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enne_projektmappe" hidePivotFieldList="1" defaultThemeVersion="166925"/>
  <mc:AlternateContent xmlns:mc="http://schemas.openxmlformats.org/markup-compatibility/2006">
    <mc:Choice Requires="x15">
      <x15ac:absPath xmlns:x15ac="http://schemas.microsoft.com/office/spreadsheetml/2010/11/ac" url="C:\Users\Bruger\Dropbox\2 - JRI-APS\2_Projekter\Projekter_JRI\IKTjek\"/>
    </mc:Choice>
  </mc:AlternateContent>
  <xr:revisionPtr revIDLastSave="0" documentId="13_ncr:1_{29C92477-F871-4E3B-9647-0AFEBF04B5A8}" xr6:coauthVersionLast="47" xr6:coauthVersionMax="47" xr10:uidLastSave="{00000000-0000-0000-0000-000000000000}"/>
  <bookViews>
    <workbookView xWindow="-103" yWindow="-103" windowWidth="22149" windowHeight="11829" tabRatio="737" xr2:uid="{AF3CCADB-BDEF-47BC-B577-4DE26DFE2F8F}"/>
  </bookViews>
  <sheets>
    <sheet name="Forklaring" sheetId="23" r:id="rId1"/>
    <sheet name="Indtast oplysninger" sheetId="1" r:id="rId2"/>
    <sheet name="Resultat" sheetId="8" r:id="rId3"/>
    <sheet name="Opsamling på resultat" sheetId="19" r:id="rId4"/>
    <sheet name="Eksport" sheetId="31" r:id="rId5"/>
    <sheet name="Beregninger" sheetId="10" r:id="rId6"/>
    <sheet name="Pointfordeling" sheetId="13" r:id="rId7"/>
    <sheet name="Tabelværdier" sheetId="7" r:id="rId8"/>
    <sheet name="Svar-lister" sheetId="15" r:id="rId9"/>
    <sheet name="Formler_Lys" sheetId="26" r:id="rId10"/>
    <sheet name="Formler_Lyd" sheetId="25" r:id="rId11"/>
    <sheet name="Formler_Luft" sheetId="27" r:id="rId12"/>
    <sheet name="Formler_Temp" sheetId="28" r:id="rId13"/>
    <sheet name="Ark1" sheetId="16" state="hidden" r:id="rId14"/>
  </sheets>
  <definedNames>
    <definedName name="_xlnm._FilterDatabase" localSheetId="1" hidden="1">'Indtast oplysninger'!#REF!</definedName>
    <definedName name="Buskelundskolen">Tabelværdier!#REF!</definedName>
    <definedName name="faktor_rammeKarm">Tabelværdier!$B$144</definedName>
    <definedName name="Skole_1">Tabelværdier!$D$1:$D$4</definedName>
    <definedName name="Skole_2">Tabelværdier!$E$1:$E$4</definedName>
    <definedName name="Skole_3">Tabelværdier!$F$1:$F$4</definedName>
    <definedName name="Skole_4">Tabelværdier!$G$1:$G$4</definedName>
    <definedName name="Skole_5">Tabelværdier!$H$1:$H$4</definedName>
    <definedName name="Skole_6">Tabelværdier!$I$1:$I$4</definedName>
    <definedName name="Skole_7">Tabelværdier!$J$1:$J$4</definedName>
    <definedName name="Skole_8">Tabelværdier!$K$1:$K$4</definedName>
    <definedName name="Skole_9">Tabelværdier!$L$1:$L$4</definedName>
    <definedName name="Skægkærskolen">Tabelværdier!#REF!</definedName>
    <definedName name="Sølystskolen">Tabelværdier!$P$1:$P$4</definedName>
    <definedName name="_xlnm.Print_Area" localSheetId="3">'Opsamling på resultat'!$A$1:$R$60</definedName>
    <definedName name="Ungdomsskolen">Tabelværdier!$O$1:$O$4</definedName>
  </definedNames>
  <calcPr calcId="191028"/>
  <pivotCaches>
    <pivotCache cacheId="12"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 i="1" l="1"/>
  <c r="I102" i="1"/>
  <c r="I101" i="1"/>
  <c r="I98" i="1"/>
  <c r="I82" i="1"/>
  <c r="I81" i="1"/>
  <c r="I78" i="1"/>
  <c r="I62" i="1"/>
  <c r="I58" i="1"/>
  <c r="H6" i="8"/>
  <c r="F6" i="8"/>
  <c r="E6" i="8"/>
  <c r="J118" i="1"/>
  <c r="J102" i="1"/>
  <c r="J101" i="1"/>
  <c r="J98" i="1"/>
  <c r="J82" i="1"/>
  <c r="J81" i="1"/>
  <c r="J78" i="1"/>
  <c r="J62" i="1"/>
  <c r="J58" i="1"/>
  <c r="AC3" i="31" l="1" a="1"/>
  <c r="AC3" i="31" s="1"/>
  <c r="AD3" i="31" a="1"/>
  <c r="AD3" i="31" s="1"/>
  <c r="AC10" i="31" a="1"/>
  <c r="AC10" i="31" s="1"/>
  <c r="AD10" i="31" a="1"/>
  <c r="AD10" i="31" s="1"/>
  <c r="AC11" i="31" a="1"/>
  <c r="AC11" i="31" s="1"/>
  <c r="AD11" i="31" a="1"/>
  <c r="AD11" i="31" s="1"/>
  <c r="AC12" i="31" a="1"/>
  <c r="AC12" i="31" s="1"/>
  <c r="AD12" i="31" a="1"/>
  <c r="AD12" i="31" s="1"/>
  <c r="AC13" i="31" a="1"/>
  <c r="AC13" i="31" s="1"/>
  <c r="AD13" i="31" a="1"/>
  <c r="AD13" i="31" s="1"/>
  <c r="AC14" i="31" a="1"/>
  <c r="AC14" i="31" s="1"/>
  <c r="AD14" i="31" a="1"/>
  <c r="AD14" i="31" s="1"/>
  <c r="AC15" i="31" a="1"/>
  <c r="AC15" i="31" s="1"/>
  <c r="AD15" i="31" a="1"/>
  <c r="AD15" i="31" s="1"/>
  <c r="AC16" i="31" a="1"/>
  <c r="AC16" i="31" s="1"/>
  <c r="AD16" i="31" a="1"/>
  <c r="AD16" i="31" s="1"/>
  <c r="AC17" i="31" a="1"/>
  <c r="AC17" i="31" s="1"/>
  <c r="AD17" i="31" a="1"/>
  <c r="AD17" i="31" s="1"/>
  <c r="AC18" i="31" a="1"/>
  <c r="AC18" i="31" s="1"/>
  <c r="AD18" i="31" a="1"/>
  <c r="AD18" i="31" s="1"/>
  <c r="AC19" i="31" a="1"/>
  <c r="AC19" i="31" s="1"/>
  <c r="AD19" i="31" a="1"/>
  <c r="AD19" i="31" s="1"/>
  <c r="AC20" i="31" a="1"/>
  <c r="AC20" i="31" s="1"/>
  <c r="AD20" i="31" a="1"/>
  <c r="AD20" i="31" s="1"/>
  <c r="AC21" i="31" a="1"/>
  <c r="AC21" i="31" s="1"/>
  <c r="AD21" i="31" a="1"/>
  <c r="AD21" i="31" s="1"/>
  <c r="AC22" i="31" a="1"/>
  <c r="AC22" i="31" s="1"/>
  <c r="AD22" i="31" a="1"/>
  <c r="AD22" i="31" s="1"/>
  <c r="AC23" i="31" a="1"/>
  <c r="AC23" i="31" s="1"/>
  <c r="AD23" i="31" a="1"/>
  <c r="AD23" i="31" s="1"/>
  <c r="AC24" i="31" a="1"/>
  <c r="AC24" i="31" s="1"/>
  <c r="AD24" i="31" a="1"/>
  <c r="AD24" i="31" s="1"/>
  <c r="AC25" i="31" a="1"/>
  <c r="AC25" i="31" s="1"/>
  <c r="AD25" i="31" a="1"/>
  <c r="AD25" i="31" s="1"/>
  <c r="AC26" i="31" a="1"/>
  <c r="AC26" i="31" s="1"/>
  <c r="AD26" i="31" a="1"/>
  <c r="AD26" i="31" s="1"/>
  <c r="AC27" i="31" a="1"/>
  <c r="AC27" i="31" s="1"/>
  <c r="AD27" i="31" a="1"/>
  <c r="AD27" i="31" s="1"/>
  <c r="AD28" i="31" a="1"/>
  <c r="AD28" i="31" s="1"/>
  <c r="AC29" i="31" a="1"/>
  <c r="AC29" i="31" s="1"/>
  <c r="AC30" i="31" a="1"/>
  <c r="AC30" i="31" s="1"/>
  <c r="AD30" i="31" a="1"/>
  <c r="AD30" i="31" s="1"/>
  <c r="AC31" i="31" a="1"/>
  <c r="AC31" i="31" s="1"/>
  <c r="AD31" i="31" a="1"/>
  <c r="AD31" i="31" s="1"/>
  <c r="AC32" i="31" a="1"/>
  <c r="AC32" i="31" s="1"/>
  <c r="AD32" i="31" a="1"/>
  <c r="AD32" i="31" s="1"/>
  <c r="AC33" i="31" a="1"/>
  <c r="AC33" i="31" s="1"/>
  <c r="AD33" i="31" a="1"/>
  <c r="AD33" i="31" s="1"/>
  <c r="AC34" i="31" a="1"/>
  <c r="AC34" i="31" s="1"/>
  <c r="AD34" i="31" a="1"/>
  <c r="AD34" i="31" s="1"/>
  <c r="AC35" i="31" a="1"/>
  <c r="AC35" i="31" s="1"/>
  <c r="AD35" i="31" a="1"/>
  <c r="AD35" i="31" s="1"/>
  <c r="AC36" i="31" a="1"/>
  <c r="AC36" i="31" s="1"/>
  <c r="AD36" i="31" a="1"/>
  <c r="AD36" i="31" s="1"/>
  <c r="AC37" i="31" a="1"/>
  <c r="AC37" i="31" s="1"/>
  <c r="AD37" i="31" a="1"/>
  <c r="AD37" i="31" s="1"/>
  <c r="AC38" i="31" a="1"/>
  <c r="AC38" i="31" s="1"/>
  <c r="AD38" i="31" a="1"/>
  <c r="AD38" i="31" s="1"/>
  <c r="AC39" i="31" a="1"/>
  <c r="AC39" i="31" s="1"/>
  <c r="AD39" i="31" a="1"/>
  <c r="AD39" i="31" s="1"/>
  <c r="AC40" i="31" a="1"/>
  <c r="AC40" i="31" s="1"/>
  <c r="AD40" i="31" a="1"/>
  <c r="AD40" i="31" s="1"/>
  <c r="AC41" i="31" a="1"/>
  <c r="AC41" i="31" s="1"/>
  <c r="AD41" i="31" a="1"/>
  <c r="AD41" i="31" s="1"/>
  <c r="AC42" i="31" a="1"/>
  <c r="AC42" i="31" s="1"/>
  <c r="AD42" i="31" a="1"/>
  <c r="AD42" i="31" s="1"/>
  <c r="AC43" i="31" a="1"/>
  <c r="AC43" i="31" s="1"/>
  <c r="AD43" i="31" a="1"/>
  <c r="AD43" i="31" s="1"/>
  <c r="AC44" i="31" a="1"/>
  <c r="AC44" i="31" s="1"/>
  <c r="AD44" i="31" a="1"/>
  <c r="AD44" i="31" s="1"/>
  <c r="AC45" i="31" a="1"/>
  <c r="AC45" i="31" s="1"/>
  <c r="AD45" i="31" a="1"/>
  <c r="AD45" i="31" s="1"/>
  <c r="AC46" i="31" a="1"/>
  <c r="AC46" i="31" s="1"/>
  <c r="AD46" i="31" a="1"/>
  <c r="AD46" i="31" s="1"/>
  <c r="AC47" i="31" a="1"/>
  <c r="AC47" i="31" s="1"/>
  <c r="AD47" i="31" a="1"/>
  <c r="AD47" i="31" s="1"/>
  <c r="AC48" i="31" a="1"/>
  <c r="AC48" i="31" s="1"/>
  <c r="AD48" i="31" a="1"/>
  <c r="AD48" i="31" s="1"/>
  <c r="AC49" i="31" a="1"/>
  <c r="AC49" i="31" s="1"/>
  <c r="AD49" i="31" a="1"/>
  <c r="AD49" i="31" s="1"/>
  <c r="AC50" i="31" a="1"/>
  <c r="AC50" i="31" s="1"/>
  <c r="AD50" i="31" a="1"/>
  <c r="AD50" i="31" s="1"/>
  <c r="AC51" i="31" a="1"/>
  <c r="AC51" i="31" s="1"/>
  <c r="AD51" i="31" a="1"/>
  <c r="AD51" i="31" s="1"/>
  <c r="AC52" i="31" a="1"/>
  <c r="AC52" i="31" s="1"/>
  <c r="AD52" i="31" a="1"/>
  <c r="AD52" i="31" s="1"/>
  <c r="AC53" i="31" a="1"/>
  <c r="AC53" i="31" s="1"/>
  <c r="AD53" i="31" a="1"/>
  <c r="AD53" i="31" s="1"/>
  <c r="AC54" i="31" a="1"/>
  <c r="AC54" i="31" s="1"/>
  <c r="AD54" i="31" a="1"/>
  <c r="AD54" i="31" s="1"/>
  <c r="AC55" i="31" a="1"/>
  <c r="AC55" i="31" s="1"/>
  <c r="AD55" i="31" a="1"/>
  <c r="AD55" i="31" s="1"/>
  <c r="AC56" i="31" a="1"/>
  <c r="AC56" i="31" s="1"/>
  <c r="AD56" i="31" a="1"/>
  <c r="AD56" i="31" s="1"/>
  <c r="AC57" i="31" a="1"/>
  <c r="AC57" i="31" s="1"/>
  <c r="AD57" i="31" a="1"/>
  <c r="AD57" i="31" s="1"/>
  <c r="AC58" i="31" a="1"/>
  <c r="AC58" i="31" s="1"/>
  <c r="AD58" i="31" a="1"/>
  <c r="AD58" i="31" s="1"/>
  <c r="AC59" i="31" a="1"/>
  <c r="AC59" i="31" s="1"/>
  <c r="AD59" i="31" a="1"/>
  <c r="AD59" i="31" s="1"/>
  <c r="AC60" i="31" a="1"/>
  <c r="AC60" i="31" s="1"/>
  <c r="AD60" i="31" a="1"/>
  <c r="AD60" i="31" s="1"/>
  <c r="AC61" i="31" a="1"/>
  <c r="AC61" i="31" s="1"/>
  <c r="AD61" i="31" a="1"/>
  <c r="AD61" i="31" s="1"/>
  <c r="AC62" i="31" a="1"/>
  <c r="AC62" i="31" s="1"/>
  <c r="AD62" i="31" a="1"/>
  <c r="AD62" i="31" s="1"/>
  <c r="W3" i="31" a="1"/>
  <c r="W3" i="31" s="1"/>
  <c r="X3" i="31" a="1"/>
  <c r="X3" i="31" s="1"/>
  <c r="W10" i="31" a="1"/>
  <c r="W10" i="31" s="1"/>
  <c r="W11" i="31" a="1"/>
  <c r="W11" i="31" s="1"/>
  <c r="W12" i="31" a="1"/>
  <c r="W12" i="31" s="1"/>
  <c r="W13" i="31" a="1"/>
  <c r="W13" i="31" s="1"/>
  <c r="W14" i="31" a="1"/>
  <c r="W14" i="31" s="1"/>
  <c r="W15" i="31" a="1"/>
  <c r="W15" i="31" s="1"/>
  <c r="W16" i="31" a="1"/>
  <c r="W16" i="31" s="1"/>
  <c r="W17" i="31" a="1"/>
  <c r="W17" i="31" s="1"/>
  <c r="W18" i="31" a="1"/>
  <c r="W18" i="31" s="1"/>
  <c r="W19" i="31" a="1"/>
  <c r="W19" i="31" s="1"/>
  <c r="W20" i="31" a="1"/>
  <c r="W20" i="31" s="1"/>
  <c r="W21" i="31" a="1"/>
  <c r="W21" i="31" s="1"/>
  <c r="W22" i="31" a="1"/>
  <c r="W22" i="31" s="1"/>
  <c r="W23" i="31" a="1"/>
  <c r="W23" i="31" s="1"/>
  <c r="W24" i="31" a="1"/>
  <c r="W24" i="31" s="1"/>
  <c r="W25" i="31" a="1"/>
  <c r="W25" i="31" s="1"/>
  <c r="W26" i="31" a="1"/>
  <c r="W26" i="31" s="1"/>
  <c r="W27" i="31" a="1"/>
  <c r="W27" i="31" s="1"/>
  <c r="W28" i="31" a="1"/>
  <c r="W28" i="31" s="1"/>
  <c r="W29" i="31" a="1"/>
  <c r="W29" i="31" s="1"/>
  <c r="W30" i="31" a="1"/>
  <c r="W30" i="31" s="1"/>
  <c r="W31" i="31" a="1"/>
  <c r="W31" i="31" s="1"/>
  <c r="W32" i="31" a="1"/>
  <c r="W32" i="31" s="1"/>
  <c r="W33" i="31" a="1"/>
  <c r="W33" i="31" s="1"/>
  <c r="W34" i="31" a="1"/>
  <c r="W34" i="31" s="1"/>
  <c r="W35" i="31" a="1"/>
  <c r="W35" i="31" s="1"/>
  <c r="W36" i="31" a="1"/>
  <c r="W36" i="31" s="1"/>
  <c r="W37" i="31" a="1"/>
  <c r="W37" i="31" s="1"/>
  <c r="W38" i="31" a="1"/>
  <c r="W38" i="31" s="1"/>
  <c r="W39" i="31" a="1"/>
  <c r="W39" i="31" s="1"/>
  <c r="W40" i="31" a="1"/>
  <c r="W40" i="31" s="1"/>
  <c r="W41" i="31" a="1"/>
  <c r="W41" i="31" s="1"/>
  <c r="W42" i="31" a="1"/>
  <c r="W42" i="31" s="1"/>
  <c r="W43" i="31" a="1"/>
  <c r="W43" i="31" s="1"/>
  <c r="W44" i="31" a="1"/>
  <c r="W44" i="31" s="1"/>
  <c r="W45" i="31" a="1"/>
  <c r="W45" i="31" s="1"/>
  <c r="W46" i="31" a="1"/>
  <c r="W46" i="31" s="1"/>
  <c r="W47" i="31" a="1"/>
  <c r="W47" i="31" s="1"/>
  <c r="W48" i="31" a="1"/>
  <c r="W48" i="31" s="1"/>
  <c r="W49" i="31" a="1"/>
  <c r="W49" i="31" s="1"/>
  <c r="W50" i="31" a="1"/>
  <c r="W50" i="31" s="1"/>
  <c r="W51" i="31" a="1"/>
  <c r="W51" i="31" s="1"/>
  <c r="W52" i="31" a="1"/>
  <c r="W52" i="31" s="1"/>
  <c r="W53" i="31" a="1"/>
  <c r="W53" i="31" s="1"/>
  <c r="W54" i="31" a="1"/>
  <c r="W54" i="31" s="1"/>
  <c r="W55" i="31" a="1"/>
  <c r="W55" i="31" s="1"/>
  <c r="W56" i="31" a="1"/>
  <c r="W56" i="31" s="1"/>
  <c r="W57" i="31" a="1"/>
  <c r="W57" i="31" s="1"/>
  <c r="W58" i="31" a="1"/>
  <c r="W58" i="31" s="1"/>
  <c r="W59" i="31" a="1"/>
  <c r="W59" i="31" s="1"/>
  <c r="W60" i="31" a="1"/>
  <c r="W60" i="31" s="1"/>
  <c r="W61" i="31" a="1"/>
  <c r="W61" i="31" s="1"/>
  <c r="W62" i="31" a="1"/>
  <c r="W62" i="31" s="1"/>
  <c r="BK51" i="8" l="1"/>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D29" i="31" s="1" a="1"/>
  <c r="AD29" i="31" s="1"/>
  <c r="AC51" i="8"/>
  <c r="AB51" i="8"/>
  <c r="AA51" i="8"/>
  <c r="Z51" i="8"/>
  <c r="Y51" i="8"/>
  <c r="X51" i="8"/>
  <c r="W51" i="8"/>
  <c r="V51" i="8"/>
  <c r="U51" i="8"/>
  <c r="T51" i="8"/>
  <c r="S51" i="8"/>
  <c r="R51" i="8"/>
  <c r="Q51" i="8"/>
  <c r="P51" i="8"/>
  <c r="O51" i="8"/>
  <c r="N51" i="8"/>
  <c r="M51" i="8"/>
  <c r="L51" i="8"/>
  <c r="K51"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C28" i="31" s="1" a="1"/>
  <c r="AC28" i="31" s="1"/>
  <c r="AB50" i="8"/>
  <c r="AA50" i="8"/>
  <c r="Z50" i="8"/>
  <c r="Y50" i="8"/>
  <c r="X50" i="8"/>
  <c r="W50" i="8"/>
  <c r="V50" i="8"/>
  <c r="U50" i="8"/>
  <c r="T50" i="8"/>
  <c r="S50" i="8"/>
  <c r="R50" i="8"/>
  <c r="Q50" i="8"/>
  <c r="P50" i="8"/>
  <c r="O50" i="8"/>
  <c r="N50" i="8"/>
  <c r="M50" i="8"/>
  <c r="L50" i="8"/>
  <c r="K50"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I220" i="10"/>
  <c r="I221" i="10"/>
  <c r="I222" i="10"/>
  <c r="F220" i="10"/>
  <c r="G220" i="10"/>
  <c r="H220" i="10"/>
  <c r="F221" i="10"/>
  <c r="G221" i="10"/>
  <c r="H221" i="10"/>
  <c r="F222" i="10"/>
  <c r="G222" i="10"/>
  <c r="H222" i="10"/>
  <c r="E222" i="10"/>
  <c r="E221" i="10"/>
  <c r="E220" i="10"/>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E14" i="8"/>
  <c r="AP3" i="31" l="1" a="1"/>
  <c r="AP3" i="31" s="1"/>
  <c r="AO3" i="31" a="1"/>
  <c r="AO3" i="31" s="1"/>
  <c r="AN3" i="31" a="1"/>
  <c r="AN3" i="31" s="1"/>
  <c r="AM3" i="31" a="1"/>
  <c r="AM3" i="31" s="1"/>
  <c r="AL3" i="31" a="1"/>
  <c r="AL3" i="31" s="1"/>
  <c r="AK3" i="31" a="1"/>
  <c r="AK3" i="31" s="1"/>
  <c r="AJ3" i="31" a="1"/>
  <c r="AJ3" i="31" s="1"/>
  <c r="AI3" i="31" a="1"/>
  <c r="AI3" i="31" s="1"/>
  <c r="AH3" i="31" a="1"/>
  <c r="AH3" i="31" s="1"/>
  <c r="AG3" i="31" a="1"/>
  <c r="AG3" i="31" s="1"/>
  <c r="AF3" i="31" a="1"/>
  <c r="AF3" i="31" s="1"/>
  <c r="AE3" i="31" a="1"/>
  <c r="AE3" i="31" s="1"/>
  <c r="AB3" i="31" a="1"/>
  <c r="AB3" i="31" s="1"/>
  <c r="AA3" i="31" a="1"/>
  <c r="AA3" i="31" s="1"/>
  <c r="Z3" i="31" a="1"/>
  <c r="Z3" i="31" s="1"/>
  <c r="Y3" i="31" a="1"/>
  <c r="Y3" i="31" s="1"/>
  <c r="V3" i="31" a="1"/>
  <c r="V3" i="31" s="1"/>
  <c r="U3" i="31" a="1"/>
  <c r="U3" i="31" s="1"/>
  <c r="T3" i="31" a="1"/>
  <c r="T3" i="31" s="1"/>
  <c r="S3" i="31" a="1"/>
  <c r="S3" i="31" s="1"/>
  <c r="R3" i="31" a="1"/>
  <c r="R3" i="31" s="1"/>
  <c r="O3" i="31" a="1"/>
  <c r="O3" i="31" s="1"/>
  <c r="F3" i="31" a="1"/>
  <c r="F3" i="31" s="1"/>
  <c r="E3" i="31" a="1"/>
  <c r="E3" i="31" s="1"/>
  <c r="D3" i="31" a="1"/>
  <c r="D3" i="31" s="1"/>
  <c r="C3" i="31" a="1"/>
  <c r="C3" i="31" s="1"/>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BA76" i="8"/>
  <c r="BB76" i="8"/>
  <c r="BC76" i="8"/>
  <c r="BD76" i="8"/>
  <c r="BE76" i="8"/>
  <c r="BF76" i="8"/>
  <c r="BG76" i="8"/>
  <c r="BH76" i="8"/>
  <c r="BI76" i="8"/>
  <c r="BJ76" i="8"/>
  <c r="BK76"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BA78" i="8"/>
  <c r="BB78" i="8"/>
  <c r="BC78" i="8"/>
  <c r="BD78" i="8"/>
  <c r="BE78" i="8"/>
  <c r="BF78" i="8"/>
  <c r="BG78" i="8"/>
  <c r="BH78" i="8"/>
  <c r="BI78" i="8"/>
  <c r="BJ78" i="8"/>
  <c r="BK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E76" i="8"/>
  <c r="E77" i="8"/>
  <c r="E78" i="8"/>
  <c r="E79" i="8"/>
  <c r="E75" i="8"/>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G2" i="31"/>
  <c r="G3" i="31" s="1" a="1"/>
  <c r="G3" i="31" s="1"/>
  <c r="AO1" i="19"/>
  <c r="AM1" i="19"/>
  <c r="AH1" i="19"/>
  <c r="AE1" i="19"/>
  <c r="AB1" i="19"/>
  <c r="Y1" i="19"/>
  <c r="BK73" i="10"/>
  <c r="BJ73" i="10"/>
  <c r="BI73" i="10"/>
  <c r="BH73" i="10"/>
  <c r="BG73" i="10"/>
  <c r="BF73" i="10"/>
  <c r="BE73" i="10"/>
  <c r="BD73" i="10"/>
  <c r="BC73" i="10"/>
  <c r="BB73" i="10"/>
  <c r="BA73" i="10"/>
  <c r="AZ73" i="10"/>
  <c r="AY73" i="10"/>
  <c r="AX73" i="10"/>
  <c r="AW73" i="10"/>
  <c r="AV73" i="10"/>
  <c r="AU73" i="10"/>
  <c r="AT73" i="10"/>
  <c r="AS73" i="10"/>
  <c r="AR73" i="10"/>
  <c r="AQ73" i="10"/>
  <c r="AP73" i="10"/>
  <c r="AO73" i="10"/>
  <c r="AN73" i="10"/>
  <c r="AM73" i="10"/>
  <c r="AL73" i="10"/>
  <c r="AK73" i="10"/>
  <c r="AJ73" i="10"/>
  <c r="AI73" i="10"/>
  <c r="AH73" i="10"/>
  <c r="AG73" i="10"/>
  <c r="AF73"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H118" i="1"/>
  <c r="G118" i="1"/>
  <c r="F118" i="1"/>
  <c r="E118"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F101" i="1"/>
  <c r="E101"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H98" i="1"/>
  <c r="G98" i="1"/>
  <c r="F98" i="1"/>
  <c r="E98"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H82" i="1"/>
  <c r="G82" i="1"/>
  <c r="F82" i="1"/>
  <c r="E82"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F81" i="1"/>
  <c r="E81"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H78" i="1"/>
  <c r="G78" i="1"/>
  <c r="F78" i="1"/>
  <c r="E78"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H58" i="1"/>
  <c r="G58" i="1"/>
  <c r="F58" i="1"/>
  <c r="E58" i="1"/>
  <c r="H2" i="31" l="1"/>
  <c r="H3" i="31" s="1" a="1"/>
  <c r="H3" i="31" s="1"/>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BK61" i="10"/>
  <c r="BJ61" i="10"/>
  <c r="BI61" i="10"/>
  <c r="BH61" i="10"/>
  <c r="BG61" i="10"/>
  <c r="BF61" i="10"/>
  <c r="BE61" i="10"/>
  <c r="BD61" i="10"/>
  <c r="BC61" i="10"/>
  <c r="BB61" i="10"/>
  <c r="BA61" i="10"/>
  <c r="AZ61" i="10"/>
  <c r="AY61" i="10"/>
  <c r="AX61" i="10"/>
  <c r="AW61" i="10"/>
  <c r="AV61" i="10"/>
  <c r="AU61" i="10"/>
  <c r="AT61" i="10"/>
  <c r="AS61" i="10"/>
  <c r="AR61" i="10"/>
  <c r="AQ61" i="10"/>
  <c r="AP61" i="10"/>
  <c r="AO61" i="10"/>
  <c r="AN61" i="10"/>
  <c r="AM61" i="10"/>
  <c r="AL61" i="10"/>
  <c r="AK61" i="10"/>
  <c r="AJ61" i="10"/>
  <c r="AI61" i="10"/>
  <c r="AH61" i="10"/>
  <c r="AG61" i="10"/>
  <c r="AF61" i="10"/>
  <c r="AE61" i="10"/>
  <c r="AD61" i="10"/>
  <c r="AC61" i="10"/>
  <c r="AB61" i="10"/>
  <c r="AA61" i="10"/>
  <c r="Z61" i="10"/>
  <c r="Y61" i="10"/>
  <c r="X61" i="10"/>
  <c r="W61" i="10"/>
  <c r="V61" i="10"/>
  <c r="U61" i="10"/>
  <c r="T61" i="10"/>
  <c r="S61" i="10"/>
  <c r="R61" i="10"/>
  <c r="Q61" i="10"/>
  <c r="P61" i="10"/>
  <c r="O61" i="10"/>
  <c r="N61" i="10"/>
  <c r="M61" i="10"/>
  <c r="L61" i="10"/>
  <c r="K61" i="10"/>
  <c r="J61" i="10"/>
  <c r="I61" i="10"/>
  <c r="H61" i="10"/>
  <c r="G61" i="10"/>
  <c r="F61" i="10"/>
  <c r="E61"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BK24" i="10"/>
  <c r="BK59" i="10" s="1"/>
  <c r="BK60" i="10" s="1"/>
  <c r="BJ24" i="10"/>
  <c r="BJ59" i="10" s="1"/>
  <c r="BJ60" i="10" s="1"/>
  <c r="BI24" i="10"/>
  <c r="BI59" i="10" s="1"/>
  <c r="BI60" i="10" s="1"/>
  <c r="BH24" i="10"/>
  <c r="BH59" i="10" s="1"/>
  <c r="BH60" i="10" s="1"/>
  <c r="BG24" i="10"/>
  <c r="BG59" i="10" s="1"/>
  <c r="BG60" i="10" s="1"/>
  <c r="BF24" i="10"/>
  <c r="BF59" i="10" s="1"/>
  <c r="BF60" i="10" s="1"/>
  <c r="BE24" i="10"/>
  <c r="BE59" i="10" s="1"/>
  <c r="BE60" i="10" s="1"/>
  <c r="BD24" i="10"/>
  <c r="BD59" i="10" s="1"/>
  <c r="BD60" i="10" s="1"/>
  <c r="BC24" i="10"/>
  <c r="BC59" i="10" s="1"/>
  <c r="BC60" i="10" s="1"/>
  <c r="BB24" i="10"/>
  <c r="BB59" i="10" s="1"/>
  <c r="BB60" i="10" s="1"/>
  <c r="BA24" i="10"/>
  <c r="BA59" i="10" s="1"/>
  <c r="BA60" i="10" s="1"/>
  <c r="AZ24" i="10"/>
  <c r="AZ59" i="10" s="1"/>
  <c r="AZ60" i="10" s="1"/>
  <c r="AY24" i="10"/>
  <c r="AY59" i="10" s="1"/>
  <c r="AY60" i="10" s="1"/>
  <c r="AX24" i="10"/>
  <c r="AX59" i="10" s="1"/>
  <c r="AX60" i="10" s="1"/>
  <c r="AW24" i="10"/>
  <c r="AW59" i="10" s="1"/>
  <c r="AW60" i="10" s="1"/>
  <c r="AV24" i="10"/>
  <c r="AV59" i="10" s="1"/>
  <c r="AV60" i="10" s="1"/>
  <c r="AU24" i="10"/>
  <c r="AU59" i="10" s="1"/>
  <c r="AU60" i="10" s="1"/>
  <c r="AT24" i="10"/>
  <c r="AT59" i="10" s="1"/>
  <c r="AT60" i="10" s="1"/>
  <c r="AS24" i="10"/>
  <c r="AS59" i="10" s="1"/>
  <c r="AS60" i="10" s="1"/>
  <c r="AR24" i="10"/>
  <c r="AR59" i="10" s="1"/>
  <c r="AR60" i="10" s="1"/>
  <c r="AQ24" i="10"/>
  <c r="AQ59" i="10" s="1"/>
  <c r="AQ60" i="10" s="1"/>
  <c r="AP24" i="10"/>
  <c r="AP59" i="10" s="1"/>
  <c r="AP60" i="10" s="1"/>
  <c r="AO24" i="10"/>
  <c r="AO59" i="10" s="1"/>
  <c r="AO60" i="10" s="1"/>
  <c r="AN24" i="10"/>
  <c r="AN59" i="10" s="1"/>
  <c r="AN60" i="10" s="1"/>
  <c r="AM24" i="10"/>
  <c r="AM59" i="10" s="1"/>
  <c r="AM60" i="10" s="1"/>
  <c r="AL24" i="10"/>
  <c r="AL59" i="10" s="1"/>
  <c r="AL60" i="10" s="1"/>
  <c r="AK24" i="10"/>
  <c r="AK59" i="10" s="1"/>
  <c r="AK60" i="10" s="1"/>
  <c r="AJ24" i="10"/>
  <c r="AJ59" i="10" s="1"/>
  <c r="AJ60" i="10" s="1"/>
  <c r="AI24" i="10"/>
  <c r="AI59" i="10" s="1"/>
  <c r="AI60" i="10" s="1"/>
  <c r="AH24" i="10"/>
  <c r="AH59" i="10" s="1"/>
  <c r="AH60" i="10" s="1"/>
  <c r="AG24" i="10"/>
  <c r="AG59" i="10" s="1"/>
  <c r="AG60" i="10" s="1"/>
  <c r="AF24" i="10"/>
  <c r="AF59" i="10" s="1"/>
  <c r="AF60" i="10" s="1"/>
  <c r="AE24" i="10"/>
  <c r="AE59" i="10" s="1"/>
  <c r="AE60" i="10" s="1"/>
  <c r="AD24" i="10"/>
  <c r="AD59" i="10" s="1"/>
  <c r="AD60" i="10" s="1"/>
  <c r="AC24" i="10"/>
  <c r="AC59" i="10" s="1"/>
  <c r="AC60" i="10" s="1"/>
  <c r="AB24" i="10"/>
  <c r="AB59" i="10" s="1"/>
  <c r="AB60" i="10" s="1"/>
  <c r="AA24" i="10"/>
  <c r="AA59" i="10" s="1"/>
  <c r="AA60" i="10" s="1"/>
  <c r="Z24" i="10"/>
  <c r="Z59" i="10" s="1"/>
  <c r="Z60" i="10" s="1"/>
  <c r="Y24" i="10"/>
  <c r="Y59" i="10" s="1"/>
  <c r="Y60" i="10" s="1"/>
  <c r="X24" i="10"/>
  <c r="X59" i="10" s="1"/>
  <c r="X60" i="10" s="1"/>
  <c r="W24" i="10"/>
  <c r="W59" i="10" s="1"/>
  <c r="W60" i="10" s="1"/>
  <c r="V24" i="10"/>
  <c r="V59" i="10" s="1"/>
  <c r="V60" i="10" s="1"/>
  <c r="U24" i="10"/>
  <c r="U59" i="10" s="1"/>
  <c r="U60" i="10" s="1"/>
  <c r="T24" i="10"/>
  <c r="T59" i="10" s="1"/>
  <c r="T60" i="10" s="1"/>
  <c r="S24" i="10"/>
  <c r="S59" i="10" s="1"/>
  <c r="S60" i="10" s="1"/>
  <c r="R24" i="10"/>
  <c r="R59" i="10" s="1"/>
  <c r="R60" i="10" s="1"/>
  <c r="Q24" i="10"/>
  <c r="Q59" i="10" s="1"/>
  <c r="Q60" i="10" s="1"/>
  <c r="P24" i="10"/>
  <c r="P59" i="10" s="1"/>
  <c r="P60" i="10" s="1"/>
  <c r="O24" i="10"/>
  <c r="O59" i="10" s="1"/>
  <c r="O60" i="10" s="1"/>
  <c r="N24" i="10"/>
  <c r="N59" i="10" s="1"/>
  <c r="N60" i="10" s="1"/>
  <c r="M24" i="10"/>
  <c r="M59" i="10" s="1"/>
  <c r="M60" i="10" s="1"/>
  <c r="L24" i="10"/>
  <c r="L59" i="10" s="1"/>
  <c r="L60" i="10" s="1"/>
  <c r="K24" i="10"/>
  <c r="K59" i="10" s="1"/>
  <c r="K60" i="10" s="1"/>
  <c r="J24" i="10"/>
  <c r="J59" i="10" s="1"/>
  <c r="J60" i="10" s="1"/>
  <c r="I24" i="10"/>
  <c r="I59" i="10" s="1"/>
  <c r="I60" i="10" s="1"/>
  <c r="H24" i="10"/>
  <c r="H59" i="10" s="1"/>
  <c r="H60" i="10" s="1"/>
  <c r="G24" i="10"/>
  <c r="G59" i="10" s="1"/>
  <c r="G60" i="10" s="1"/>
  <c r="F24" i="10"/>
  <c r="F59" i="10" s="1"/>
  <c r="F60" i="10" s="1"/>
  <c r="BK23" i="10"/>
  <c r="BK57" i="10" s="1"/>
  <c r="BK58" i="10" s="1"/>
  <c r="BJ23" i="10"/>
  <c r="BJ57" i="10" s="1"/>
  <c r="BJ58" i="10" s="1"/>
  <c r="BI23" i="10"/>
  <c r="BI57" i="10" s="1"/>
  <c r="BI58" i="10" s="1"/>
  <c r="BH23" i="10"/>
  <c r="BH57" i="10" s="1"/>
  <c r="BH58" i="10" s="1"/>
  <c r="BG23" i="10"/>
  <c r="BG57" i="10" s="1"/>
  <c r="BG58" i="10" s="1"/>
  <c r="BF23" i="10"/>
  <c r="BF57" i="10" s="1"/>
  <c r="BF58" i="10" s="1"/>
  <c r="BE23" i="10"/>
  <c r="BE57" i="10" s="1"/>
  <c r="BE58" i="10" s="1"/>
  <c r="BD23" i="10"/>
  <c r="BD57" i="10" s="1"/>
  <c r="BD58" i="10" s="1"/>
  <c r="BC23" i="10"/>
  <c r="BC57" i="10" s="1"/>
  <c r="BC58" i="10" s="1"/>
  <c r="BB23" i="10"/>
  <c r="BB57" i="10" s="1"/>
  <c r="BB58" i="10" s="1"/>
  <c r="BA23" i="10"/>
  <c r="BA57" i="10" s="1"/>
  <c r="BA58" i="10" s="1"/>
  <c r="AZ23" i="10"/>
  <c r="AZ57" i="10" s="1"/>
  <c r="AZ58" i="10" s="1"/>
  <c r="AY23" i="10"/>
  <c r="AY57" i="10" s="1"/>
  <c r="AY58" i="10" s="1"/>
  <c r="AX23" i="10"/>
  <c r="AX57" i="10" s="1"/>
  <c r="AX58" i="10" s="1"/>
  <c r="AW23" i="10"/>
  <c r="AW57" i="10" s="1"/>
  <c r="AW58" i="10" s="1"/>
  <c r="AV23" i="10"/>
  <c r="AV57" i="10" s="1"/>
  <c r="AV58" i="10" s="1"/>
  <c r="AU23" i="10"/>
  <c r="AU57" i="10" s="1"/>
  <c r="AU58" i="10" s="1"/>
  <c r="AT23" i="10"/>
  <c r="AT57" i="10" s="1"/>
  <c r="AT58" i="10" s="1"/>
  <c r="AS23" i="10"/>
  <c r="AS57" i="10" s="1"/>
  <c r="AS58" i="10" s="1"/>
  <c r="AR23" i="10"/>
  <c r="AR57" i="10" s="1"/>
  <c r="AR58" i="10" s="1"/>
  <c r="AQ23" i="10"/>
  <c r="AQ57" i="10" s="1"/>
  <c r="AQ58" i="10" s="1"/>
  <c r="AP23" i="10"/>
  <c r="AP57" i="10" s="1"/>
  <c r="AP58" i="10" s="1"/>
  <c r="AO23" i="10"/>
  <c r="AO57" i="10" s="1"/>
  <c r="AO58" i="10" s="1"/>
  <c r="AN23" i="10"/>
  <c r="AN57" i="10" s="1"/>
  <c r="AN58" i="10" s="1"/>
  <c r="AM23" i="10"/>
  <c r="AM57" i="10" s="1"/>
  <c r="AM58" i="10" s="1"/>
  <c r="AL23" i="10"/>
  <c r="AL57" i="10" s="1"/>
  <c r="AL58" i="10" s="1"/>
  <c r="AK23" i="10"/>
  <c r="AK57" i="10" s="1"/>
  <c r="AK58" i="10" s="1"/>
  <c r="AJ23" i="10"/>
  <c r="AJ57" i="10" s="1"/>
  <c r="AJ58" i="10" s="1"/>
  <c r="AI23" i="10"/>
  <c r="AI57" i="10" s="1"/>
  <c r="AI58" i="10" s="1"/>
  <c r="AH23" i="10"/>
  <c r="AH57" i="10" s="1"/>
  <c r="AH58" i="10" s="1"/>
  <c r="AG23" i="10"/>
  <c r="AG57" i="10" s="1"/>
  <c r="AG58" i="10" s="1"/>
  <c r="AF23" i="10"/>
  <c r="AF57" i="10" s="1"/>
  <c r="AF58" i="10" s="1"/>
  <c r="AE23" i="10"/>
  <c r="AE57" i="10" s="1"/>
  <c r="AE58" i="10" s="1"/>
  <c r="AD23" i="10"/>
  <c r="AD57" i="10" s="1"/>
  <c r="AD58" i="10" s="1"/>
  <c r="AC23" i="10"/>
  <c r="AC57" i="10" s="1"/>
  <c r="AC58" i="10" s="1"/>
  <c r="AB23" i="10"/>
  <c r="AB57" i="10" s="1"/>
  <c r="AB58" i="10" s="1"/>
  <c r="AA23" i="10"/>
  <c r="AA57" i="10" s="1"/>
  <c r="AA58" i="10" s="1"/>
  <c r="Z23" i="10"/>
  <c r="Z57" i="10" s="1"/>
  <c r="Z58" i="10" s="1"/>
  <c r="Y23" i="10"/>
  <c r="Y57" i="10" s="1"/>
  <c r="Y58" i="10" s="1"/>
  <c r="X23" i="10"/>
  <c r="X57" i="10" s="1"/>
  <c r="X58" i="10" s="1"/>
  <c r="W23" i="10"/>
  <c r="W57" i="10" s="1"/>
  <c r="W58" i="10" s="1"/>
  <c r="V23" i="10"/>
  <c r="V57" i="10" s="1"/>
  <c r="V58" i="10" s="1"/>
  <c r="U23" i="10"/>
  <c r="U57" i="10" s="1"/>
  <c r="U58" i="10" s="1"/>
  <c r="T23" i="10"/>
  <c r="T57" i="10" s="1"/>
  <c r="T58" i="10" s="1"/>
  <c r="S23" i="10"/>
  <c r="S57" i="10" s="1"/>
  <c r="S58" i="10" s="1"/>
  <c r="R23" i="10"/>
  <c r="R57" i="10" s="1"/>
  <c r="R58" i="10" s="1"/>
  <c r="Q23" i="10"/>
  <c r="Q57" i="10" s="1"/>
  <c r="Q58" i="10" s="1"/>
  <c r="P23" i="10"/>
  <c r="P57" i="10" s="1"/>
  <c r="P58" i="10" s="1"/>
  <c r="O23" i="10"/>
  <c r="O57" i="10" s="1"/>
  <c r="O58" i="10" s="1"/>
  <c r="N23" i="10"/>
  <c r="N57" i="10" s="1"/>
  <c r="N58" i="10" s="1"/>
  <c r="M23" i="10"/>
  <c r="M57" i="10" s="1"/>
  <c r="M58" i="10" s="1"/>
  <c r="L23" i="10"/>
  <c r="L57" i="10" s="1"/>
  <c r="L58" i="10" s="1"/>
  <c r="K23" i="10"/>
  <c r="K57" i="10" s="1"/>
  <c r="K58" i="10" s="1"/>
  <c r="J23" i="10"/>
  <c r="J57" i="10" s="1"/>
  <c r="J58" i="10" s="1"/>
  <c r="I23" i="10"/>
  <c r="I57" i="10" s="1"/>
  <c r="I58" i="10" s="1"/>
  <c r="H23" i="10"/>
  <c r="H57" i="10" s="1"/>
  <c r="H58" i="10" s="1"/>
  <c r="G23" i="10"/>
  <c r="G57" i="10" s="1"/>
  <c r="G58" i="10" s="1"/>
  <c r="F23" i="10"/>
  <c r="F57" i="10" s="1"/>
  <c r="F58" i="10" s="1"/>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BK21" i="10"/>
  <c r="BK53" i="10" s="1"/>
  <c r="BK54" i="10" s="1"/>
  <c r="BJ21" i="10"/>
  <c r="BJ53" i="10" s="1"/>
  <c r="BJ54" i="10" s="1"/>
  <c r="BI21" i="10"/>
  <c r="BI53" i="10" s="1"/>
  <c r="BI54" i="10" s="1"/>
  <c r="BH21" i="10"/>
  <c r="BH53" i="10" s="1"/>
  <c r="BH54" i="10" s="1"/>
  <c r="BG21" i="10"/>
  <c r="BG53" i="10" s="1"/>
  <c r="BG54" i="10" s="1"/>
  <c r="BF21" i="10"/>
  <c r="BF53" i="10" s="1"/>
  <c r="BF54" i="10" s="1"/>
  <c r="BE21" i="10"/>
  <c r="BE53" i="10" s="1"/>
  <c r="BE54" i="10" s="1"/>
  <c r="BD21" i="10"/>
  <c r="BD53" i="10" s="1"/>
  <c r="BD54" i="10" s="1"/>
  <c r="BC21" i="10"/>
  <c r="BC53" i="10" s="1"/>
  <c r="BC54" i="10" s="1"/>
  <c r="BB21" i="10"/>
  <c r="BB53" i="10" s="1"/>
  <c r="BB54" i="10" s="1"/>
  <c r="BA21" i="10"/>
  <c r="BA53" i="10" s="1"/>
  <c r="BA54" i="10" s="1"/>
  <c r="AZ21" i="10"/>
  <c r="AZ53" i="10" s="1"/>
  <c r="AZ54" i="10" s="1"/>
  <c r="AY21" i="10"/>
  <c r="AX21" i="10"/>
  <c r="AW21" i="10"/>
  <c r="AW53" i="10" s="1"/>
  <c r="AW54" i="10" s="1"/>
  <c r="AV21" i="10"/>
  <c r="AV53" i="10" s="1"/>
  <c r="AV54" i="10" s="1"/>
  <c r="AU21" i="10"/>
  <c r="AU53" i="10" s="1"/>
  <c r="AU54" i="10" s="1"/>
  <c r="AT21" i="10"/>
  <c r="AT53" i="10" s="1"/>
  <c r="AT54" i="10" s="1"/>
  <c r="AS21" i="10"/>
  <c r="AS53" i="10" s="1"/>
  <c r="AS54" i="10" s="1"/>
  <c r="AR21" i="10"/>
  <c r="AR53" i="10" s="1"/>
  <c r="AR54" i="10" s="1"/>
  <c r="AQ21" i="10"/>
  <c r="AQ53" i="10" s="1"/>
  <c r="AQ54" i="10" s="1"/>
  <c r="AP21" i="10"/>
  <c r="AP53" i="10" s="1"/>
  <c r="AP54" i="10" s="1"/>
  <c r="AO21" i="10"/>
  <c r="AO53" i="10" s="1"/>
  <c r="AO54" i="10" s="1"/>
  <c r="AN21" i="10"/>
  <c r="AN53" i="10" s="1"/>
  <c r="AN54" i="10" s="1"/>
  <c r="AM21" i="10"/>
  <c r="AM53" i="10" s="1"/>
  <c r="AM54" i="10" s="1"/>
  <c r="AL21" i="10"/>
  <c r="AL53" i="10" s="1"/>
  <c r="AL54" i="10" s="1"/>
  <c r="AK21" i="10"/>
  <c r="AK53" i="10" s="1"/>
  <c r="AK54" i="10" s="1"/>
  <c r="AJ21" i="10"/>
  <c r="AJ53" i="10" s="1"/>
  <c r="AJ54" i="10" s="1"/>
  <c r="AI21" i="10"/>
  <c r="AH21" i="10"/>
  <c r="AG21" i="10"/>
  <c r="AG53" i="10" s="1"/>
  <c r="AG54" i="10" s="1"/>
  <c r="AF21" i="10"/>
  <c r="AF53" i="10" s="1"/>
  <c r="AF54" i="10" s="1"/>
  <c r="AE21" i="10"/>
  <c r="AE53" i="10" s="1"/>
  <c r="AE54" i="10" s="1"/>
  <c r="AD21" i="10"/>
  <c r="AD53" i="10" s="1"/>
  <c r="AD54" i="10" s="1"/>
  <c r="AC21" i="10"/>
  <c r="AC53" i="10" s="1"/>
  <c r="AC54" i="10" s="1"/>
  <c r="AB21" i="10"/>
  <c r="AB53" i="10" s="1"/>
  <c r="AB54" i="10" s="1"/>
  <c r="AA21" i="10"/>
  <c r="AA53" i="10" s="1"/>
  <c r="AA54" i="10" s="1"/>
  <c r="Z21" i="10"/>
  <c r="Z53" i="10" s="1"/>
  <c r="Z54" i="10" s="1"/>
  <c r="Y21" i="10"/>
  <c r="Y53" i="10" s="1"/>
  <c r="Y54" i="10" s="1"/>
  <c r="X21" i="10"/>
  <c r="X53" i="10" s="1"/>
  <c r="X54" i="10" s="1"/>
  <c r="W21" i="10"/>
  <c r="W53" i="10" s="1"/>
  <c r="W54" i="10" s="1"/>
  <c r="V21" i="10"/>
  <c r="V53" i="10" s="1"/>
  <c r="V54" i="10" s="1"/>
  <c r="U21" i="10"/>
  <c r="U53" i="10" s="1"/>
  <c r="U54" i="10" s="1"/>
  <c r="T21" i="10"/>
  <c r="T53" i="10" s="1"/>
  <c r="T54" i="10" s="1"/>
  <c r="S21" i="10"/>
  <c r="R21" i="10"/>
  <c r="Q21" i="10"/>
  <c r="Q53" i="10" s="1"/>
  <c r="Q54" i="10" s="1"/>
  <c r="P21" i="10"/>
  <c r="P53" i="10" s="1"/>
  <c r="P54" i="10" s="1"/>
  <c r="O21" i="10"/>
  <c r="O53" i="10" s="1"/>
  <c r="O54" i="10" s="1"/>
  <c r="N21" i="10"/>
  <c r="N53" i="10" s="1"/>
  <c r="N54" i="10" s="1"/>
  <c r="M21" i="10"/>
  <c r="M53" i="10" s="1"/>
  <c r="M54" i="10" s="1"/>
  <c r="L21" i="10"/>
  <c r="L53" i="10" s="1"/>
  <c r="L54" i="10" s="1"/>
  <c r="K21" i="10"/>
  <c r="K53" i="10" s="1"/>
  <c r="K54" i="10" s="1"/>
  <c r="J21" i="10"/>
  <c r="J53" i="10" s="1"/>
  <c r="I21" i="10"/>
  <c r="H21" i="10"/>
  <c r="H53" i="10" s="1"/>
  <c r="H54" i="10" s="1"/>
  <c r="G21" i="10"/>
  <c r="G53" i="10" s="1"/>
  <c r="G54" i="10" s="1"/>
  <c r="F21" i="10"/>
  <c r="F53" i="10" s="1"/>
  <c r="F54" i="10" s="1"/>
  <c r="E21" i="10"/>
  <c r="E26" i="10"/>
  <c r="E24" i="10"/>
  <c r="E23" i="10"/>
  <c r="E22" i="10"/>
  <c r="J54" i="10" l="1"/>
  <c r="G55" i="10"/>
  <c r="G56" i="10" s="1"/>
  <c r="H55" i="10"/>
  <c r="BG55" i="10"/>
  <c r="BG56" i="10" s="1"/>
  <c r="AA55" i="10"/>
  <c r="AA56" i="10" s="1"/>
  <c r="BI55" i="10"/>
  <c r="BI56" i="10" s="1"/>
  <c r="N55" i="10"/>
  <c r="N56" i="10" s="1"/>
  <c r="AD55" i="10"/>
  <c r="AD56" i="10" s="1"/>
  <c r="AT55" i="10"/>
  <c r="AT56" i="10" s="1"/>
  <c r="BJ55" i="10"/>
  <c r="BJ56" i="10" s="1"/>
  <c r="AB55" i="10"/>
  <c r="AB56" i="10" s="1"/>
  <c r="AU55" i="10"/>
  <c r="AU56" i="10" s="1"/>
  <c r="BK55" i="10"/>
  <c r="BK56" i="10" s="1"/>
  <c r="AR55" i="10"/>
  <c r="AR56" i="10" s="1"/>
  <c r="P55" i="10"/>
  <c r="P56" i="10" s="1"/>
  <c r="AF55" i="10"/>
  <c r="AF56" i="10" s="1"/>
  <c r="AV55" i="10"/>
  <c r="AV56" i="10" s="1"/>
  <c r="AS55" i="10"/>
  <c r="AS56" i="10" s="1"/>
  <c r="AN55" i="10"/>
  <c r="AN56" i="10" s="1"/>
  <c r="K55" i="10"/>
  <c r="K56" i="10" s="1"/>
  <c r="L55" i="10"/>
  <c r="L56" i="10" s="1"/>
  <c r="M55" i="10"/>
  <c r="M56" i="10" s="1"/>
  <c r="X55" i="10"/>
  <c r="X56" i="10" s="1"/>
  <c r="AQ55" i="10"/>
  <c r="AQ56" i="10" s="1"/>
  <c r="AC55" i="10"/>
  <c r="AC56" i="10" s="1"/>
  <c r="AJ55" i="10"/>
  <c r="AJ56" i="10" s="1"/>
  <c r="AZ55" i="10"/>
  <c r="AZ56" i="10" s="1"/>
  <c r="BD55" i="10"/>
  <c r="BD56" i="10" s="1"/>
  <c r="O55" i="10"/>
  <c r="O56" i="10" s="1"/>
  <c r="T55" i="10"/>
  <c r="T56" i="10" s="1"/>
  <c r="U55" i="10"/>
  <c r="U56" i="10" s="1"/>
  <c r="AK55" i="10"/>
  <c r="AK56" i="10" s="1"/>
  <c r="BA55" i="10"/>
  <c r="BA56" i="10" s="1"/>
  <c r="BH55" i="10"/>
  <c r="BH56" i="10" s="1"/>
  <c r="F55" i="10"/>
  <c r="V55" i="10"/>
  <c r="V56" i="10" s="1"/>
  <c r="AL55" i="10"/>
  <c r="AL56" i="10" s="1"/>
  <c r="BB55" i="10"/>
  <c r="BB56" i="10" s="1"/>
  <c r="W55" i="10"/>
  <c r="W56" i="10" s="1"/>
  <c r="AM55" i="10"/>
  <c r="AM56" i="10" s="1"/>
  <c r="BC55" i="10"/>
  <c r="BC56" i="10" s="1"/>
  <c r="I2" i="31"/>
  <c r="I3" i="31" s="1" a="1"/>
  <c r="I3" i="31" s="1"/>
  <c r="I53" i="10"/>
  <c r="I54" i="10" s="1"/>
  <c r="AG55" i="10"/>
  <c r="AG56" i="10" s="1"/>
  <c r="AW55" i="10"/>
  <c r="AW56" i="10" s="1"/>
  <c r="Q55" i="10"/>
  <c r="Q56" i="10" s="1"/>
  <c r="AY55" i="10"/>
  <c r="AY56" i="10" s="1"/>
  <c r="S55" i="10"/>
  <c r="S56" i="10" s="1"/>
  <c r="AI55" i="10"/>
  <c r="AI56" i="10" s="1"/>
  <c r="AX55" i="10"/>
  <c r="AX56" i="10" s="1"/>
  <c r="E55" i="10"/>
  <c r="R55" i="10"/>
  <c r="R56" i="10" s="1"/>
  <c r="AH55" i="10"/>
  <c r="AH56" i="10" s="1"/>
  <c r="I55" i="10"/>
  <c r="Y55" i="10"/>
  <c r="Y56" i="10" s="1"/>
  <c r="AO55" i="10"/>
  <c r="AO56" i="10" s="1"/>
  <c r="BE55" i="10"/>
  <c r="BE56" i="10" s="1"/>
  <c r="J55" i="10"/>
  <c r="J56" i="10" s="1"/>
  <c r="Z55" i="10"/>
  <c r="Z56" i="10" s="1"/>
  <c r="BF55" i="10"/>
  <c r="BF56" i="10" s="1"/>
  <c r="AH25" i="10"/>
  <c r="AI25" i="10"/>
  <c r="AY25" i="10"/>
  <c r="AX25" i="10"/>
  <c r="S25" i="10"/>
  <c r="R25" i="10"/>
  <c r="R53" i="10"/>
  <c r="R54" i="10" s="1"/>
  <c r="AH53" i="10"/>
  <c r="AH54" i="10" s="1"/>
  <c r="AX53" i="10"/>
  <c r="AX54" i="10" s="1"/>
  <c r="S53" i="10"/>
  <c r="S54" i="10" s="1"/>
  <c r="AI53" i="10"/>
  <c r="AI54" i="10" s="1"/>
  <c r="AY53" i="10"/>
  <c r="AY54" i="10" s="1"/>
  <c r="AE25" i="10"/>
  <c r="Q25" i="10"/>
  <c r="AG25" i="10"/>
  <c r="AW25" i="10"/>
  <c r="AP25" i="10"/>
  <c r="BA25" i="10"/>
  <c r="AL25" i="10"/>
  <c r="BB25" i="10"/>
  <c r="U25" i="10"/>
  <c r="AK25" i="10"/>
  <c r="F25" i="10"/>
  <c r="G25" i="10"/>
  <c r="W25" i="10"/>
  <c r="AM25" i="10"/>
  <c r="BC25" i="10"/>
  <c r="X25" i="10"/>
  <c r="BD25" i="10"/>
  <c r="AN25" i="10"/>
  <c r="AN62" i="10" s="1"/>
  <c r="V25" i="10"/>
  <c r="L25" i="10"/>
  <c r="AB25" i="10"/>
  <c r="AB62" i="10" s="1"/>
  <c r="BH25" i="10"/>
  <c r="I25" i="10"/>
  <c r="AO25" i="10"/>
  <c r="BE25" i="10"/>
  <c r="AR25" i="10"/>
  <c r="K25" i="10"/>
  <c r="AA25" i="10"/>
  <c r="AQ25" i="10"/>
  <c r="BG25" i="10"/>
  <c r="J25" i="10"/>
  <c r="Y25" i="10"/>
  <c r="BF25" i="10"/>
  <c r="H25" i="10"/>
  <c r="M25" i="10"/>
  <c r="AC25" i="10"/>
  <c r="AC62" i="10" s="1"/>
  <c r="AS25" i="10"/>
  <c r="BI25" i="10"/>
  <c r="BI62" i="10" s="1"/>
  <c r="Z25" i="10"/>
  <c r="AP55" i="10"/>
  <c r="AP56" i="10" s="1"/>
  <c r="P25" i="10"/>
  <c r="AF25" i="10"/>
  <c r="AV25" i="10"/>
  <c r="AU25" i="10"/>
  <c r="N25" i="10"/>
  <c r="O25" i="10"/>
  <c r="BK25" i="10"/>
  <c r="AT25" i="10"/>
  <c r="T25" i="10"/>
  <c r="AJ25" i="10"/>
  <c r="AZ25" i="10"/>
  <c r="AE55" i="10"/>
  <c r="AE56" i="10" s="1"/>
  <c r="BJ25" i="10"/>
  <c r="BJ62" i="10" s="1"/>
  <c r="AD25" i="10"/>
  <c r="J15" i="8" l="1"/>
  <c r="N62" i="10"/>
  <c r="AT62" i="10"/>
  <c r="V62" i="10"/>
  <c r="BG62" i="10"/>
  <c r="K62" i="10"/>
  <c r="X62" i="10"/>
  <c r="AA62" i="10"/>
  <c r="J2" i="31"/>
  <c r="G15" i="8"/>
  <c r="G62" i="10"/>
  <c r="BB62" i="10"/>
  <c r="AL62" i="10"/>
  <c r="I56" i="10"/>
  <c r="I62" i="10" s="1"/>
  <c r="I15" i="8"/>
  <c r="E56" i="10"/>
  <c r="F56" i="10"/>
  <c r="F62" i="10" s="1"/>
  <c r="F15" i="8"/>
  <c r="H56" i="10"/>
  <c r="H62" i="10" s="1"/>
  <c r="H15" i="8"/>
  <c r="AM62" i="10"/>
  <c r="AU62" i="10"/>
  <c r="U62" i="10"/>
  <c r="BC62" i="10"/>
  <c r="AW62" i="10"/>
  <c r="AS62" i="10"/>
  <c r="BK62" i="10"/>
  <c r="BH62" i="10"/>
  <c r="AQ62" i="10"/>
  <c r="AV62" i="10"/>
  <c r="O62" i="10"/>
  <c r="Q62" i="10"/>
  <c r="T62" i="10"/>
  <c r="BD62" i="10"/>
  <c r="W62" i="10"/>
  <c r="AF62" i="10"/>
  <c r="AR62" i="10"/>
  <c r="AK62" i="10"/>
  <c r="AD62" i="10"/>
  <c r="BA62" i="10"/>
  <c r="P62" i="10"/>
  <c r="L62" i="10"/>
  <c r="AZ62" i="10"/>
  <c r="M62" i="10"/>
  <c r="AG62" i="10"/>
  <c r="AJ62" i="10"/>
  <c r="AP62" i="10"/>
  <c r="BF62" i="10"/>
  <c r="AE62" i="10"/>
  <c r="Y62" i="10"/>
  <c r="J62" i="10"/>
  <c r="AO62" i="10"/>
  <c r="BE62" i="10"/>
  <c r="Z62" i="10"/>
  <c r="AH62" i="10"/>
  <c r="AY62" i="10"/>
  <c r="AX62" i="10"/>
  <c r="AI62" i="10"/>
  <c r="R62" i="10"/>
  <c r="S62" i="10"/>
  <c r="J3" i="31" l="1" a="1"/>
  <c r="J3" i="31" s="1"/>
  <c r="K2" i="31"/>
  <c r="P2" i="31"/>
  <c r="E120" i="10"/>
  <c r="BE120" i="10"/>
  <c r="BD120" i="10"/>
  <c r="BB120" i="10"/>
  <c r="BA120" i="10"/>
  <c r="AZ120" i="10"/>
  <c r="AY120" i="10"/>
  <c r="AO120" i="10"/>
  <c r="AN120" i="10"/>
  <c r="AM120" i="10"/>
  <c r="AK120" i="10"/>
  <c r="AJ120" i="10"/>
  <c r="AI120" i="10"/>
  <c r="AD120" i="10"/>
  <c r="AC120" i="10"/>
  <c r="AB120" i="10"/>
  <c r="AA120" i="10"/>
  <c r="Z120" i="10"/>
  <c r="X120" i="10"/>
  <c r="W120" i="10"/>
  <c r="V120" i="10"/>
  <c r="U120" i="10"/>
  <c r="T120" i="10"/>
  <c r="S120" i="10"/>
  <c r="R120" i="10"/>
  <c r="P120" i="10"/>
  <c r="M120" i="10"/>
  <c r="K120" i="10"/>
  <c r="I120" i="10"/>
  <c r="H120" i="10"/>
  <c r="G120" i="10"/>
  <c r="F120" i="10"/>
  <c r="P3" i="31" l="1" a="1"/>
  <c r="P3" i="31" s="1"/>
  <c r="Q2" i="31"/>
  <c r="L2" i="31"/>
  <c r="K3" i="31" a="1"/>
  <c r="K3" i="31" s="1"/>
  <c r="K26" i="31" a="1"/>
  <c r="K26" i="31" s="1"/>
  <c r="K33" i="31" a="1"/>
  <c r="K33" i="31" s="1"/>
  <c r="K58" i="31" a="1"/>
  <c r="K58" i="31" s="1"/>
  <c r="K55" i="31" a="1"/>
  <c r="K55" i="31" s="1"/>
  <c r="K6" i="31" a="1"/>
  <c r="K6" i="31" s="1"/>
  <c r="K12" i="31" a="1"/>
  <c r="K12" i="31" s="1"/>
  <c r="K19" i="31" a="1"/>
  <c r="K19" i="31" s="1"/>
  <c r="K44" i="31" a="1"/>
  <c r="K44" i="31" s="1"/>
  <c r="K51" i="31" a="1"/>
  <c r="K51" i="31" s="1"/>
  <c r="K46" i="31" a="1"/>
  <c r="K46" i="31" s="1"/>
  <c r="K30" i="31" a="1"/>
  <c r="K30" i="31" s="1"/>
  <c r="K37" i="31" a="1"/>
  <c r="K37" i="31" s="1"/>
  <c r="K62" i="31" a="1"/>
  <c r="K62" i="31" s="1"/>
  <c r="K48" i="31" a="1"/>
  <c r="K48" i="31" s="1"/>
  <c r="K9" i="31" a="1"/>
  <c r="K9" i="31" s="1"/>
  <c r="K16" i="31" a="1"/>
  <c r="K16" i="31" s="1"/>
  <c r="K23" i="31" a="1"/>
  <c r="K23" i="31" s="1"/>
  <c r="K34" i="31" a="1"/>
  <c r="K34" i="31" s="1"/>
  <c r="K41" i="31" a="1"/>
  <c r="K41" i="31" s="1"/>
  <c r="K60" i="31" a="1"/>
  <c r="K60" i="31" s="1"/>
  <c r="K4" i="31" a="1"/>
  <c r="K4" i="31" s="1"/>
  <c r="K20" i="31" a="1"/>
  <c r="K20" i="31" s="1"/>
  <c r="K27" i="31" a="1"/>
  <c r="K27" i="31" s="1"/>
  <c r="K52" i="31" a="1"/>
  <c r="K52" i="31" s="1"/>
  <c r="K59" i="31" a="1"/>
  <c r="K59" i="31" s="1"/>
  <c r="K53" i="31" a="1"/>
  <c r="K53" i="31" s="1"/>
  <c r="K32" i="31" a="1"/>
  <c r="K32" i="31" s="1"/>
  <c r="K43" i="31" a="1"/>
  <c r="K43" i="31" s="1"/>
  <c r="K13" i="31" a="1"/>
  <c r="K13" i="31" s="1"/>
  <c r="K38" i="31" a="1"/>
  <c r="K38" i="31" s="1"/>
  <c r="K45" i="31" a="1"/>
  <c r="K45" i="31" s="1"/>
  <c r="K39" i="31" a="1"/>
  <c r="K39" i="31" s="1"/>
  <c r="K57" i="31" a="1"/>
  <c r="K57" i="31" s="1"/>
  <c r="K10" i="31" a="1"/>
  <c r="K10" i="31" s="1"/>
  <c r="K24" i="31" a="1"/>
  <c r="K24" i="31" s="1"/>
  <c r="K31" i="31" a="1"/>
  <c r="K31" i="31" s="1"/>
  <c r="K56" i="31" a="1"/>
  <c r="K56" i="31" s="1"/>
  <c r="K50" i="31" a="1"/>
  <c r="K50" i="31" s="1"/>
  <c r="K36" i="31" a="1"/>
  <c r="K36" i="31" s="1"/>
  <c r="K15" i="31" a="1"/>
  <c r="K15" i="31" s="1"/>
  <c r="K7" i="31" a="1"/>
  <c r="K7" i="31" s="1"/>
  <c r="K17" i="31" a="1"/>
  <c r="K17" i="31" s="1"/>
  <c r="K42" i="31" a="1"/>
  <c r="K42" i="31" s="1"/>
  <c r="K49" i="31" a="1"/>
  <c r="K49" i="31" s="1"/>
  <c r="K18" i="31" a="1"/>
  <c r="K18" i="31" s="1"/>
  <c r="K28" i="31" a="1"/>
  <c r="K28" i="31" s="1"/>
  <c r="K35" i="31" a="1"/>
  <c r="K35" i="31" s="1"/>
  <c r="K14" i="31" a="1"/>
  <c r="K14" i="31" s="1"/>
  <c r="K21" i="31" a="1"/>
  <c r="K21" i="31" s="1"/>
  <c r="K25" i="31" a="1"/>
  <c r="K25" i="31" s="1"/>
  <c r="K47" i="31" a="1"/>
  <c r="K47" i="31" s="1"/>
  <c r="K40" i="31" a="1"/>
  <c r="K40" i="31" s="1"/>
  <c r="K5" i="31" a="1"/>
  <c r="K5" i="31" s="1"/>
  <c r="K8" i="31" a="1"/>
  <c r="K8" i="31" s="1"/>
  <c r="K11" i="31" a="1"/>
  <c r="K11" i="31" s="1"/>
  <c r="K22" i="31" a="1"/>
  <c r="K22" i="31" s="1"/>
  <c r="K29" i="31" a="1"/>
  <c r="K29" i="31" s="1"/>
  <c r="K54" i="31" a="1"/>
  <c r="K54" i="31" s="1"/>
  <c r="K61" i="31" a="1"/>
  <c r="K61" i="31" s="1"/>
  <c r="K48" i="13"/>
  <c r="K52" i="13" s="1"/>
  <c r="BK67" i="10"/>
  <c r="BJ67" i="10"/>
  <c r="BI67" i="10"/>
  <c r="BH67" i="10"/>
  <c r="BG67" i="10"/>
  <c r="BF67" i="10"/>
  <c r="BE67" i="10"/>
  <c r="BD67" i="10"/>
  <c r="BC67" i="10"/>
  <c r="BB67" i="10"/>
  <c r="BA67" i="10"/>
  <c r="AZ67" i="10"/>
  <c r="AY67" i="10"/>
  <c r="AX67" i="10"/>
  <c r="AW67" i="10"/>
  <c r="AV67" i="10"/>
  <c r="AU67" i="10"/>
  <c r="AT67" i="10"/>
  <c r="AS67" i="10"/>
  <c r="AR67" i="10"/>
  <c r="AQ67" i="10"/>
  <c r="AP67" i="10"/>
  <c r="AO67" i="10"/>
  <c r="AN67" i="10"/>
  <c r="AM67" i="10"/>
  <c r="AL67"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H13" i="19"/>
  <c r="J13" i="19"/>
  <c r="B13" i="19"/>
  <c r="C13" i="19"/>
  <c r="M13" i="19"/>
  <c r="L13" i="19"/>
  <c r="I2" i="19"/>
  <c r="G13" i="19"/>
  <c r="E13" i="19"/>
  <c r="D13" i="19"/>
  <c r="I13" i="19"/>
  <c r="K13" i="19"/>
  <c r="F13" i="19"/>
  <c r="Q19" i="31" l="1" a="1"/>
  <c r="Q19" i="31" s="1"/>
  <c r="Q47" i="31" a="1"/>
  <c r="Q47" i="31" s="1"/>
  <c r="Q60" i="31" a="1"/>
  <c r="Q60" i="31" s="1"/>
  <c r="Q52" i="31" a="1"/>
  <c r="Q52" i="31" s="1"/>
  <c r="Q14" i="31" a="1"/>
  <c r="Q14" i="31" s="1"/>
  <c r="Q44" i="31" a="1"/>
  <c r="Q44" i="31" s="1"/>
  <c r="Q59" i="31" a="1"/>
  <c r="Q59" i="31" s="1"/>
  <c r="Q20" i="31" a="1"/>
  <c r="Q20" i="31" s="1"/>
  <c r="Q33" i="31" a="1"/>
  <c r="Q33" i="31" s="1"/>
  <c r="Q61" i="31" a="1"/>
  <c r="Q61" i="31" s="1"/>
  <c r="Q40" i="31" a="1"/>
  <c r="Q40" i="31" s="1"/>
  <c r="Q16" i="31" a="1"/>
  <c r="Q16" i="31" s="1"/>
  <c r="Q31" i="31" a="1"/>
  <c r="Q31" i="31" s="1"/>
  <c r="Q21" i="31" a="1"/>
  <c r="Q21" i="31" s="1"/>
  <c r="Q34" i="31" a="1"/>
  <c r="Q34" i="31" s="1"/>
  <c r="Q48" i="31" a="1"/>
  <c r="Q48" i="31" s="1"/>
  <c r="Q62" i="31" a="1"/>
  <c r="Q62" i="31" s="1"/>
  <c r="Q15" i="31" a="1"/>
  <c r="Q15" i="31" s="1"/>
  <c r="Q17" i="31" a="1"/>
  <c r="Q17" i="31" s="1"/>
  <c r="Q22" i="31" a="1"/>
  <c r="Q22" i="31" s="1"/>
  <c r="Q35" i="31" a="1"/>
  <c r="Q35" i="31" s="1"/>
  <c r="Q49" i="31" a="1"/>
  <c r="Q49" i="31" s="1"/>
  <c r="Q38" i="31" a="1"/>
  <c r="Q38" i="31" s="1"/>
  <c r="Q26" i="31" a="1"/>
  <c r="Q26" i="31" s="1"/>
  <c r="Q29" i="31" a="1"/>
  <c r="Q29" i="31" s="1"/>
  <c r="Q23" i="31" a="1"/>
  <c r="Q23" i="31" s="1"/>
  <c r="Q36" i="31" a="1"/>
  <c r="Q36" i="31" s="1"/>
  <c r="Q50" i="31" a="1"/>
  <c r="Q50" i="31" s="1"/>
  <c r="Q55" i="31" a="1"/>
  <c r="Q55" i="31" s="1"/>
  <c r="Q46" i="31" a="1"/>
  <c r="Q46" i="31" s="1"/>
  <c r="Q37" i="31" a="1"/>
  <c r="Q37" i="31" s="1"/>
  <c r="Q51" i="31" a="1"/>
  <c r="Q51" i="31" s="1"/>
  <c r="Q28" i="31" a="1"/>
  <c r="Q28" i="31" s="1"/>
  <c r="Q24" i="31" a="1"/>
  <c r="Q24" i="31" s="1"/>
  <c r="Q58" i="31" a="1"/>
  <c r="Q58" i="31" s="1"/>
  <c r="Q12" i="31" a="1"/>
  <c r="Q12" i="31" s="1"/>
  <c r="Q39" i="31" a="1"/>
  <c r="Q39" i="31" s="1"/>
  <c r="Q53" i="31" a="1"/>
  <c r="Q53" i="31" s="1"/>
  <c r="Q25" i="31" a="1"/>
  <c r="Q25" i="31" s="1"/>
  <c r="Q41" i="31" a="1"/>
  <c r="Q41" i="31" s="1"/>
  <c r="Q56" i="31" a="1"/>
  <c r="Q56" i="31" s="1"/>
  <c r="Q43" i="31" a="1"/>
  <c r="Q43" i="31" s="1"/>
  <c r="Q30" i="31" a="1"/>
  <c r="Q30" i="31" s="1"/>
  <c r="Q13" i="31" a="1"/>
  <c r="Q13" i="31" s="1"/>
  <c r="Q54" i="31" a="1"/>
  <c r="Q54" i="31" s="1"/>
  <c r="Q27" i="31" a="1"/>
  <c r="Q27" i="31" s="1"/>
  <c r="Q45" i="31" a="1"/>
  <c r="Q45" i="31" s="1"/>
  <c r="Q18" i="31" a="1"/>
  <c r="Q18" i="31" s="1"/>
  <c r="Q42" i="31" a="1"/>
  <c r="Q42" i="31" s="1"/>
  <c r="Q57" i="31" a="1"/>
  <c r="Q57" i="31" s="1"/>
  <c r="Q3" i="31" a="1"/>
  <c r="Q3" i="31" s="1"/>
  <c r="Q32" i="31" a="1"/>
  <c r="Q32" i="31" s="1"/>
  <c r="M2" i="31"/>
  <c r="L15" i="31" a="1"/>
  <c r="L15" i="31" s="1"/>
  <c r="L40" i="31" a="1"/>
  <c r="L40" i="31" s="1"/>
  <c r="L47" i="31" a="1"/>
  <c r="L47" i="31" s="1"/>
  <c r="L39" i="31" a="1"/>
  <c r="L39" i="31" s="1"/>
  <c r="L26" i="31" a="1"/>
  <c r="L26" i="31" s="1"/>
  <c r="L33" i="31" a="1"/>
  <c r="L33" i="31" s="1"/>
  <c r="L58" i="31" a="1"/>
  <c r="L58" i="31" s="1"/>
  <c r="L62" i="31" a="1"/>
  <c r="L62" i="31" s="1"/>
  <c r="L3" i="31" a="1"/>
  <c r="L3" i="31" s="1"/>
  <c r="L6" i="31" a="1"/>
  <c r="L6" i="31" s="1"/>
  <c r="L12" i="31" a="1"/>
  <c r="L12" i="31" s="1"/>
  <c r="L19" i="31" a="1"/>
  <c r="L19" i="31" s="1"/>
  <c r="L44" i="31" a="1"/>
  <c r="L44" i="31" s="1"/>
  <c r="L51" i="31" a="1"/>
  <c r="L51" i="31" s="1"/>
  <c r="L46" i="31" a="1"/>
  <c r="L46" i="31" s="1"/>
  <c r="L30" i="31" a="1"/>
  <c r="L30" i="31" s="1"/>
  <c r="L37" i="31" a="1"/>
  <c r="L37" i="31" s="1"/>
  <c r="L14" i="31" a="1"/>
  <c r="L14" i="31" s="1"/>
  <c r="L29" i="31" a="1"/>
  <c r="L29" i="31" s="1"/>
  <c r="L9" i="31" a="1"/>
  <c r="L9" i="31" s="1"/>
  <c r="L16" i="31" a="1"/>
  <c r="L16" i="31" s="1"/>
  <c r="L23" i="31" a="1"/>
  <c r="L23" i="31" s="1"/>
  <c r="L48" i="31" a="1"/>
  <c r="L48" i="31" s="1"/>
  <c r="L55" i="31" a="1"/>
  <c r="L55" i="31" s="1"/>
  <c r="L34" i="31" a="1"/>
  <c r="L34" i="31" s="1"/>
  <c r="L41" i="31" a="1"/>
  <c r="L41" i="31" s="1"/>
  <c r="L22" i="31" a="1"/>
  <c r="L22" i="31" s="1"/>
  <c r="L20" i="31" a="1"/>
  <c r="L20" i="31" s="1"/>
  <c r="L27" i="31" a="1"/>
  <c r="L27" i="31" s="1"/>
  <c r="L52" i="31" a="1"/>
  <c r="L52" i="31" s="1"/>
  <c r="L59" i="31" a="1"/>
  <c r="L59" i="31" s="1"/>
  <c r="L42" i="31" a="1"/>
  <c r="L42" i="31" s="1"/>
  <c r="L32" i="31" a="1"/>
  <c r="L32" i="31" s="1"/>
  <c r="L13" i="31" a="1"/>
  <c r="L13" i="31" s="1"/>
  <c r="L38" i="31" a="1"/>
  <c r="L38" i="31" s="1"/>
  <c r="L45" i="31" a="1"/>
  <c r="L45" i="31" s="1"/>
  <c r="L21" i="31" a="1"/>
  <c r="L21" i="31" s="1"/>
  <c r="L53" i="31" a="1"/>
  <c r="L53" i="31" s="1"/>
  <c r="L10" i="31" a="1"/>
  <c r="L10" i="31" s="1"/>
  <c r="L24" i="31" a="1"/>
  <c r="L24" i="31" s="1"/>
  <c r="L31" i="31" a="1"/>
  <c r="L31" i="31" s="1"/>
  <c r="L56" i="31" a="1"/>
  <c r="L56" i="31" s="1"/>
  <c r="L49" i="31" a="1"/>
  <c r="L49" i="31" s="1"/>
  <c r="L57" i="31" a="1"/>
  <c r="L57" i="31" s="1"/>
  <c r="L61" i="31" a="1"/>
  <c r="L61" i="31" s="1"/>
  <c r="L17" i="31" a="1"/>
  <c r="L17" i="31" s="1"/>
  <c r="L7" i="31" a="1"/>
  <c r="L7" i="31" s="1"/>
  <c r="L28" i="31" a="1"/>
  <c r="L28" i="31" s="1"/>
  <c r="L35" i="31" a="1"/>
  <c r="L35" i="31" s="1"/>
  <c r="L60" i="31" a="1"/>
  <c r="L60" i="31" s="1"/>
  <c r="L25" i="31" a="1"/>
  <c r="L25" i="31" s="1"/>
  <c r="L18" i="31" a="1"/>
  <c r="L18" i="31" s="1"/>
  <c r="L50" i="31" a="1"/>
  <c r="L50" i="31" s="1"/>
  <c r="L5" i="31" a="1"/>
  <c r="L5" i="31" s="1"/>
  <c r="L8" i="31" a="1"/>
  <c r="L8" i="31" s="1"/>
  <c r="L11" i="31" a="1"/>
  <c r="L11" i="31" s="1"/>
  <c r="L36" i="31" a="1"/>
  <c r="L36" i="31" s="1"/>
  <c r="L43" i="31" a="1"/>
  <c r="L43" i="31" s="1"/>
  <c r="L54" i="31" a="1"/>
  <c r="L54" i="31" s="1"/>
  <c r="BK82" i="1"/>
  <c r="BJ82" i="1"/>
  <c r="BI82" i="1"/>
  <c r="BH82" i="1"/>
  <c r="BF12" i="10"/>
  <c r="M12" i="10"/>
  <c r="AA10" i="10"/>
  <c r="BK176" i="10"/>
  <c r="BJ176" i="10"/>
  <c r="BI176" i="10"/>
  <c r="BH176" i="10"/>
  <c r="BK175" i="10"/>
  <c r="BJ175" i="10"/>
  <c r="BI175" i="10"/>
  <c r="BH175" i="10"/>
  <c r="BK174" i="10"/>
  <c r="BJ174" i="10"/>
  <c r="BI174" i="10"/>
  <c r="BH174" i="10"/>
  <c r="BK173" i="10"/>
  <c r="BJ173" i="10"/>
  <c r="BI173" i="10"/>
  <c r="BH173" i="10"/>
  <c r="BK172" i="10"/>
  <c r="BJ172" i="10"/>
  <c r="BI172" i="10"/>
  <c r="BH172" i="10"/>
  <c r="BK171" i="10"/>
  <c r="BJ171" i="10"/>
  <c r="BI171" i="10"/>
  <c r="BH171" i="10"/>
  <c r="BK151" i="10"/>
  <c r="BJ151" i="10"/>
  <c r="BI151" i="10"/>
  <c r="BH151" i="10"/>
  <c r="BK150" i="10"/>
  <c r="BJ150" i="10"/>
  <c r="BI150" i="10"/>
  <c r="BH150" i="10"/>
  <c r="BK149" i="10"/>
  <c r="BJ149" i="10"/>
  <c r="BI149" i="10"/>
  <c r="BH149" i="10"/>
  <c r="BK148" i="10"/>
  <c r="BJ148" i="10"/>
  <c r="BI148" i="10"/>
  <c r="BH148" i="10"/>
  <c r="BK147" i="10"/>
  <c r="BJ147" i="10"/>
  <c r="BI147" i="10"/>
  <c r="BH147" i="10"/>
  <c r="BK146" i="10"/>
  <c r="BJ146" i="10"/>
  <c r="BI146" i="10"/>
  <c r="BH146" i="10"/>
  <c r="BK145" i="10"/>
  <c r="BJ145" i="10"/>
  <c r="BI145" i="10"/>
  <c r="BH145" i="10"/>
  <c r="BK125" i="10"/>
  <c r="BJ125" i="10"/>
  <c r="BI125" i="10"/>
  <c r="BH125" i="10"/>
  <c r="BK124" i="10"/>
  <c r="BJ124" i="10"/>
  <c r="BI124" i="10"/>
  <c r="BH124" i="10"/>
  <c r="BK123" i="10"/>
  <c r="BJ123" i="10"/>
  <c r="BI123" i="10"/>
  <c r="BH123" i="10"/>
  <c r="BK122" i="10"/>
  <c r="BJ122" i="10"/>
  <c r="BI122" i="10"/>
  <c r="BH122" i="10"/>
  <c r="BK121" i="10"/>
  <c r="BJ121" i="10"/>
  <c r="BI121" i="10"/>
  <c r="BH121" i="10"/>
  <c r="BK119" i="10"/>
  <c r="BJ119" i="10"/>
  <c r="BI119" i="10"/>
  <c r="BH119" i="10"/>
  <c r="BK99" i="10"/>
  <c r="BJ99" i="10"/>
  <c r="BI99" i="10"/>
  <c r="BH99" i="10"/>
  <c r="BK98" i="10"/>
  <c r="BJ98" i="10"/>
  <c r="BI98" i="10"/>
  <c r="BH98" i="10"/>
  <c r="BK97" i="10"/>
  <c r="BJ97" i="10"/>
  <c r="BI97" i="10"/>
  <c r="BH97" i="10"/>
  <c r="BK96" i="10"/>
  <c r="BJ96" i="10"/>
  <c r="BI96" i="10"/>
  <c r="BH96" i="10"/>
  <c r="BK95" i="10"/>
  <c r="BJ95" i="10"/>
  <c r="BI95" i="10"/>
  <c r="BH95" i="10"/>
  <c r="BK94" i="10"/>
  <c r="BJ94" i="10"/>
  <c r="BI94" i="10"/>
  <c r="BH94" i="10"/>
  <c r="BK93" i="10"/>
  <c r="BJ93" i="10"/>
  <c r="BI93" i="10"/>
  <c r="BH93" i="10"/>
  <c r="BK89" i="10"/>
  <c r="BJ89" i="10"/>
  <c r="BI89" i="10"/>
  <c r="BH89" i="10"/>
  <c r="BK85" i="10"/>
  <c r="BJ85" i="10"/>
  <c r="BI85" i="10"/>
  <c r="BH85" i="10"/>
  <c r="BK84" i="10"/>
  <c r="BJ84" i="10"/>
  <c r="BI84" i="10"/>
  <c r="BH84" i="10"/>
  <c r="BK83" i="10"/>
  <c r="BJ83" i="10"/>
  <c r="BI83" i="10"/>
  <c r="BH83" i="10"/>
  <c r="BK81" i="10"/>
  <c r="BJ81" i="10"/>
  <c r="BI81" i="10"/>
  <c r="BH81" i="10"/>
  <c r="BK80" i="10"/>
  <c r="BK82" i="10" s="1"/>
  <c r="BJ80" i="10"/>
  <c r="BJ82" i="10" s="1"/>
  <c r="BI80" i="10"/>
  <c r="BI82" i="10" s="1"/>
  <c r="BH80" i="10"/>
  <c r="BH82" i="10" s="1"/>
  <c r="BK74" i="10"/>
  <c r="BJ74" i="10"/>
  <c r="BI74" i="10"/>
  <c r="BH74" i="10"/>
  <c r="BK72" i="10" a="1"/>
  <c r="BK72" i="10" s="1"/>
  <c r="BJ72" i="10" a="1"/>
  <c r="BJ72" i="10" s="1"/>
  <c r="BI72" i="10" a="1"/>
  <c r="BI72" i="10" s="1"/>
  <c r="BH72" i="10" a="1"/>
  <c r="BH72" i="10" s="1"/>
  <c r="BK71" i="10"/>
  <c r="BJ71" i="10"/>
  <c r="BI71" i="10"/>
  <c r="BH71" i="10"/>
  <c r="BK70" i="10"/>
  <c r="BJ70" i="10"/>
  <c r="BI70" i="10"/>
  <c r="BH70" i="10"/>
  <c r="BK51" i="10"/>
  <c r="BJ51" i="10"/>
  <c r="BI51" i="10"/>
  <c r="BH51" i="10"/>
  <c r="BK50" i="10"/>
  <c r="BJ50" i="10"/>
  <c r="BI50" i="10"/>
  <c r="BH50" i="10"/>
  <c r="BK49" i="10"/>
  <c r="BJ49" i="10"/>
  <c r="BI49" i="10"/>
  <c r="BH49" i="10"/>
  <c r="BK48" i="10"/>
  <c r="BJ48" i="10"/>
  <c r="BI48" i="10"/>
  <c r="BH48" i="10"/>
  <c r="BK46" i="10"/>
  <c r="BJ46" i="10"/>
  <c r="BI46" i="10"/>
  <c r="BH46" i="10"/>
  <c r="BK45" i="10"/>
  <c r="BJ45" i="10"/>
  <c r="BI45" i="10"/>
  <c r="BH45" i="10"/>
  <c r="BK44" i="10"/>
  <c r="BJ44" i="10"/>
  <c r="BI44" i="10"/>
  <c r="BH44" i="10"/>
  <c r="BK43" i="10"/>
  <c r="BJ43" i="10"/>
  <c r="BI43" i="10"/>
  <c r="BH43" i="10"/>
  <c r="BK42" i="10"/>
  <c r="BJ42" i="10"/>
  <c r="BI42" i="10"/>
  <c r="BH42" i="10"/>
  <c r="BK41" i="10"/>
  <c r="BJ41" i="10"/>
  <c r="BI41" i="10"/>
  <c r="BH41" i="10"/>
  <c r="BK40" i="10"/>
  <c r="BJ40" i="10"/>
  <c r="BI40" i="10"/>
  <c r="BH40" i="10"/>
  <c r="BK35" i="10"/>
  <c r="BK36" i="10" s="1"/>
  <c r="BJ35" i="10"/>
  <c r="BJ36" i="10" s="1"/>
  <c r="BI35" i="10"/>
  <c r="BI36" i="10" s="1"/>
  <c r="BH35" i="10"/>
  <c r="BH36" i="10" s="1"/>
  <c r="BK33" i="10"/>
  <c r="BJ33" i="10"/>
  <c r="BI33" i="10"/>
  <c r="BH33" i="10"/>
  <c r="BK32" i="10"/>
  <c r="BK34" i="10" s="1"/>
  <c r="BJ32" i="10"/>
  <c r="BJ34" i="10" s="1"/>
  <c r="BI32" i="10"/>
  <c r="BI34" i="10" s="1"/>
  <c r="BH32" i="10"/>
  <c r="BH34" i="10" s="1"/>
  <c r="BK7" i="8"/>
  <c r="E62" i="31" s="1" a="1"/>
  <c r="E62" i="31" s="1"/>
  <c r="BJ7" i="8"/>
  <c r="E61" i="31" s="1" a="1"/>
  <c r="E61" i="31" s="1"/>
  <c r="BI7" i="8"/>
  <c r="E60" i="31" s="1" a="1"/>
  <c r="E60" i="31" s="1"/>
  <c r="BH7" i="8"/>
  <c r="E59" i="31" s="1" a="1"/>
  <c r="E59" i="31" s="1"/>
  <c r="BK6" i="10"/>
  <c r="BK223" i="10" s="1"/>
  <c r="BJ6" i="10"/>
  <c r="BJ223" i="10" s="1"/>
  <c r="BI6" i="10"/>
  <c r="BI223" i="10" s="1"/>
  <c r="BH6" i="10"/>
  <c r="BH223" i="10" s="1"/>
  <c r="BK5" i="10"/>
  <c r="BK5" i="8" s="1"/>
  <c r="BJ5" i="10"/>
  <c r="BJ5" i="8" s="1"/>
  <c r="BI5" i="10"/>
  <c r="BI5" i="8" s="1"/>
  <c r="BH5" i="10"/>
  <c r="BH5" i="8" s="1"/>
  <c r="BK81" i="1"/>
  <c r="BK18" i="10" s="1"/>
  <c r="BJ81" i="1"/>
  <c r="BJ18" i="10" s="1"/>
  <c r="BI81" i="1"/>
  <c r="BI10" i="10" s="1"/>
  <c r="BH81" i="1"/>
  <c r="BH10" i="10" s="1"/>
  <c r="BA10" i="10"/>
  <c r="AY10" i="10"/>
  <c r="AW10" i="10"/>
  <c r="AV10" i="10"/>
  <c r="AU10" i="10"/>
  <c r="AS10" i="10"/>
  <c r="AG10" i="10"/>
  <c r="AF10" i="10"/>
  <c r="AE10" i="10"/>
  <c r="AC10" i="10"/>
  <c r="Y10" i="10"/>
  <c r="V10" i="10"/>
  <c r="U10" i="10"/>
  <c r="T10" i="10"/>
  <c r="N10" i="10"/>
  <c r="BK101" i="1"/>
  <c r="BK11" i="10" s="1"/>
  <c r="BJ101" i="1"/>
  <c r="BI101" i="1"/>
  <c r="BH101" i="1"/>
  <c r="BH11" i="10" s="1"/>
  <c r="BF11" i="10"/>
  <c r="BD11" i="10"/>
  <c r="BB11" i="10"/>
  <c r="AX11" i="10"/>
  <c r="AW11" i="10"/>
  <c r="AV11" i="10"/>
  <c r="AU11" i="10"/>
  <c r="AT11" i="10"/>
  <c r="AR11" i="10"/>
  <c r="AP11" i="10"/>
  <c r="AN11" i="10"/>
  <c r="AM11" i="10"/>
  <c r="AL11" i="10"/>
  <c r="AF11" i="10"/>
  <c r="AE11" i="10"/>
  <c r="AD11" i="10"/>
  <c r="AB11" i="10"/>
  <c r="Z11" i="10"/>
  <c r="X11" i="10"/>
  <c r="V11" i="10"/>
  <c r="U11" i="10"/>
  <c r="P11" i="10"/>
  <c r="M11" i="10"/>
  <c r="J11" i="10"/>
  <c r="BK102" i="1"/>
  <c r="BJ102" i="1"/>
  <c r="BI102" i="1"/>
  <c r="BH102" i="1"/>
  <c r="AU12" i="10"/>
  <c r="AS12" i="10"/>
  <c r="AP12" i="10"/>
  <c r="V12" i="10"/>
  <c r="S12" i="10"/>
  <c r="BK62" i="1"/>
  <c r="BJ62" i="1"/>
  <c r="BI62" i="1"/>
  <c r="BH62" i="1"/>
  <c r="BC12" i="10"/>
  <c r="AM12" i="10"/>
  <c r="O12" i="10"/>
  <c r="L12" i="10"/>
  <c r="BK118" i="1"/>
  <c r="BJ118" i="1"/>
  <c r="BI118" i="1"/>
  <c r="BH118" i="1"/>
  <c r="BK98" i="1"/>
  <c r="BJ98" i="1"/>
  <c r="BI98" i="1"/>
  <c r="BH98" i="1"/>
  <c r="BK78" i="1"/>
  <c r="BJ78" i="1"/>
  <c r="BI78" i="1"/>
  <c r="BH78" i="1"/>
  <c r="BK58" i="1"/>
  <c r="BJ58" i="1"/>
  <c r="BI58" i="1"/>
  <c r="BH58" i="1"/>
  <c r="BG176" i="10"/>
  <c r="BG175" i="10"/>
  <c r="BG174" i="10"/>
  <c r="BG173" i="10"/>
  <c r="BG172" i="10"/>
  <c r="BG171" i="10"/>
  <c r="BG151" i="10"/>
  <c r="BG150" i="10"/>
  <c r="BG149" i="10"/>
  <c r="BG148" i="10"/>
  <c r="BG147" i="10"/>
  <c r="BG146" i="10"/>
  <c r="BG145" i="10"/>
  <c r="BG125" i="10"/>
  <c r="BG124" i="10"/>
  <c r="BG123" i="10"/>
  <c r="BG122" i="10"/>
  <c r="BG121" i="10"/>
  <c r="BG119" i="10"/>
  <c r="BG99" i="10"/>
  <c r="BG98" i="10"/>
  <c r="BG97" i="10"/>
  <c r="BG96" i="10"/>
  <c r="BG95" i="10"/>
  <c r="BG94" i="10"/>
  <c r="BG93" i="10"/>
  <c r="BG85" i="10"/>
  <c r="BG84" i="10"/>
  <c r="BG83" i="10"/>
  <c r="BG81" i="10"/>
  <c r="BG80" i="10"/>
  <c r="BG82" i="10" s="1"/>
  <c r="BG72" i="10" a="1"/>
  <c r="BG72" i="10" s="1"/>
  <c r="BG71" i="10"/>
  <c r="BG70" i="10"/>
  <c r="BG51" i="10"/>
  <c r="BG50" i="10"/>
  <c r="BG49" i="10"/>
  <c r="BG48" i="10"/>
  <c r="BG46" i="10"/>
  <c r="BG45" i="10"/>
  <c r="BG44" i="10"/>
  <c r="BG43" i="10"/>
  <c r="BG42" i="10"/>
  <c r="BG41" i="10"/>
  <c r="BG40" i="10"/>
  <c r="BG35" i="10"/>
  <c r="BG36" i="10" s="1"/>
  <c r="BG33" i="10"/>
  <c r="BG32" i="10"/>
  <c r="BG34" i="10" s="1"/>
  <c r="BG88" i="10"/>
  <c r="BG17" i="10"/>
  <c r="BG12" i="10"/>
  <c r="BG11" i="10"/>
  <c r="BG10" i="10"/>
  <c r="BG7" i="8"/>
  <c r="E58" i="31" s="1" a="1"/>
  <c r="E58" i="31" s="1"/>
  <c r="BG6" i="10"/>
  <c r="BG223" i="10" s="1"/>
  <c r="BG5" i="10"/>
  <c r="BG5" i="8" s="1"/>
  <c r="BF176" i="10"/>
  <c r="BE176" i="10"/>
  <c r="BD176" i="10"/>
  <c r="BC176" i="10"/>
  <c r="BB176" i="10"/>
  <c r="BF175" i="10"/>
  <c r="BE175" i="10"/>
  <c r="BD175" i="10"/>
  <c r="BC175" i="10"/>
  <c r="BB175" i="10"/>
  <c r="BF174" i="10"/>
  <c r="BE174" i="10"/>
  <c r="BD174" i="10"/>
  <c r="BC174" i="10"/>
  <c r="BB174" i="10"/>
  <c r="BF173" i="10"/>
  <c r="BE173" i="10"/>
  <c r="BD173" i="10"/>
  <c r="BC173" i="10"/>
  <c r="BB173" i="10"/>
  <c r="BE172" i="10"/>
  <c r="BC172" i="10"/>
  <c r="BF171" i="10"/>
  <c r="BE171" i="10"/>
  <c r="BD171" i="10"/>
  <c r="BC171" i="10"/>
  <c r="BB171" i="10"/>
  <c r="BF151" i="10"/>
  <c r="BE151" i="10"/>
  <c r="BD151" i="10"/>
  <c r="BC151" i="10"/>
  <c r="BB151" i="10"/>
  <c r="BF150" i="10"/>
  <c r="BE150" i="10"/>
  <c r="BD150" i="10"/>
  <c r="BC150" i="10"/>
  <c r="BB150" i="10"/>
  <c r="BF149" i="10"/>
  <c r="BE149" i="10"/>
  <c r="BD149" i="10"/>
  <c r="BC149" i="10"/>
  <c r="BB149" i="10"/>
  <c r="BF148" i="10"/>
  <c r="BE148" i="10"/>
  <c r="BD148" i="10"/>
  <c r="BC148" i="10"/>
  <c r="BB148" i="10"/>
  <c r="BF147" i="10"/>
  <c r="BE147" i="10"/>
  <c r="BD147" i="10"/>
  <c r="BC147" i="10"/>
  <c r="BB147" i="10"/>
  <c r="BF146" i="10"/>
  <c r="BE146" i="10"/>
  <c r="BD146" i="10"/>
  <c r="BC146" i="10"/>
  <c r="BF145" i="10"/>
  <c r="BE145" i="10"/>
  <c r="BD145" i="10"/>
  <c r="BC145" i="10"/>
  <c r="BB145" i="10"/>
  <c r="BF125" i="10"/>
  <c r="BE125" i="10"/>
  <c r="BD125" i="10"/>
  <c r="BC125" i="10"/>
  <c r="BB125" i="10"/>
  <c r="BF124" i="10"/>
  <c r="BE124" i="10"/>
  <c r="BD124" i="10"/>
  <c r="BC124" i="10"/>
  <c r="BB124" i="10"/>
  <c r="BF123" i="10"/>
  <c r="BE123" i="10"/>
  <c r="BD123" i="10"/>
  <c r="BC123" i="10"/>
  <c r="BB123" i="10"/>
  <c r="BF122" i="10"/>
  <c r="BE122" i="10"/>
  <c r="BD122" i="10"/>
  <c r="BC122" i="10"/>
  <c r="BB122" i="10"/>
  <c r="BF121" i="10"/>
  <c r="BE121" i="10"/>
  <c r="BD121" i="10"/>
  <c r="BC121" i="10"/>
  <c r="BB121" i="10"/>
  <c r="BF119" i="10"/>
  <c r="BE119" i="10"/>
  <c r="BD119" i="10"/>
  <c r="BC119" i="10"/>
  <c r="BB119" i="10"/>
  <c r="BF99" i="10"/>
  <c r="BE99" i="10"/>
  <c r="BD99" i="10"/>
  <c r="BC99" i="10"/>
  <c r="BB99" i="10"/>
  <c r="BF98" i="10"/>
  <c r="BE98" i="10"/>
  <c r="BD98" i="10"/>
  <c r="BC98" i="10"/>
  <c r="BB98" i="10"/>
  <c r="BF97" i="10"/>
  <c r="BE97" i="10"/>
  <c r="BD97" i="10"/>
  <c r="BC97" i="10"/>
  <c r="BB97" i="10"/>
  <c r="BF96" i="10"/>
  <c r="BE96" i="10"/>
  <c r="BD96" i="10"/>
  <c r="BC96" i="10"/>
  <c r="BB96" i="10"/>
  <c r="BF95" i="10"/>
  <c r="BE95" i="10"/>
  <c r="BD95" i="10"/>
  <c r="BC95" i="10"/>
  <c r="BB95" i="10"/>
  <c r="BF94" i="10"/>
  <c r="BE94" i="10"/>
  <c r="BD94" i="10"/>
  <c r="BC94" i="10"/>
  <c r="BB94" i="10"/>
  <c r="BF93" i="10"/>
  <c r="BE93" i="10"/>
  <c r="BD93" i="10"/>
  <c r="BC93" i="10"/>
  <c r="BB93" i="10"/>
  <c r="BF85" i="10"/>
  <c r="BE85" i="10"/>
  <c r="BD85" i="10"/>
  <c r="BC85" i="10"/>
  <c r="BB85" i="10"/>
  <c r="BF84" i="10"/>
  <c r="BE84" i="10"/>
  <c r="BD84" i="10"/>
  <c r="BC84" i="10"/>
  <c r="BB84" i="10"/>
  <c r="BF83" i="10"/>
  <c r="BE83" i="10"/>
  <c r="BD83" i="10"/>
  <c r="BC83" i="10"/>
  <c r="BB83" i="10"/>
  <c r="BF81" i="10"/>
  <c r="BE81" i="10"/>
  <c r="BD81" i="10"/>
  <c r="BC81" i="10"/>
  <c r="BB81" i="10"/>
  <c r="BF80" i="10"/>
  <c r="BF82" i="10" s="1"/>
  <c r="BE80" i="10"/>
  <c r="BE82" i="10" s="1"/>
  <c r="BD80" i="10"/>
  <c r="BD82" i="10" s="1"/>
  <c r="BC80" i="10"/>
  <c r="BC82" i="10" s="1"/>
  <c r="BB80" i="10"/>
  <c r="BB82" i="10" s="1"/>
  <c r="BE74" i="10"/>
  <c r="BD74" i="10"/>
  <c r="BF72" i="10" a="1"/>
  <c r="BF72" i="10" s="1"/>
  <c r="BE72" i="10" a="1"/>
  <c r="BE72" i="10" s="1"/>
  <c r="BD72" i="10" a="1"/>
  <c r="BD72" i="10" s="1"/>
  <c r="BC72" i="10" a="1"/>
  <c r="BC72" i="10" s="1"/>
  <c r="BB72" i="10" a="1"/>
  <c r="BB72" i="10" s="1"/>
  <c r="BF71" i="10"/>
  <c r="BE71" i="10"/>
  <c r="BD71" i="10"/>
  <c r="BC71" i="10"/>
  <c r="BB71" i="10"/>
  <c r="BF70" i="10"/>
  <c r="BE70" i="10"/>
  <c r="BD70" i="10"/>
  <c r="BC70" i="10"/>
  <c r="BB70" i="10"/>
  <c r="BF51" i="10"/>
  <c r="BE51" i="10"/>
  <c r="BD51" i="10"/>
  <c r="BC51" i="10"/>
  <c r="BB51" i="10"/>
  <c r="BF50" i="10"/>
  <c r="BE50" i="10"/>
  <c r="BD50" i="10"/>
  <c r="BC50" i="10"/>
  <c r="BB50" i="10"/>
  <c r="BF49" i="10"/>
  <c r="BE49" i="10"/>
  <c r="BD49" i="10"/>
  <c r="BC49" i="10"/>
  <c r="BB49" i="10"/>
  <c r="BF48" i="10"/>
  <c r="BE48" i="10"/>
  <c r="BD48" i="10"/>
  <c r="BC48" i="10"/>
  <c r="BB48" i="10"/>
  <c r="BF46" i="10"/>
  <c r="BE46" i="10"/>
  <c r="BD46" i="10"/>
  <c r="BC46" i="10"/>
  <c r="BB46" i="10"/>
  <c r="BF45" i="10"/>
  <c r="BE45" i="10"/>
  <c r="BD45" i="10"/>
  <c r="BC45" i="10"/>
  <c r="BB45" i="10"/>
  <c r="BF44" i="10"/>
  <c r="BE44" i="10"/>
  <c r="BD44" i="10"/>
  <c r="BC44" i="10"/>
  <c r="BB44" i="10"/>
  <c r="BF43" i="10"/>
  <c r="BE43" i="10"/>
  <c r="BD43" i="10"/>
  <c r="BC43" i="10"/>
  <c r="BB43" i="10"/>
  <c r="BF42" i="10"/>
  <c r="BE42" i="10"/>
  <c r="BD42" i="10"/>
  <c r="BC42" i="10"/>
  <c r="BB42" i="10"/>
  <c r="BF41" i="10"/>
  <c r="BE41" i="10"/>
  <c r="BD41" i="10"/>
  <c r="BC41" i="10"/>
  <c r="BB41" i="10"/>
  <c r="BF40" i="10"/>
  <c r="BE40" i="10"/>
  <c r="BD40" i="10"/>
  <c r="BC40" i="10"/>
  <c r="BB40" i="10"/>
  <c r="BF35" i="10"/>
  <c r="BF36" i="10" s="1"/>
  <c r="BE35" i="10"/>
  <c r="BE36" i="10" s="1"/>
  <c r="BD35" i="10"/>
  <c r="BD36" i="10" s="1"/>
  <c r="BC35" i="10"/>
  <c r="BC36" i="10" s="1"/>
  <c r="BB35" i="10"/>
  <c r="BB36" i="10" s="1"/>
  <c r="BF33" i="10"/>
  <c r="BE33" i="10"/>
  <c r="BD33" i="10"/>
  <c r="BC33" i="10"/>
  <c r="BB33" i="10"/>
  <c r="BF32" i="10"/>
  <c r="BF34" i="10" s="1"/>
  <c r="BE32" i="10"/>
  <c r="BD32" i="10"/>
  <c r="BC32" i="10"/>
  <c r="BC34" i="10" s="1"/>
  <c r="BB32" i="10"/>
  <c r="BB34" i="10" s="1"/>
  <c r="BE88" i="10"/>
  <c r="BD88" i="10"/>
  <c r="BC88" i="10"/>
  <c r="BB88" i="10"/>
  <c r="BD12" i="10"/>
  <c r="BB12" i="10"/>
  <c r="BE11" i="10"/>
  <c r="BC11" i="10"/>
  <c r="BF10" i="10"/>
  <c r="BE10" i="10"/>
  <c r="BD10" i="10"/>
  <c r="BC10" i="10"/>
  <c r="BB10" i="10"/>
  <c r="BF7" i="8"/>
  <c r="E57" i="31" s="1" a="1"/>
  <c r="E57" i="31" s="1"/>
  <c r="BE7" i="8"/>
  <c r="E56" i="31" s="1" a="1"/>
  <c r="E56" i="31" s="1"/>
  <c r="BD7" i="8"/>
  <c r="E55" i="31" s="1" a="1"/>
  <c r="E55" i="31" s="1"/>
  <c r="BC7" i="8"/>
  <c r="E54" i="31" s="1" a="1"/>
  <c r="E54" i="31" s="1"/>
  <c r="BB7" i="8"/>
  <c r="E53" i="31" s="1" a="1"/>
  <c r="E53" i="31" s="1"/>
  <c r="BF6" i="10"/>
  <c r="BF6" i="8" s="1"/>
  <c r="BE6" i="10"/>
  <c r="BE6" i="8" s="1"/>
  <c r="BD6" i="10"/>
  <c r="BD6" i="8" s="1"/>
  <c r="BC6" i="10"/>
  <c r="BC6" i="8" s="1"/>
  <c r="BB6" i="10"/>
  <c r="BB6" i="8" s="1"/>
  <c r="BF5" i="10"/>
  <c r="BF5" i="8" s="1"/>
  <c r="BE5" i="10"/>
  <c r="BE5" i="8" s="1"/>
  <c r="BD5" i="10"/>
  <c r="BD5" i="8" s="1"/>
  <c r="BC5" i="10"/>
  <c r="BC5" i="8" s="1"/>
  <c r="BB5" i="10"/>
  <c r="BB5" i="8" s="1"/>
  <c r="BA176" i="10"/>
  <c r="AZ176" i="10"/>
  <c r="AY176" i="10"/>
  <c r="AX176" i="10"/>
  <c r="BA175" i="10"/>
  <c r="AZ175" i="10"/>
  <c r="AY175" i="10"/>
  <c r="AX175" i="10"/>
  <c r="BA174" i="10"/>
  <c r="AZ174" i="10"/>
  <c r="AY174" i="10"/>
  <c r="AX174" i="10"/>
  <c r="BA173" i="10"/>
  <c r="AZ173" i="10"/>
  <c r="AY173" i="10"/>
  <c r="AX173" i="10"/>
  <c r="AZ172" i="10"/>
  <c r="AX172" i="10"/>
  <c r="BA171" i="10"/>
  <c r="AZ171" i="10"/>
  <c r="AY171" i="10"/>
  <c r="AX171" i="10"/>
  <c r="BA151" i="10"/>
  <c r="AZ151" i="10"/>
  <c r="AY151" i="10"/>
  <c r="AX151" i="10"/>
  <c r="BA150" i="10"/>
  <c r="AZ150" i="10"/>
  <c r="AY150" i="10"/>
  <c r="AX150" i="10"/>
  <c r="BA149" i="10"/>
  <c r="AZ149" i="10"/>
  <c r="AY149" i="10"/>
  <c r="AX149" i="10"/>
  <c r="BA148" i="10"/>
  <c r="AZ148" i="10"/>
  <c r="AY148" i="10"/>
  <c r="AX148" i="10"/>
  <c r="BA147" i="10"/>
  <c r="AZ147" i="10"/>
  <c r="AY147" i="10"/>
  <c r="AX147" i="10"/>
  <c r="AZ146" i="10"/>
  <c r="AX146" i="10"/>
  <c r="BA145" i="10"/>
  <c r="AZ145" i="10"/>
  <c r="AY145" i="10"/>
  <c r="AX145" i="10"/>
  <c r="BA125" i="10"/>
  <c r="AZ125" i="10"/>
  <c r="AY125" i="10"/>
  <c r="AX125" i="10"/>
  <c r="BA124" i="10"/>
  <c r="AZ124" i="10"/>
  <c r="AY124" i="10"/>
  <c r="AX124" i="10"/>
  <c r="BA123" i="10"/>
  <c r="AZ123" i="10"/>
  <c r="AY123" i="10"/>
  <c r="AX123" i="10"/>
  <c r="BA122" i="10"/>
  <c r="AZ122" i="10"/>
  <c r="AY122" i="10"/>
  <c r="AX122" i="10"/>
  <c r="BA121" i="10"/>
  <c r="AZ121" i="10"/>
  <c r="AY121" i="10"/>
  <c r="AX121" i="10"/>
  <c r="BA119" i="10"/>
  <c r="AZ119" i="10"/>
  <c r="AY119" i="10"/>
  <c r="AX119" i="10"/>
  <c r="BA99" i="10"/>
  <c r="AZ99" i="10"/>
  <c r="AY99" i="10"/>
  <c r="AX99" i="10"/>
  <c r="BA98" i="10"/>
  <c r="AZ98" i="10"/>
  <c r="AY98" i="10"/>
  <c r="AX98" i="10"/>
  <c r="BA97" i="10"/>
  <c r="AZ97" i="10"/>
  <c r="AY97" i="10"/>
  <c r="AX97" i="10"/>
  <c r="BA96" i="10"/>
  <c r="AZ96" i="10"/>
  <c r="AY96" i="10"/>
  <c r="AX96" i="10"/>
  <c r="BA95" i="10"/>
  <c r="AZ95" i="10"/>
  <c r="AY95" i="10"/>
  <c r="AX95" i="10"/>
  <c r="BA94" i="10"/>
  <c r="AZ94" i="10"/>
  <c r="AY94" i="10"/>
  <c r="AX94" i="10"/>
  <c r="BA93" i="10"/>
  <c r="AZ93" i="10"/>
  <c r="AY93" i="10"/>
  <c r="AX93" i="10"/>
  <c r="BA85" i="10"/>
  <c r="AZ85" i="10"/>
  <c r="AY85" i="10"/>
  <c r="AX85" i="10"/>
  <c r="BA84" i="10"/>
  <c r="AZ84" i="10"/>
  <c r="AY84" i="10"/>
  <c r="AX84" i="10"/>
  <c r="BA83" i="10"/>
  <c r="AZ83" i="10"/>
  <c r="AY83" i="10"/>
  <c r="AX83" i="10"/>
  <c r="BA81" i="10"/>
  <c r="AZ81" i="10"/>
  <c r="AY81" i="10"/>
  <c r="AX81" i="10"/>
  <c r="BA80" i="10"/>
  <c r="BA82" i="10" s="1"/>
  <c r="AZ80" i="10"/>
  <c r="AZ82" i="10" s="1"/>
  <c r="AY80" i="10"/>
  <c r="AY82" i="10" s="1"/>
  <c r="AX80" i="10"/>
  <c r="AX82" i="10" s="1"/>
  <c r="BA72" i="10" a="1"/>
  <c r="BA72" i="10" s="1"/>
  <c r="AZ72" i="10" a="1"/>
  <c r="AZ72" i="10" s="1"/>
  <c r="AY72" i="10" a="1"/>
  <c r="AY72" i="10" s="1"/>
  <c r="AX72" i="10" a="1"/>
  <c r="AX72" i="10" s="1"/>
  <c r="BA71" i="10"/>
  <c r="AZ71" i="10"/>
  <c r="AY71" i="10"/>
  <c r="AX71" i="10"/>
  <c r="BA70" i="10"/>
  <c r="AZ70" i="10"/>
  <c r="AY70" i="10"/>
  <c r="AX70" i="10"/>
  <c r="BA51" i="10"/>
  <c r="AZ51" i="10"/>
  <c r="AY51" i="10"/>
  <c r="AX51" i="10"/>
  <c r="BA50" i="10"/>
  <c r="AZ50" i="10"/>
  <c r="AY50" i="10"/>
  <c r="AX50" i="10"/>
  <c r="BA49" i="10"/>
  <c r="AZ49" i="10"/>
  <c r="AY49" i="10"/>
  <c r="AX49" i="10"/>
  <c r="BA48" i="10"/>
  <c r="AZ48" i="10"/>
  <c r="AY48" i="10"/>
  <c r="AX48" i="10"/>
  <c r="BA46" i="10"/>
  <c r="AZ46" i="10"/>
  <c r="AY46" i="10"/>
  <c r="AX46" i="10"/>
  <c r="BA45" i="10"/>
  <c r="AZ45" i="10"/>
  <c r="AY45" i="10"/>
  <c r="AX45" i="10"/>
  <c r="BA44" i="10"/>
  <c r="AZ44" i="10"/>
  <c r="AY44" i="10"/>
  <c r="AX44" i="10"/>
  <c r="BA43" i="10"/>
  <c r="AZ43" i="10"/>
  <c r="AY43" i="10"/>
  <c r="AX43" i="10"/>
  <c r="BA42" i="10"/>
  <c r="AZ42" i="10"/>
  <c r="AY42" i="10"/>
  <c r="AX42" i="10"/>
  <c r="BA41" i="10"/>
  <c r="AZ41" i="10"/>
  <c r="AY41" i="10"/>
  <c r="AX41" i="10"/>
  <c r="BA40" i="10"/>
  <c r="AZ40" i="10"/>
  <c r="AY40" i="10"/>
  <c r="AX40" i="10"/>
  <c r="BA35" i="10"/>
  <c r="BA36" i="10" s="1"/>
  <c r="AZ35" i="10"/>
  <c r="AZ36" i="10" s="1"/>
  <c r="AY35" i="10"/>
  <c r="AY36" i="10" s="1"/>
  <c r="AX35" i="10"/>
  <c r="AX36" i="10" s="1"/>
  <c r="BA33" i="10"/>
  <c r="AZ33" i="10"/>
  <c r="AY33" i="10"/>
  <c r="AX33" i="10"/>
  <c r="BA32" i="10"/>
  <c r="BA34" i="10" s="1"/>
  <c r="AZ32" i="10"/>
  <c r="AY32" i="10"/>
  <c r="AY34" i="10" s="1"/>
  <c r="AX32" i="10"/>
  <c r="BA19" i="10"/>
  <c r="BA209" i="10" s="1"/>
  <c r="AZ88" i="10"/>
  <c r="AY88" i="10"/>
  <c r="AX88" i="10"/>
  <c r="AZ12" i="10"/>
  <c r="BA11" i="10"/>
  <c r="AZ11" i="10"/>
  <c r="AY11" i="10"/>
  <c r="AZ10" i="10"/>
  <c r="AX10" i="10"/>
  <c r="BA7" i="8"/>
  <c r="E52" i="31" s="1" a="1"/>
  <c r="E52" i="31" s="1"/>
  <c r="AZ7" i="8"/>
  <c r="E51" i="31" s="1" a="1"/>
  <c r="E51" i="31" s="1"/>
  <c r="AY7" i="8"/>
  <c r="E50" i="31" s="1" a="1"/>
  <c r="E50" i="31" s="1"/>
  <c r="AX7" i="8"/>
  <c r="E49" i="31" s="1" a="1"/>
  <c r="E49" i="31" s="1"/>
  <c r="BA6" i="10"/>
  <c r="BA6" i="8" s="1"/>
  <c r="AZ6" i="10"/>
  <c r="AZ6" i="8" s="1"/>
  <c r="AY6" i="10"/>
  <c r="AY6" i="8" s="1"/>
  <c r="AX6" i="10"/>
  <c r="AX223" i="10" s="1"/>
  <c r="BA5" i="10"/>
  <c r="BA5" i="8" s="1"/>
  <c r="AZ5" i="10"/>
  <c r="AZ5" i="8" s="1"/>
  <c r="AY5" i="10"/>
  <c r="AY5" i="8" s="1"/>
  <c r="AX5" i="10"/>
  <c r="AX5" i="8" s="1"/>
  <c r="AW176" i="10"/>
  <c r="AV176" i="10"/>
  <c r="AU176" i="10"/>
  <c r="AT176" i="10"/>
  <c r="AS176" i="10"/>
  <c r="AW175" i="10"/>
  <c r="AV175" i="10"/>
  <c r="AU175" i="10"/>
  <c r="AT175" i="10"/>
  <c r="AS175" i="10"/>
  <c r="AW174" i="10"/>
  <c r="AV174" i="10"/>
  <c r="AU174" i="10"/>
  <c r="AT174" i="10"/>
  <c r="AS174" i="10"/>
  <c r="AW173" i="10"/>
  <c r="AV173" i="10"/>
  <c r="AU173" i="10"/>
  <c r="AT173" i="10"/>
  <c r="AS173" i="10"/>
  <c r="AW172" i="10"/>
  <c r="AV172" i="10"/>
  <c r="AU172" i="10"/>
  <c r="AT172" i="10"/>
  <c r="AS172" i="10"/>
  <c r="AW171" i="10"/>
  <c r="AV171" i="10"/>
  <c r="AU171" i="10"/>
  <c r="AT171" i="10"/>
  <c r="AS171" i="10"/>
  <c r="AW151" i="10"/>
  <c r="AV151" i="10"/>
  <c r="AU151" i="10"/>
  <c r="AT151" i="10"/>
  <c r="AS151" i="10"/>
  <c r="AW150" i="10"/>
  <c r="AV150" i="10"/>
  <c r="AU150" i="10"/>
  <c r="AT150" i="10"/>
  <c r="AS150" i="10"/>
  <c r="AW149" i="10"/>
  <c r="AV149" i="10"/>
  <c r="AU149" i="10"/>
  <c r="AT149" i="10"/>
  <c r="AS149" i="10"/>
  <c r="AW148" i="10"/>
  <c r="AV148" i="10"/>
  <c r="AU148" i="10"/>
  <c r="AT148" i="10"/>
  <c r="AS148" i="10"/>
  <c r="AW147" i="10"/>
  <c r="AV147" i="10"/>
  <c r="AU147" i="10"/>
  <c r="AT147" i="10"/>
  <c r="AS147" i="10"/>
  <c r="AW146" i="10"/>
  <c r="AV146" i="10"/>
  <c r="AU146" i="10"/>
  <c r="AT146" i="10"/>
  <c r="AS146" i="10"/>
  <c r="AW145" i="10"/>
  <c r="AV145" i="10"/>
  <c r="AU145" i="10"/>
  <c r="AT145" i="10"/>
  <c r="AS145" i="10"/>
  <c r="AW125" i="10"/>
  <c r="AV125" i="10"/>
  <c r="AU125" i="10"/>
  <c r="AT125" i="10"/>
  <c r="AS125" i="10"/>
  <c r="AW124" i="10"/>
  <c r="AV124" i="10"/>
  <c r="AU124" i="10"/>
  <c r="AT124" i="10"/>
  <c r="AS124" i="10"/>
  <c r="AW123" i="10"/>
  <c r="AV123" i="10"/>
  <c r="AU123" i="10"/>
  <c r="AT123" i="10"/>
  <c r="AS123" i="10"/>
  <c r="AW122" i="10"/>
  <c r="AV122" i="10"/>
  <c r="AU122" i="10"/>
  <c r="AT122" i="10"/>
  <c r="AS122" i="10"/>
  <c r="AW121" i="10"/>
  <c r="AV121" i="10"/>
  <c r="AU121" i="10"/>
  <c r="AT121" i="10"/>
  <c r="AS121" i="10"/>
  <c r="AW119" i="10"/>
  <c r="AV119" i="10"/>
  <c r="AU119" i="10"/>
  <c r="AT119" i="10"/>
  <c r="AS119" i="10"/>
  <c r="AW99" i="10"/>
  <c r="AV99" i="10"/>
  <c r="AU99" i="10"/>
  <c r="AT99" i="10"/>
  <c r="AS99" i="10"/>
  <c r="AW98" i="10"/>
  <c r="AV98" i="10"/>
  <c r="AU98" i="10"/>
  <c r="AT98" i="10"/>
  <c r="AS98" i="10"/>
  <c r="AW97" i="10"/>
  <c r="AV97" i="10"/>
  <c r="AU97" i="10"/>
  <c r="AT97" i="10"/>
  <c r="AS97" i="10"/>
  <c r="AW96" i="10"/>
  <c r="AV96" i="10"/>
  <c r="AU96" i="10"/>
  <c r="AT96" i="10"/>
  <c r="AS96" i="10"/>
  <c r="AW95" i="10"/>
  <c r="AV95" i="10"/>
  <c r="AU95" i="10"/>
  <c r="AT95" i="10"/>
  <c r="AS95" i="10"/>
  <c r="AW94" i="10"/>
  <c r="AV94" i="10"/>
  <c r="AU94" i="10"/>
  <c r="AT94" i="10"/>
  <c r="AS94" i="10"/>
  <c r="AW93" i="10"/>
  <c r="AV93" i="10"/>
  <c r="AU93" i="10"/>
  <c r="AT93" i="10"/>
  <c r="AS93" i="10"/>
  <c r="AW85" i="10"/>
  <c r="AV85" i="10"/>
  <c r="AU85" i="10"/>
  <c r="AT85" i="10"/>
  <c r="AS85" i="10"/>
  <c r="AW84" i="10"/>
  <c r="AV84" i="10"/>
  <c r="AU84" i="10"/>
  <c r="AT84" i="10"/>
  <c r="AS84" i="10"/>
  <c r="AW83" i="10"/>
  <c r="AV83" i="10"/>
  <c r="AU83" i="10"/>
  <c r="AT83" i="10"/>
  <c r="AS83" i="10"/>
  <c r="AW81" i="10"/>
  <c r="AV81" i="10"/>
  <c r="AU81" i="10"/>
  <c r="AT81" i="10"/>
  <c r="AS81" i="10"/>
  <c r="AW80" i="10"/>
  <c r="AW82" i="10" s="1"/>
  <c r="AV80" i="10"/>
  <c r="AV82" i="10" s="1"/>
  <c r="AU80" i="10"/>
  <c r="AU82" i="10" s="1"/>
  <c r="AT80" i="10"/>
  <c r="AT82" i="10" s="1"/>
  <c r="AS80" i="10"/>
  <c r="AS82" i="10" s="1"/>
  <c r="AW72" i="10" a="1"/>
  <c r="AW72" i="10" s="1"/>
  <c r="AV72" i="10" a="1"/>
  <c r="AV72" i="10" s="1"/>
  <c r="AU72" i="10" a="1"/>
  <c r="AU72" i="10" s="1"/>
  <c r="AT72" i="10" a="1"/>
  <c r="AT72" i="10" s="1"/>
  <c r="AS72" i="10" a="1"/>
  <c r="AS72" i="10" s="1"/>
  <c r="AW71" i="10"/>
  <c r="AV71" i="10"/>
  <c r="AU71" i="10"/>
  <c r="AT71" i="10"/>
  <c r="AS71" i="10"/>
  <c r="AW70" i="10"/>
  <c r="AV70" i="10"/>
  <c r="AU70" i="10"/>
  <c r="AT70" i="10"/>
  <c r="AS70" i="10"/>
  <c r="AW51" i="10"/>
  <c r="AV51" i="10"/>
  <c r="AU51" i="10"/>
  <c r="AT51" i="10"/>
  <c r="AS51" i="10"/>
  <c r="AW50" i="10"/>
  <c r="AV50" i="10"/>
  <c r="AU50" i="10"/>
  <c r="AT50" i="10"/>
  <c r="AS50" i="10"/>
  <c r="AW49" i="10"/>
  <c r="AV49" i="10"/>
  <c r="AU49" i="10"/>
  <c r="AT49" i="10"/>
  <c r="AS49" i="10"/>
  <c r="AW48" i="10"/>
  <c r="AV48" i="10"/>
  <c r="AU48" i="10"/>
  <c r="AT48" i="10"/>
  <c r="AS48" i="10"/>
  <c r="AW46" i="10"/>
  <c r="AV46" i="10"/>
  <c r="AU46" i="10"/>
  <c r="AT46" i="10"/>
  <c r="AS46" i="10"/>
  <c r="AW45" i="10"/>
  <c r="AV45" i="10"/>
  <c r="AU45" i="10"/>
  <c r="AT45" i="10"/>
  <c r="AS45" i="10"/>
  <c r="AW44" i="10"/>
  <c r="AV44" i="10"/>
  <c r="AU44" i="10"/>
  <c r="AT44" i="10"/>
  <c r="AS44" i="10"/>
  <c r="AW43" i="10"/>
  <c r="AV43" i="10"/>
  <c r="AU43" i="10"/>
  <c r="AT43" i="10"/>
  <c r="AS43" i="10"/>
  <c r="AW42" i="10"/>
  <c r="AV42" i="10"/>
  <c r="AU42" i="10"/>
  <c r="AT42" i="10"/>
  <c r="AS42" i="10"/>
  <c r="AW41" i="10"/>
  <c r="AV41" i="10"/>
  <c r="AU41" i="10"/>
  <c r="AT41" i="10"/>
  <c r="AS41" i="10"/>
  <c r="AW40" i="10"/>
  <c r="AV40" i="10"/>
  <c r="AU40" i="10"/>
  <c r="AT40" i="10"/>
  <c r="AS40" i="10"/>
  <c r="AW35" i="10"/>
  <c r="AW36" i="10" s="1"/>
  <c r="AV35" i="10"/>
  <c r="AV36" i="10" s="1"/>
  <c r="AU35" i="10"/>
  <c r="AU36" i="10" s="1"/>
  <c r="AT35" i="10"/>
  <c r="AT36" i="10" s="1"/>
  <c r="AS35" i="10"/>
  <c r="AS36" i="10" s="1"/>
  <c r="AW33" i="10"/>
  <c r="AV33" i="10"/>
  <c r="AU33" i="10"/>
  <c r="AT33" i="10"/>
  <c r="AS33" i="10"/>
  <c r="AW32" i="10"/>
  <c r="AV32" i="10"/>
  <c r="AU32" i="10"/>
  <c r="AT32" i="10"/>
  <c r="AS32" i="10"/>
  <c r="AW89" i="10"/>
  <c r="AU88" i="10"/>
  <c r="AT88" i="10"/>
  <c r="AS88" i="10"/>
  <c r="AT12" i="10"/>
  <c r="AS11" i="10"/>
  <c r="AT10" i="10"/>
  <c r="AW7" i="8"/>
  <c r="E48" i="31" s="1" a="1"/>
  <c r="E48" i="31" s="1"/>
  <c r="AV7" i="8"/>
  <c r="E47" i="31" s="1" a="1"/>
  <c r="E47" i="31" s="1"/>
  <c r="AU7" i="8"/>
  <c r="E46" i="31" s="1" a="1"/>
  <c r="E46" i="31" s="1"/>
  <c r="AT7" i="8"/>
  <c r="E45" i="31" s="1" a="1"/>
  <c r="E45" i="31" s="1"/>
  <c r="AS7" i="8"/>
  <c r="E44" i="31" s="1" a="1"/>
  <c r="E44" i="31" s="1"/>
  <c r="AW6" i="10"/>
  <c r="AW6" i="8" s="1"/>
  <c r="AV6" i="10"/>
  <c r="AV223" i="10" s="1"/>
  <c r="AU6" i="10"/>
  <c r="AU6" i="8" s="1"/>
  <c r="AT6" i="10"/>
  <c r="AT6" i="8" s="1"/>
  <c r="AS6" i="10"/>
  <c r="AS6" i="8" s="1"/>
  <c r="AW5" i="10"/>
  <c r="AW5" i="8" s="1"/>
  <c r="AV5" i="10"/>
  <c r="AV5" i="8" s="1"/>
  <c r="AU5" i="10"/>
  <c r="AU5" i="8" s="1"/>
  <c r="AT5" i="10"/>
  <c r="AT5" i="8" s="1"/>
  <c r="AS5" i="10"/>
  <c r="AS5" i="8" s="1"/>
  <c r="AR176" i="10"/>
  <c r="AQ176" i="10"/>
  <c r="AP176" i="10"/>
  <c r="AO176" i="10"/>
  <c r="AN176" i="10"/>
  <c r="AR175" i="10"/>
  <c r="AQ175" i="10"/>
  <c r="AP175" i="10"/>
  <c r="AO175" i="10"/>
  <c r="AN175" i="10"/>
  <c r="AR174" i="10"/>
  <c r="AQ174" i="10"/>
  <c r="AP174" i="10"/>
  <c r="AO174" i="10"/>
  <c r="AN174" i="10"/>
  <c r="AR173" i="10"/>
  <c r="AQ173" i="10"/>
  <c r="AP173" i="10"/>
  <c r="AO173" i="10"/>
  <c r="AN173" i="10"/>
  <c r="AQ172" i="10"/>
  <c r="AP172" i="10"/>
  <c r="AO172" i="10"/>
  <c r="AN172" i="10"/>
  <c r="AR171" i="10"/>
  <c r="AQ171" i="10"/>
  <c r="AP171" i="10"/>
  <c r="AO171" i="10"/>
  <c r="AN171" i="10"/>
  <c r="AR151" i="10"/>
  <c r="AQ151" i="10"/>
  <c r="AP151" i="10"/>
  <c r="AO151" i="10"/>
  <c r="AN151" i="10"/>
  <c r="AR150" i="10"/>
  <c r="AQ150" i="10"/>
  <c r="AP150" i="10"/>
  <c r="AO150" i="10"/>
  <c r="AN150" i="10"/>
  <c r="AR149" i="10"/>
  <c r="AQ149" i="10"/>
  <c r="AP149" i="10"/>
  <c r="AO149" i="10"/>
  <c r="AN149" i="10"/>
  <c r="AR148" i="10"/>
  <c r="AQ148" i="10"/>
  <c r="AP148" i="10"/>
  <c r="AO148" i="10"/>
  <c r="AN148" i="10"/>
  <c r="AR147" i="10"/>
  <c r="AQ147" i="10"/>
  <c r="AP147" i="10"/>
  <c r="AO147" i="10"/>
  <c r="AN147" i="10"/>
  <c r="AQ146" i="10"/>
  <c r="AP146" i="10"/>
  <c r="AO146" i="10"/>
  <c r="AN146" i="10"/>
  <c r="AR145" i="10"/>
  <c r="AQ145" i="10"/>
  <c r="AP145" i="10"/>
  <c r="AO145" i="10"/>
  <c r="AN145" i="10"/>
  <c r="AR125" i="10"/>
  <c r="AQ125" i="10"/>
  <c r="AP125" i="10"/>
  <c r="AO125" i="10"/>
  <c r="AN125" i="10"/>
  <c r="AR124" i="10"/>
  <c r="AQ124" i="10"/>
  <c r="AP124" i="10"/>
  <c r="AO124" i="10"/>
  <c r="AN124" i="10"/>
  <c r="AR123" i="10"/>
  <c r="AQ123" i="10"/>
  <c r="AP123" i="10"/>
  <c r="AO123" i="10"/>
  <c r="AN123" i="10"/>
  <c r="AR122" i="10"/>
  <c r="AQ122" i="10"/>
  <c r="AP122" i="10"/>
  <c r="AO122" i="10"/>
  <c r="AN122" i="10"/>
  <c r="AR121" i="10"/>
  <c r="AQ121" i="10"/>
  <c r="AP121" i="10"/>
  <c r="AO121" i="10"/>
  <c r="AN121" i="10"/>
  <c r="AR119" i="10"/>
  <c r="AQ119" i="10"/>
  <c r="AP119" i="10"/>
  <c r="AO119" i="10"/>
  <c r="AN119" i="10"/>
  <c r="AR99" i="10"/>
  <c r="AQ99" i="10"/>
  <c r="AP99" i="10"/>
  <c r="AO99" i="10"/>
  <c r="AN99" i="10"/>
  <c r="AR98" i="10"/>
  <c r="AQ98" i="10"/>
  <c r="AP98" i="10"/>
  <c r="AO98" i="10"/>
  <c r="AN98" i="10"/>
  <c r="AR97" i="10"/>
  <c r="AQ97" i="10"/>
  <c r="AP97" i="10"/>
  <c r="AO97" i="10"/>
  <c r="AN97" i="10"/>
  <c r="AR96" i="10"/>
  <c r="AQ96" i="10"/>
  <c r="AP96" i="10"/>
  <c r="AO96" i="10"/>
  <c r="AN96" i="10"/>
  <c r="AR95" i="10"/>
  <c r="AQ95" i="10"/>
  <c r="AP95" i="10"/>
  <c r="AO95" i="10"/>
  <c r="AN95" i="10"/>
  <c r="AR94" i="10"/>
  <c r="AQ94" i="10"/>
  <c r="AP94" i="10"/>
  <c r="AR93" i="10"/>
  <c r="AQ93" i="10"/>
  <c r="AP93" i="10"/>
  <c r="AO93" i="10"/>
  <c r="AN93" i="10"/>
  <c r="AR85" i="10"/>
  <c r="AQ85" i="10"/>
  <c r="AP85" i="10"/>
  <c r="AO85" i="10"/>
  <c r="AN85" i="10"/>
  <c r="AR84" i="10"/>
  <c r="AQ84" i="10"/>
  <c r="AP84" i="10"/>
  <c r="AO84" i="10"/>
  <c r="AN84" i="10"/>
  <c r="AR83" i="10"/>
  <c r="AQ83" i="10"/>
  <c r="AP83" i="10"/>
  <c r="AO83" i="10"/>
  <c r="AN83" i="10"/>
  <c r="AR81" i="10"/>
  <c r="AQ81" i="10"/>
  <c r="AP81" i="10"/>
  <c r="AO81" i="10"/>
  <c r="AN81" i="10"/>
  <c r="AR80" i="10"/>
  <c r="AR82" i="10" s="1"/>
  <c r="AQ80" i="10"/>
  <c r="AQ82" i="10" s="1"/>
  <c r="AP80" i="10"/>
  <c r="AP82" i="10" s="1"/>
  <c r="AO80" i="10"/>
  <c r="AO82" i="10" s="1"/>
  <c r="AN80" i="10"/>
  <c r="AN82" i="10" s="1"/>
  <c r="AR72" i="10" a="1"/>
  <c r="AR72" i="10" s="1"/>
  <c r="AQ72" i="10" a="1"/>
  <c r="AQ72" i="10" s="1"/>
  <c r="AP72" i="10" a="1"/>
  <c r="AP72" i="10" s="1"/>
  <c r="AO72" i="10" a="1"/>
  <c r="AO72" i="10" s="1"/>
  <c r="AN72" i="10" a="1"/>
  <c r="AN72" i="10" s="1"/>
  <c r="AR71" i="10"/>
  <c r="AQ71" i="10"/>
  <c r="AP71" i="10"/>
  <c r="AO71" i="10"/>
  <c r="AN71" i="10"/>
  <c r="AR70" i="10"/>
  <c r="AQ70" i="10"/>
  <c r="AP70" i="10"/>
  <c r="AO70" i="10"/>
  <c r="AN70" i="10"/>
  <c r="AR51" i="10"/>
  <c r="AQ51" i="10"/>
  <c r="AP51" i="10"/>
  <c r="AO51" i="10"/>
  <c r="AN51" i="10"/>
  <c r="AR50" i="10"/>
  <c r="AQ50" i="10"/>
  <c r="AP50" i="10"/>
  <c r="AO50" i="10"/>
  <c r="AN50" i="10"/>
  <c r="AR49" i="10"/>
  <c r="AQ49" i="10"/>
  <c r="AP49" i="10"/>
  <c r="AO49" i="10"/>
  <c r="AN49" i="10"/>
  <c r="AR48" i="10"/>
  <c r="AQ48" i="10"/>
  <c r="AP48" i="10"/>
  <c r="AO48" i="10"/>
  <c r="AN48" i="10"/>
  <c r="AR46" i="10"/>
  <c r="AQ46" i="10"/>
  <c r="AP46" i="10"/>
  <c r="AO46" i="10"/>
  <c r="AN46" i="10"/>
  <c r="AR45" i="10"/>
  <c r="AQ45" i="10"/>
  <c r="AP45" i="10"/>
  <c r="AO45" i="10"/>
  <c r="AN45" i="10"/>
  <c r="AR44" i="10"/>
  <c r="AQ44" i="10"/>
  <c r="AP44" i="10"/>
  <c r="AO44" i="10"/>
  <c r="AN44" i="10"/>
  <c r="AR43" i="10"/>
  <c r="AQ43" i="10"/>
  <c r="AP43" i="10"/>
  <c r="AO43" i="10"/>
  <c r="AN43" i="10"/>
  <c r="AR42" i="10"/>
  <c r="AQ42" i="10"/>
  <c r="AP42" i="10"/>
  <c r="AO42" i="10"/>
  <c r="AN42" i="10"/>
  <c r="AR41" i="10"/>
  <c r="AQ41" i="10"/>
  <c r="AP41" i="10"/>
  <c r="AO41" i="10"/>
  <c r="AN41" i="10"/>
  <c r="AR40" i="10"/>
  <c r="AQ40" i="10"/>
  <c r="AP40" i="10"/>
  <c r="AO40" i="10"/>
  <c r="AN40" i="10"/>
  <c r="AR35" i="10"/>
  <c r="AR36" i="10" s="1"/>
  <c r="AQ35" i="10"/>
  <c r="AQ36" i="10" s="1"/>
  <c r="AP35" i="10"/>
  <c r="AP36" i="10" s="1"/>
  <c r="AO35" i="10"/>
  <c r="AO36" i="10" s="1"/>
  <c r="AN35" i="10"/>
  <c r="AN36" i="10" s="1"/>
  <c r="AR33" i="10"/>
  <c r="AQ33" i="10"/>
  <c r="AP33" i="10"/>
  <c r="AO33" i="10"/>
  <c r="AN33" i="10"/>
  <c r="AR32" i="10"/>
  <c r="AQ32" i="10"/>
  <c r="AP32" i="10"/>
  <c r="AO32" i="10"/>
  <c r="AN32" i="10"/>
  <c r="AR89" i="10"/>
  <c r="AP88" i="10"/>
  <c r="AO88" i="10"/>
  <c r="AN88" i="10"/>
  <c r="AR12" i="10"/>
  <c r="AQ11" i="10"/>
  <c r="AO11" i="10"/>
  <c r="AR10" i="10"/>
  <c r="AQ10" i="10"/>
  <c r="AP10" i="10"/>
  <c r="AO10" i="10"/>
  <c r="AN10" i="10"/>
  <c r="AR7" i="8"/>
  <c r="E43" i="31" s="1" a="1"/>
  <c r="E43" i="31" s="1"/>
  <c r="AQ7" i="8"/>
  <c r="E42" i="31" s="1" a="1"/>
  <c r="E42" i="31" s="1"/>
  <c r="AP7" i="8"/>
  <c r="E41" i="31" s="1" a="1"/>
  <c r="E41" i="31" s="1"/>
  <c r="AO7" i="8"/>
  <c r="E40" i="31" s="1" a="1"/>
  <c r="E40" i="31" s="1"/>
  <c r="AN7" i="8"/>
  <c r="E39" i="31" s="1" a="1"/>
  <c r="E39" i="31" s="1"/>
  <c r="AR6" i="10"/>
  <c r="AR6" i="8" s="1"/>
  <c r="AQ6" i="10"/>
  <c r="AQ6" i="8" s="1"/>
  <c r="AP6" i="10"/>
  <c r="AP6" i="8" s="1"/>
  <c r="AO6" i="10"/>
  <c r="AO6" i="8" s="1"/>
  <c r="AN6" i="10"/>
  <c r="AN6" i="8" s="1"/>
  <c r="AR5" i="10"/>
  <c r="AR5" i="8" s="1"/>
  <c r="AQ5" i="10"/>
  <c r="AQ5" i="8" s="1"/>
  <c r="AP5" i="10"/>
  <c r="AP5" i="8" s="1"/>
  <c r="AO5" i="10"/>
  <c r="AO5" i="8" s="1"/>
  <c r="AN5" i="10"/>
  <c r="AN5" i="8" s="1"/>
  <c r="AM176" i="10"/>
  <c r="AL176" i="10"/>
  <c r="AK176" i="10"/>
  <c r="AJ176" i="10"/>
  <c r="AI176" i="10"/>
  <c r="AM175" i="10"/>
  <c r="AL175" i="10"/>
  <c r="AK175" i="10"/>
  <c r="AJ175" i="10"/>
  <c r="AI175" i="10"/>
  <c r="AM174" i="10"/>
  <c r="AL174" i="10"/>
  <c r="AK174" i="10"/>
  <c r="AJ174" i="10"/>
  <c r="AI174" i="10"/>
  <c r="AM173" i="10"/>
  <c r="AL173" i="10"/>
  <c r="AK173" i="10"/>
  <c r="AJ173" i="10"/>
  <c r="AI173" i="10"/>
  <c r="AM172" i="10"/>
  <c r="AL172" i="10"/>
  <c r="AK172" i="10"/>
  <c r="AM171" i="10"/>
  <c r="AL171" i="10"/>
  <c r="AK171" i="10"/>
  <c r="AJ171" i="10"/>
  <c r="AI171" i="10"/>
  <c r="AM151" i="10"/>
  <c r="AL151" i="10"/>
  <c r="AK151" i="10"/>
  <c r="AJ151" i="10"/>
  <c r="AI151" i="10"/>
  <c r="AM150" i="10"/>
  <c r="AL150" i="10"/>
  <c r="AK150" i="10"/>
  <c r="AJ150" i="10"/>
  <c r="AI150" i="10"/>
  <c r="AM149" i="10"/>
  <c r="AL149" i="10"/>
  <c r="AK149" i="10"/>
  <c r="AJ149" i="10"/>
  <c r="AI149" i="10"/>
  <c r="AM148" i="10"/>
  <c r="AL148" i="10"/>
  <c r="AK148" i="10"/>
  <c r="AJ148" i="10"/>
  <c r="AI148" i="10"/>
  <c r="AM147" i="10"/>
  <c r="AL147" i="10"/>
  <c r="AK147" i="10"/>
  <c r="AJ147" i="10"/>
  <c r="AI147" i="10"/>
  <c r="AM146" i="10"/>
  <c r="AL146" i="10"/>
  <c r="AK146" i="10"/>
  <c r="AJ146" i="10"/>
  <c r="AI146" i="10"/>
  <c r="AM145" i="10"/>
  <c r="AL145" i="10"/>
  <c r="AK145" i="10"/>
  <c r="AJ145" i="10"/>
  <c r="AI145" i="10"/>
  <c r="AM125" i="10"/>
  <c r="AL125" i="10"/>
  <c r="AK125" i="10"/>
  <c r="AJ125" i="10"/>
  <c r="AI125" i="10"/>
  <c r="AM124" i="10"/>
  <c r="AL124" i="10"/>
  <c r="AK124" i="10"/>
  <c r="AJ124" i="10"/>
  <c r="AI124" i="10"/>
  <c r="AM123" i="10"/>
  <c r="AL123" i="10"/>
  <c r="AK123" i="10"/>
  <c r="AJ123" i="10"/>
  <c r="AI123" i="10"/>
  <c r="AM122" i="10"/>
  <c r="AL122" i="10"/>
  <c r="AK122" i="10"/>
  <c r="AJ122" i="10"/>
  <c r="AI122" i="10"/>
  <c r="AM121" i="10"/>
  <c r="AL121" i="10"/>
  <c r="AK121" i="10"/>
  <c r="AJ121" i="10"/>
  <c r="AI121" i="10"/>
  <c r="AM119" i="10"/>
  <c r="AL119" i="10"/>
  <c r="AK119" i="10"/>
  <c r="AJ119" i="10"/>
  <c r="AI119" i="10"/>
  <c r="AM99" i="10"/>
  <c r="AL99" i="10"/>
  <c r="AK99" i="10"/>
  <c r="AJ99" i="10"/>
  <c r="AI99" i="10"/>
  <c r="AM98" i="10"/>
  <c r="AL98" i="10"/>
  <c r="AK98" i="10"/>
  <c r="AJ98" i="10"/>
  <c r="AI98" i="10"/>
  <c r="AM97" i="10"/>
  <c r="AL97" i="10"/>
  <c r="AK97" i="10"/>
  <c r="AJ97" i="10"/>
  <c r="AI97" i="10"/>
  <c r="AM96" i="10"/>
  <c r="AL96" i="10"/>
  <c r="AK96" i="10"/>
  <c r="AJ96" i="10"/>
  <c r="AI96" i="10"/>
  <c r="AM95" i="10"/>
  <c r="AL95" i="10"/>
  <c r="AK95" i="10"/>
  <c r="AJ95" i="10"/>
  <c r="AI95" i="10"/>
  <c r="AJ94" i="10"/>
  <c r="AI94" i="10"/>
  <c r="AM93" i="10"/>
  <c r="AL93" i="10"/>
  <c r="AK93" i="10"/>
  <c r="AJ93" i="10"/>
  <c r="AI93" i="10"/>
  <c r="AM85" i="10"/>
  <c r="AL85" i="10"/>
  <c r="AK85" i="10"/>
  <c r="AJ85" i="10"/>
  <c r="AI85" i="10"/>
  <c r="AM84" i="10"/>
  <c r="AL84" i="10"/>
  <c r="AK84" i="10"/>
  <c r="AJ84" i="10"/>
  <c r="AI84" i="10"/>
  <c r="AM83" i="10"/>
  <c r="AL83" i="10"/>
  <c r="AK83" i="10"/>
  <c r="AJ83" i="10"/>
  <c r="AI83" i="10"/>
  <c r="AM81" i="10"/>
  <c r="AL81" i="10"/>
  <c r="AK81" i="10"/>
  <c r="AJ81" i="10"/>
  <c r="AI81" i="10"/>
  <c r="AM80" i="10"/>
  <c r="AM82" i="10" s="1"/>
  <c r="AL80" i="10"/>
  <c r="AL82" i="10" s="1"/>
  <c r="AK80" i="10"/>
  <c r="AK82" i="10" s="1"/>
  <c r="AJ80" i="10"/>
  <c r="AJ82" i="10" s="1"/>
  <c r="AI80" i="10"/>
  <c r="AI82" i="10" s="1"/>
  <c r="AM72" i="10" a="1"/>
  <c r="AM72" i="10" s="1"/>
  <c r="AL72" i="10" a="1"/>
  <c r="AL72" i="10" s="1"/>
  <c r="AK72" i="10" a="1"/>
  <c r="AK72" i="10" s="1"/>
  <c r="AJ72" i="10" a="1"/>
  <c r="AJ72" i="10" s="1"/>
  <c r="AI72" i="10" a="1"/>
  <c r="AI72" i="10" s="1"/>
  <c r="AM71" i="10"/>
  <c r="AL71" i="10"/>
  <c r="AK71" i="10"/>
  <c r="AJ71" i="10"/>
  <c r="AI71" i="10"/>
  <c r="AM70" i="10"/>
  <c r="AL70" i="10"/>
  <c r="AK70" i="10"/>
  <c r="AJ70" i="10"/>
  <c r="AI70" i="10"/>
  <c r="AM51" i="10"/>
  <c r="AL51" i="10"/>
  <c r="AK51" i="10"/>
  <c r="AJ51" i="10"/>
  <c r="AI51" i="10"/>
  <c r="AM50" i="10"/>
  <c r="AL50" i="10"/>
  <c r="AK50" i="10"/>
  <c r="AJ50" i="10"/>
  <c r="AI50" i="10"/>
  <c r="AM49" i="10"/>
  <c r="AL49" i="10"/>
  <c r="AK49" i="10"/>
  <c r="AJ49" i="10"/>
  <c r="AI49" i="10"/>
  <c r="AM48" i="10"/>
  <c r="AL48" i="10"/>
  <c r="AK48" i="10"/>
  <c r="AJ48" i="10"/>
  <c r="AI48" i="10"/>
  <c r="AM46" i="10"/>
  <c r="AL46" i="10"/>
  <c r="AK46" i="10"/>
  <c r="AJ46" i="10"/>
  <c r="AI46" i="10"/>
  <c r="AM45" i="10"/>
  <c r="AL45" i="10"/>
  <c r="AK45" i="10"/>
  <c r="AJ45" i="10"/>
  <c r="AI45" i="10"/>
  <c r="AM44" i="10"/>
  <c r="AL44" i="10"/>
  <c r="AK44" i="10"/>
  <c r="AJ44" i="10"/>
  <c r="AI44" i="10"/>
  <c r="AM43" i="10"/>
  <c r="AL43" i="10"/>
  <c r="AK43" i="10"/>
  <c r="AJ43" i="10"/>
  <c r="AI43" i="10"/>
  <c r="AM42" i="10"/>
  <c r="AL42" i="10"/>
  <c r="AK42" i="10"/>
  <c r="AJ42" i="10"/>
  <c r="AI42" i="10"/>
  <c r="AM41" i="10"/>
  <c r="AL41" i="10"/>
  <c r="AK41" i="10"/>
  <c r="AJ41" i="10"/>
  <c r="AI41" i="10"/>
  <c r="AM40" i="10"/>
  <c r="AL40" i="10"/>
  <c r="AK40" i="10"/>
  <c r="AJ40" i="10"/>
  <c r="AI40" i="10"/>
  <c r="AM35" i="10"/>
  <c r="AM36" i="10" s="1"/>
  <c r="AL35" i="10"/>
  <c r="AL36" i="10" s="1"/>
  <c r="AK35" i="10"/>
  <c r="AK36" i="10" s="1"/>
  <c r="AJ35" i="10"/>
  <c r="AJ36" i="10" s="1"/>
  <c r="AI35" i="10"/>
  <c r="AI36" i="10" s="1"/>
  <c r="AM33" i="10"/>
  <c r="AL33" i="10"/>
  <c r="AK33" i="10"/>
  <c r="AJ33" i="10"/>
  <c r="AI33" i="10"/>
  <c r="AM32" i="10"/>
  <c r="AL32" i="10"/>
  <c r="AK32" i="10"/>
  <c r="AJ32" i="10"/>
  <c r="AI32" i="10"/>
  <c r="AM19" i="10"/>
  <c r="AL89" i="10"/>
  <c r="AL18" i="10"/>
  <c r="AK88" i="10"/>
  <c r="AJ88" i="10"/>
  <c r="AI88" i="10"/>
  <c r="AL12" i="10"/>
  <c r="AK12" i="10"/>
  <c r="AK11" i="10"/>
  <c r="AJ11" i="10"/>
  <c r="AI11" i="10"/>
  <c r="AM10" i="10"/>
  <c r="AL10" i="10"/>
  <c r="AK10" i="10"/>
  <c r="AJ10" i="10"/>
  <c r="AI10" i="10"/>
  <c r="AM7" i="8"/>
  <c r="E38" i="31" s="1" a="1"/>
  <c r="E38" i="31" s="1"/>
  <c r="AL7" i="8"/>
  <c r="E37" i="31" s="1" a="1"/>
  <c r="E37" i="31" s="1"/>
  <c r="AK7" i="8"/>
  <c r="E36" i="31" s="1" a="1"/>
  <c r="E36" i="31" s="1"/>
  <c r="AJ7" i="8"/>
  <c r="E35" i="31" s="1" a="1"/>
  <c r="E35" i="31" s="1"/>
  <c r="AI7" i="8"/>
  <c r="E34" i="31" s="1" a="1"/>
  <c r="E34" i="31" s="1"/>
  <c r="AM6" i="10"/>
  <c r="AM6" i="8" s="1"/>
  <c r="AL6" i="10"/>
  <c r="AL6" i="8" s="1"/>
  <c r="AK6" i="10"/>
  <c r="AK6" i="8" s="1"/>
  <c r="AJ6" i="10"/>
  <c r="AJ6" i="8" s="1"/>
  <c r="AI6" i="10"/>
  <c r="AI6" i="8" s="1"/>
  <c r="AM5" i="10"/>
  <c r="AM5" i="8" s="1"/>
  <c r="AL5" i="10"/>
  <c r="AL5" i="8" s="1"/>
  <c r="AK5" i="10"/>
  <c r="AK5" i="8" s="1"/>
  <c r="AJ5" i="10"/>
  <c r="AJ5" i="8" s="1"/>
  <c r="AI5" i="10"/>
  <c r="AI5" i="8" s="1"/>
  <c r="AH176" i="10"/>
  <c r="AG176" i="10"/>
  <c r="AF176" i="10"/>
  <c r="AE176" i="10"/>
  <c r="AD176" i="10"/>
  <c r="AH175" i="10"/>
  <c r="AG175" i="10"/>
  <c r="AF175" i="10"/>
  <c r="AE175" i="10"/>
  <c r="AD175" i="10"/>
  <c r="AH174" i="10"/>
  <c r="AG174" i="10"/>
  <c r="AF174" i="10"/>
  <c r="AE174" i="10"/>
  <c r="AD174" i="10"/>
  <c r="AH173" i="10"/>
  <c r="AG173" i="10"/>
  <c r="AF173" i="10"/>
  <c r="AE173" i="10"/>
  <c r="AD173" i="10"/>
  <c r="AH172" i="10"/>
  <c r="AG172" i="10"/>
  <c r="AD172" i="10"/>
  <c r="AH171" i="10"/>
  <c r="AG171" i="10"/>
  <c r="AF171" i="10"/>
  <c r="AE171" i="10"/>
  <c r="AD171" i="10"/>
  <c r="AH151" i="10"/>
  <c r="AG151" i="10"/>
  <c r="AF151" i="10"/>
  <c r="AE151" i="10"/>
  <c r="AD151" i="10"/>
  <c r="AH150" i="10"/>
  <c r="AG150" i="10"/>
  <c r="AF150" i="10"/>
  <c r="AE150" i="10"/>
  <c r="AD150" i="10"/>
  <c r="AH149" i="10"/>
  <c r="AG149" i="10"/>
  <c r="AF149" i="10"/>
  <c r="AE149" i="10"/>
  <c r="AD149" i="10"/>
  <c r="AH148" i="10"/>
  <c r="AG148" i="10"/>
  <c r="AF148" i="10"/>
  <c r="AE148" i="10"/>
  <c r="AD148" i="10"/>
  <c r="AH147" i="10"/>
  <c r="AG147" i="10"/>
  <c r="AF147" i="10"/>
  <c r="AE147" i="10"/>
  <c r="AD147" i="10"/>
  <c r="AH146" i="10"/>
  <c r="AG146" i="10"/>
  <c r="AF146" i="10"/>
  <c r="AE146" i="10"/>
  <c r="AD146" i="10"/>
  <c r="AH145" i="10"/>
  <c r="AG145" i="10"/>
  <c r="AF145" i="10"/>
  <c r="AE145" i="10"/>
  <c r="AD145" i="10"/>
  <c r="AH125" i="10"/>
  <c r="AG125" i="10"/>
  <c r="AF125" i="10"/>
  <c r="AE125" i="10"/>
  <c r="AD125" i="10"/>
  <c r="AH124" i="10"/>
  <c r="AG124" i="10"/>
  <c r="AF124" i="10"/>
  <c r="AE124" i="10"/>
  <c r="AD124" i="10"/>
  <c r="AH123" i="10"/>
  <c r="AG123" i="10"/>
  <c r="AF123" i="10"/>
  <c r="AE123" i="10"/>
  <c r="AD123" i="10"/>
  <c r="AH122" i="10"/>
  <c r="AG122" i="10"/>
  <c r="AF122" i="10"/>
  <c r="AE122" i="10"/>
  <c r="AD122" i="10"/>
  <c r="AH121" i="10"/>
  <c r="AG121" i="10"/>
  <c r="AF121" i="10"/>
  <c r="AE121" i="10"/>
  <c r="AD121" i="10"/>
  <c r="AH119" i="10"/>
  <c r="AG119" i="10"/>
  <c r="AF119" i="10"/>
  <c r="AE119" i="10"/>
  <c r="AD119" i="10"/>
  <c r="AH99" i="10"/>
  <c r="AG99" i="10"/>
  <c r="AF99" i="10"/>
  <c r="AE99" i="10"/>
  <c r="AD99" i="10"/>
  <c r="AH98" i="10"/>
  <c r="AG98" i="10"/>
  <c r="AF98" i="10"/>
  <c r="AE98" i="10"/>
  <c r="AD98" i="10"/>
  <c r="AH97" i="10"/>
  <c r="AG97" i="10"/>
  <c r="AF97" i="10"/>
  <c r="AE97" i="10"/>
  <c r="AD97" i="10"/>
  <c r="AH96" i="10"/>
  <c r="AG96" i="10"/>
  <c r="AF96" i="10"/>
  <c r="AE96" i="10"/>
  <c r="AD96" i="10"/>
  <c r="AH95" i="10"/>
  <c r="AG95" i="10"/>
  <c r="AF95" i="10"/>
  <c r="AE95" i="10"/>
  <c r="AD95" i="10"/>
  <c r="AH94" i="10"/>
  <c r="AG94" i="10"/>
  <c r="AF94" i="10"/>
  <c r="AE94" i="10"/>
  <c r="AH93" i="10"/>
  <c r="AG93" i="10"/>
  <c r="AF93" i="10"/>
  <c r="AE93" i="10"/>
  <c r="AD93" i="10"/>
  <c r="AH85" i="10"/>
  <c r="AG85" i="10"/>
  <c r="AF85" i="10"/>
  <c r="AE85" i="10"/>
  <c r="AD85" i="10"/>
  <c r="AH84" i="10"/>
  <c r="AG84" i="10"/>
  <c r="AF84" i="10"/>
  <c r="AE84" i="10"/>
  <c r="AD84" i="10"/>
  <c r="AH83" i="10"/>
  <c r="AG83" i="10"/>
  <c r="AF83" i="10"/>
  <c r="AE83" i="10"/>
  <c r="AD83" i="10"/>
  <c r="AH81" i="10"/>
  <c r="AG81" i="10"/>
  <c r="AF81" i="10"/>
  <c r="AE81" i="10"/>
  <c r="AD81" i="10"/>
  <c r="AH80" i="10"/>
  <c r="AH82" i="10" s="1"/>
  <c r="AG80" i="10"/>
  <c r="AG82" i="10" s="1"/>
  <c r="AF80" i="10"/>
  <c r="AF82" i="10" s="1"/>
  <c r="AE80" i="10"/>
  <c r="AE82" i="10" s="1"/>
  <c r="AD80" i="10"/>
  <c r="AD82" i="10" s="1"/>
  <c r="AH72" i="10" a="1"/>
  <c r="AH72" i="10" s="1"/>
  <c r="AG72" i="10" a="1"/>
  <c r="AG72" i="10" s="1"/>
  <c r="AF72" i="10" a="1"/>
  <c r="AF72" i="10" s="1"/>
  <c r="AE72" i="10" a="1"/>
  <c r="AE72" i="10" s="1"/>
  <c r="AD72" i="10" a="1"/>
  <c r="AD72" i="10" s="1"/>
  <c r="AH71" i="10"/>
  <c r="AG71" i="10"/>
  <c r="AF71" i="10"/>
  <c r="AE71" i="10"/>
  <c r="AD71" i="10"/>
  <c r="AH70" i="10"/>
  <c r="AG70" i="10"/>
  <c r="AF70" i="10"/>
  <c r="AE70" i="10"/>
  <c r="AD70" i="10"/>
  <c r="AH51" i="10"/>
  <c r="AG51" i="10"/>
  <c r="AF51" i="10"/>
  <c r="AE51" i="10"/>
  <c r="AD51" i="10"/>
  <c r="AH50" i="10"/>
  <c r="AG50" i="10"/>
  <c r="AF50" i="10"/>
  <c r="AE50" i="10"/>
  <c r="AD50" i="10"/>
  <c r="AH49" i="10"/>
  <c r="AG49" i="10"/>
  <c r="AF49" i="10"/>
  <c r="AE49" i="10"/>
  <c r="AD49" i="10"/>
  <c r="AH48" i="10"/>
  <c r="AG48" i="10"/>
  <c r="AF48" i="10"/>
  <c r="AE48" i="10"/>
  <c r="AD48" i="10"/>
  <c r="AH46" i="10"/>
  <c r="AG46" i="10"/>
  <c r="AF46" i="10"/>
  <c r="AE46" i="10"/>
  <c r="AD46" i="10"/>
  <c r="AH45" i="10"/>
  <c r="AG45" i="10"/>
  <c r="AF45" i="10"/>
  <c r="AE45" i="10"/>
  <c r="AD45" i="10"/>
  <c r="AH44" i="10"/>
  <c r="AG44" i="10"/>
  <c r="AF44" i="10"/>
  <c r="AE44" i="10"/>
  <c r="AD44" i="10"/>
  <c r="AH43" i="10"/>
  <c r="AG43" i="10"/>
  <c r="AF43" i="10"/>
  <c r="AE43" i="10"/>
  <c r="AD43" i="10"/>
  <c r="AH42" i="10"/>
  <c r="AG42" i="10"/>
  <c r="AF42" i="10"/>
  <c r="AE42" i="10"/>
  <c r="AD42" i="10"/>
  <c r="AH41" i="10"/>
  <c r="AG41" i="10"/>
  <c r="AF41" i="10"/>
  <c r="AE41" i="10"/>
  <c r="AD41" i="10"/>
  <c r="AH40" i="10"/>
  <c r="AG40" i="10"/>
  <c r="AF40" i="10"/>
  <c r="AE40" i="10"/>
  <c r="AD40" i="10"/>
  <c r="AH35" i="10"/>
  <c r="AH36" i="10" s="1"/>
  <c r="AG35" i="10"/>
  <c r="AG36" i="10" s="1"/>
  <c r="AF35" i="10"/>
  <c r="AF36" i="10" s="1"/>
  <c r="AE35" i="10"/>
  <c r="AE36" i="10" s="1"/>
  <c r="AD35" i="10"/>
  <c r="AD36" i="10" s="1"/>
  <c r="AH33" i="10"/>
  <c r="AG33" i="10"/>
  <c r="AF33" i="10"/>
  <c r="AE33" i="10"/>
  <c r="AD33" i="10"/>
  <c r="AH32" i="10"/>
  <c r="AG32" i="10"/>
  <c r="AF32" i="10"/>
  <c r="AE32" i="10"/>
  <c r="AD32" i="10"/>
  <c r="AH89" i="10"/>
  <c r="AF89" i="10"/>
  <c r="AH18" i="10"/>
  <c r="AF88" i="10"/>
  <c r="AE88" i="10"/>
  <c r="AD88" i="10"/>
  <c r="AH17" i="10"/>
  <c r="AD17" i="10"/>
  <c r="AH12" i="10"/>
  <c r="AE12" i="10"/>
  <c r="AD12" i="10"/>
  <c r="AH11" i="10"/>
  <c r="AH10" i="10"/>
  <c r="AD10" i="10"/>
  <c r="AH7" i="8"/>
  <c r="E33" i="31" s="1" a="1"/>
  <c r="E33" i="31" s="1"/>
  <c r="AG7" i="8"/>
  <c r="E32" i="31" s="1" a="1"/>
  <c r="E32" i="31" s="1"/>
  <c r="AF7" i="8"/>
  <c r="E31" i="31" s="1" a="1"/>
  <c r="E31" i="31" s="1"/>
  <c r="AE7" i="8"/>
  <c r="E30" i="31" s="1" a="1"/>
  <c r="E30" i="31" s="1"/>
  <c r="AD7" i="8"/>
  <c r="E29" i="31" s="1" a="1"/>
  <c r="E29" i="31" s="1"/>
  <c r="AH6" i="10"/>
  <c r="AH6" i="8" s="1"/>
  <c r="AG6" i="10"/>
  <c r="AG6" i="8" s="1"/>
  <c r="AF6" i="10"/>
  <c r="AF223" i="10" s="1"/>
  <c r="AE6" i="10"/>
  <c r="AE223" i="10" s="1"/>
  <c r="AD6" i="10"/>
  <c r="AD223" i="10" s="1"/>
  <c r="AH5" i="10"/>
  <c r="AH5" i="8" s="1"/>
  <c r="AG5" i="10"/>
  <c r="AG5" i="8" s="1"/>
  <c r="AF5" i="10"/>
  <c r="AF5" i="8" s="1"/>
  <c r="AE5" i="10"/>
  <c r="AE5" i="8" s="1"/>
  <c r="AD5" i="10"/>
  <c r="AD5" i="8" s="1"/>
  <c r="AC176" i="10"/>
  <c r="AB176" i="10"/>
  <c r="AA176" i="10"/>
  <c r="Z176" i="10"/>
  <c r="Y176" i="10"/>
  <c r="AC175" i="10"/>
  <c r="AB175" i="10"/>
  <c r="AA175" i="10"/>
  <c r="Z175" i="10"/>
  <c r="Y175" i="10"/>
  <c r="AC174" i="10"/>
  <c r="AB174" i="10"/>
  <c r="AA174" i="10"/>
  <c r="Z174" i="10"/>
  <c r="Y174" i="10"/>
  <c r="AC173" i="10"/>
  <c r="AB173" i="10"/>
  <c r="AA173" i="10"/>
  <c r="Z173" i="10"/>
  <c r="Y173" i="10"/>
  <c r="AC172" i="10"/>
  <c r="AA172" i="10"/>
  <c r="Z172" i="10"/>
  <c r="Y172" i="10"/>
  <c r="AC171" i="10"/>
  <c r="AB171" i="10"/>
  <c r="AA171" i="10"/>
  <c r="Z171" i="10"/>
  <c r="Y171" i="10"/>
  <c r="AC151" i="10"/>
  <c r="AB151" i="10"/>
  <c r="AA151" i="10"/>
  <c r="Z151" i="10"/>
  <c r="Y151" i="10"/>
  <c r="AC150" i="10"/>
  <c r="AB150" i="10"/>
  <c r="AA150" i="10"/>
  <c r="Z150" i="10"/>
  <c r="Y150" i="10"/>
  <c r="AC149" i="10"/>
  <c r="AB149" i="10"/>
  <c r="AA149" i="10"/>
  <c r="Z149" i="10"/>
  <c r="Y149" i="10"/>
  <c r="AC148" i="10"/>
  <c r="AB148" i="10"/>
  <c r="AA148" i="10"/>
  <c r="Z148" i="10"/>
  <c r="Y148" i="10"/>
  <c r="AC147" i="10"/>
  <c r="AB147" i="10"/>
  <c r="AA147" i="10"/>
  <c r="Z147" i="10"/>
  <c r="Y147" i="10"/>
  <c r="AC146" i="10"/>
  <c r="AA146" i="10"/>
  <c r="Z146" i="10"/>
  <c r="Y146" i="10"/>
  <c r="AC145" i="10"/>
  <c r="AB145" i="10"/>
  <c r="AA145" i="10"/>
  <c r="Z145" i="10"/>
  <c r="Y145" i="10"/>
  <c r="AC125" i="10"/>
  <c r="AB125" i="10"/>
  <c r="AA125" i="10"/>
  <c r="Z125" i="10"/>
  <c r="Y125" i="10"/>
  <c r="AC124" i="10"/>
  <c r="AB124" i="10"/>
  <c r="AA124" i="10"/>
  <c r="Z124" i="10"/>
  <c r="Y124" i="10"/>
  <c r="AC123" i="10"/>
  <c r="AB123" i="10"/>
  <c r="AA123" i="10"/>
  <c r="Z123" i="10"/>
  <c r="Y123" i="10"/>
  <c r="AC122" i="10"/>
  <c r="AB122" i="10"/>
  <c r="AA122" i="10"/>
  <c r="Z122" i="10"/>
  <c r="Y122" i="10"/>
  <c r="AC121" i="10"/>
  <c r="AB121" i="10"/>
  <c r="AA121" i="10"/>
  <c r="Z121" i="10"/>
  <c r="Y121" i="10"/>
  <c r="AC119" i="10"/>
  <c r="AB119" i="10"/>
  <c r="AA119" i="10"/>
  <c r="Z119" i="10"/>
  <c r="Y119" i="10"/>
  <c r="AC99" i="10"/>
  <c r="AB99" i="10"/>
  <c r="AA99" i="10"/>
  <c r="Z99" i="10"/>
  <c r="Y99" i="10"/>
  <c r="AC98" i="10"/>
  <c r="AB98" i="10"/>
  <c r="AA98" i="10"/>
  <c r="Z98" i="10"/>
  <c r="Y98" i="10"/>
  <c r="AC97" i="10"/>
  <c r="AB97" i="10"/>
  <c r="AA97" i="10"/>
  <c r="Z97" i="10"/>
  <c r="Y97" i="10"/>
  <c r="AC96" i="10"/>
  <c r="AB96" i="10"/>
  <c r="AA96" i="10"/>
  <c r="Z96" i="10"/>
  <c r="Y96" i="10"/>
  <c r="AC95" i="10"/>
  <c r="AB95" i="10"/>
  <c r="AA95" i="10"/>
  <c r="Z95" i="10"/>
  <c r="Y95" i="10"/>
  <c r="Y94" i="10"/>
  <c r="AC93" i="10"/>
  <c r="AB93" i="10"/>
  <c r="AA93" i="10"/>
  <c r="Z93" i="10"/>
  <c r="Y93" i="10"/>
  <c r="AC89" i="10"/>
  <c r="AC88" i="10"/>
  <c r="AC87" i="10"/>
  <c r="AC86" i="10"/>
  <c r="AC85" i="10"/>
  <c r="AB85" i="10"/>
  <c r="AA85" i="10"/>
  <c r="Z85" i="10"/>
  <c r="Y85" i="10"/>
  <c r="AC84" i="10"/>
  <c r="AB84" i="10"/>
  <c r="AA84" i="10"/>
  <c r="Z84" i="10"/>
  <c r="Y84" i="10"/>
  <c r="AC83" i="10"/>
  <c r="AB83" i="10"/>
  <c r="AA83" i="10"/>
  <c r="Z83" i="10"/>
  <c r="Y83" i="10"/>
  <c r="AC81" i="10"/>
  <c r="AB81" i="10"/>
  <c r="AA81" i="10"/>
  <c r="Z81" i="10"/>
  <c r="Y81" i="10"/>
  <c r="AC80" i="10"/>
  <c r="AC82" i="10" s="1"/>
  <c r="AB80" i="10"/>
  <c r="AB82" i="10" s="1"/>
  <c r="AA80" i="10"/>
  <c r="AA82" i="10" s="1"/>
  <c r="Z80" i="10"/>
  <c r="Z82" i="10" s="1"/>
  <c r="Y80" i="10"/>
  <c r="Y82" i="10" s="1"/>
  <c r="AC72" i="10" a="1"/>
  <c r="AC72" i="10" s="1"/>
  <c r="AB72" i="10" a="1"/>
  <c r="AB72" i="10" s="1"/>
  <c r="AA72" i="10" a="1"/>
  <c r="AA72" i="10" s="1"/>
  <c r="Z72" i="10" a="1"/>
  <c r="Z72" i="10" s="1"/>
  <c r="Y72" i="10" a="1"/>
  <c r="Y72" i="10" s="1"/>
  <c r="AC71" i="10"/>
  <c r="AB71" i="10"/>
  <c r="AA71" i="10"/>
  <c r="Z71" i="10"/>
  <c r="Y71" i="10"/>
  <c r="AC70" i="10"/>
  <c r="AB70" i="10"/>
  <c r="AA70" i="10"/>
  <c r="Z70" i="10"/>
  <c r="Y70" i="10"/>
  <c r="AC51" i="10"/>
  <c r="AB51" i="10"/>
  <c r="AA51" i="10"/>
  <c r="Z51" i="10"/>
  <c r="Y51" i="10"/>
  <c r="AC50" i="10"/>
  <c r="AB50" i="10"/>
  <c r="AA50" i="10"/>
  <c r="Z50" i="10"/>
  <c r="Y50" i="10"/>
  <c r="AC49" i="10"/>
  <c r="AB49" i="10"/>
  <c r="AA49" i="10"/>
  <c r="Z49" i="10"/>
  <c r="Y49" i="10"/>
  <c r="AC48" i="10"/>
  <c r="AB48" i="10"/>
  <c r="AA48" i="10"/>
  <c r="Z48" i="10"/>
  <c r="Y48" i="10"/>
  <c r="AC46" i="10"/>
  <c r="AB46" i="10"/>
  <c r="AA46" i="10"/>
  <c r="Z46" i="10"/>
  <c r="Y46" i="10"/>
  <c r="AC45" i="10"/>
  <c r="AB45" i="10"/>
  <c r="AA45" i="10"/>
  <c r="Z45" i="10"/>
  <c r="Y45" i="10"/>
  <c r="AC44" i="10"/>
  <c r="AB44" i="10"/>
  <c r="AA44" i="10"/>
  <c r="Z44" i="10"/>
  <c r="Y44" i="10"/>
  <c r="AC43" i="10"/>
  <c r="AB43" i="10"/>
  <c r="AA43" i="10"/>
  <c r="Z43" i="10"/>
  <c r="Y43" i="10"/>
  <c r="AC42" i="10"/>
  <c r="AB42" i="10"/>
  <c r="AA42" i="10"/>
  <c r="Z42" i="10"/>
  <c r="Y42" i="10"/>
  <c r="AC41" i="10"/>
  <c r="AB41" i="10"/>
  <c r="AA41" i="10"/>
  <c r="Z41" i="10"/>
  <c r="Y41" i="10"/>
  <c r="AC40" i="10"/>
  <c r="AB40" i="10"/>
  <c r="AA40" i="10"/>
  <c r="Z40" i="10"/>
  <c r="Y40" i="10"/>
  <c r="AC35" i="10"/>
  <c r="AC36" i="10" s="1"/>
  <c r="AB35" i="10"/>
  <c r="AB36" i="10" s="1"/>
  <c r="AA35" i="10"/>
  <c r="AA36" i="10" s="1"/>
  <c r="Z35" i="10"/>
  <c r="Z36" i="10" s="1"/>
  <c r="Y35" i="10"/>
  <c r="Y36" i="10" s="1"/>
  <c r="AC33" i="10"/>
  <c r="AB33" i="10"/>
  <c r="AA33" i="10"/>
  <c r="Z33" i="10"/>
  <c r="Y33" i="10"/>
  <c r="AC32" i="10"/>
  <c r="AB32" i="10"/>
  <c r="AA32" i="10"/>
  <c r="Z32" i="10"/>
  <c r="Y32" i="10"/>
  <c r="Y34" i="10" s="1"/>
  <c r="AB88" i="10"/>
  <c r="AA88" i="10"/>
  <c r="Z88" i="10"/>
  <c r="Y88" i="10"/>
  <c r="AC12" i="10"/>
  <c r="AB12" i="10"/>
  <c r="AA12" i="10"/>
  <c r="Z12" i="10"/>
  <c r="AC11" i="10"/>
  <c r="AA11" i="10"/>
  <c r="Y11" i="10"/>
  <c r="AB10" i="10"/>
  <c r="Z10" i="10"/>
  <c r="AC7" i="8"/>
  <c r="E28" i="31" s="1" a="1"/>
  <c r="E28" i="31" s="1"/>
  <c r="AB7" i="8"/>
  <c r="E27" i="31" s="1" a="1"/>
  <c r="E27" i="31" s="1"/>
  <c r="AA7" i="8"/>
  <c r="E26" i="31" s="1" a="1"/>
  <c r="E26" i="31" s="1"/>
  <c r="Z7" i="8"/>
  <c r="E25" i="31" s="1" a="1"/>
  <c r="E25" i="31" s="1"/>
  <c r="Y7" i="8"/>
  <c r="E24" i="31" s="1" a="1"/>
  <c r="E24" i="31" s="1"/>
  <c r="AC6" i="10"/>
  <c r="AC6" i="8" s="1"/>
  <c r="AB6" i="10"/>
  <c r="AB6" i="8" s="1"/>
  <c r="AA6" i="10"/>
  <c r="AA6" i="8" s="1"/>
  <c r="Z6" i="10"/>
  <c r="Z6" i="8" s="1"/>
  <c r="Y6" i="10"/>
  <c r="Y6" i="8" s="1"/>
  <c r="AC5" i="10"/>
  <c r="AC5" i="8" s="1"/>
  <c r="AB5" i="10"/>
  <c r="AB5" i="8" s="1"/>
  <c r="AA5" i="10"/>
  <c r="AA5" i="8" s="1"/>
  <c r="Z5" i="10"/>
  <c r="Z5" i="8" s="1"/>
  <c r="Y5" i="10"/>
  <c r="Y5" i="8" s="1"/>
  <c r="X176" i="10"/>
  <c r="W176" i="10"/>
  <c r="V176" i="10"/>
  <c r="U176" i="10"/>
  <c r="T176" i="10"/>
  <c r="X175" i="10"/>
  <c r="W175" i="10"/>
  <c r="V175" i="10"/>
  <c r="U175" i="10"/>
  <c r="T175" i="10"/>
  <c r="X174" i="10"/>
  <c r="W174" i="10"/>
  <c r="V174" i="10"/>
  <c r="U174" i="10"/>
  <c r="T174" i="10"/>
  <c r="X173" i="10"/>
  <c r="W173" i="10"/>
  <c r="V173" i="10"/>
  <c r="U173" i="10"/>
  <c r="T173" i="10"/>
  <c r="V172" i="10"/>
  <c r="U172" i="10"/>
  <c r="T172" i="10"/>
  <c r="X171" i="10"/>
  <c r="W171" i="10"/>
  <c r="V171" i="10"/>
  <c r="U171" i="10"/>
  <c r="T171" i="10"/>
  <c r="X151" i="10"/>
  <c r="W151" i="10"/>
  <c r="V151" i="10"/>
  <c r="U151" i="10"/>
  <c r="T151" i="10"/>
  <c r="X150" i="10"/>
  <c r="W150" i="10"/>
  <c r="V150" i="10"/>
  <c r="U150" i="10"/>
  <c r="T150" i="10"/>
  <c r="X149" i="10"/>
  <c r="W149" i="10"/>
  <c r="V149" i="10"/>
  <c r="U149" i="10"/>
  <c r="T149" i="10"/>
  <c r="X148" i="10"/>
  <c r="W148" i="10"/>
  <c r="V148" i="10"/>
  <c r="U148" i="10"/>
  <c r="T148" i="10"/>
  <c r="X147" i="10"/>
  <c r="W147" i="10"/>
  <c r="V147" i="10"/>
  <c r="U147" i="10"/>
  <c r="T147" i="10"/>
  <c r="V146" i="10"/>
  <c r="U146" i="10"/>
  <c r="T146" i="10"/>
  <c r="X145" i="10"/>
  <c r="W145" i="10"/>
  <c r="V145" i="10"/>
  <c r="U145" i="10"/>
  <c r="T145" i="10"/>
  <c r="X125" i="10"/>
  <c r="W125" i="10"/>
  <c r="V125" i="10"/>
  <c r="U125" i="10"/>
  <c r="T125" i="10"/>
  <c r="X124" i="10"/>
  <c r="W124" i="10"/>
  <c r="V124" i="10"/>
  <c r="U124" i="10"/>
  <c r="T124" i="10"/>
  <c r="X123" i="10"/>
  <c r="W123" i="10"/>
  <c r="V123" i="10"/>
  <c r="U123" i="10"/>
  <c r="T123" i="10"/>
  <c r="X122" i="10"/>
  <c r="W122" i="10"/>
  <c r="V122" i="10"/>
  <c r="U122" i="10"/>
  <c r="T122" i="10"/>
  <c r="X121" i="10"/>
  <c r="W121" i="10"/>
  <c r="V121" i="10"/>
  <c r="U121" i="10"/>
  <c r="T121" i="10"/>
  <c r="X119" i="10"/>
  <c r="W119" i="10"/>
  <c r="V119" i="10"/>
  <c r="U119" i="10"/>
  <c r="T119" i="10"/>
  <c r="X99" i="10"/>
  <c r="W99" i="10"/>
  <c r="V99" i="10"/>
  <c r="U99" i="10"/>
  <c r="T99" i="10"/>
  <c r="X98" i="10"/>
  <c r="W98" i="10"/>
  <c r="V98" i="10"/>
  <c r="U98" i="10"/>
  <c r="T98" i="10"/>
  <c r="X97" i="10"/>
  <c r="W97" i="10"/>
  <c r="V97" i="10"/>
  <c r="U97" i="10"/>
  <c r="T97" i="10"/>
  <c r="X96" i="10"/>
  <c r="W96" i="10"/>
  <c r="V96" i="10"/>
  <c r="U96" i="10"/>
  <c r="T96" i="10"/>
  <c r="X95" i="10"/>
  <c r="W95" i="10"/>
  <c r="V95" i="10"/>
  <c r="U95" i="10"/>
  <c r="T95" i="10"/>
  <c r="X94" i="10"/>
  <c r="V94" i="10"/>
  <c r="X93" i="10"/>
  <c r="W93" i="10"/>
  <c r="V93" i="10"/>
  <c r="U93" i="10"/>
  <c r="T93" i="10"/>
  <c r="X85" i="10"/>
  <c r="W85" i="10"/>
  <c r="V85" i="10"/>
  <c r="U85" i="10"/>
  <c r="T85" i="10"/>
  <c r="X84" i="10"/>
  <c r="W84" i="10"/>
  <c r="V84" i="10"/>
  <c r="U84" i="10"/>
  <c r="T84" i="10"/>
  <c r="X83" i="10"/>
  <c r="W83" i="10"/>
  <c r="V83" i="10"/>
  <c r="U83" i="10"/>
  <c r="T83" i="10"/>
  <c r="X81" i="10"/>
  <c r="W81" i="10"/>
  <c r="V81" i="10"/>
  <c r="U81" i="10"/>
  <c r="T81" i="10"/>
  <c r="X80" i="10"/>
  <c r="X82" i="10" s="1"/>
  <c r="W80" i="10"/>
  <c r="W82" i="10" s="1"/>
  <c r="V80" i="10"/>
  <c r="V82" i="10" s="1"/>
  <c r="U80" i="10"/>
  <c r="U82" i="10" s="1"/>
  <c r="T80" i="10"/>
  <c r="T82" i="10" s="1"/>
  <c r="X72" i="10" a="1"/>
  <c r="X72" i="10" s="1"/>
  <c r="W72" i="10" a="1"/>
  <c r="W72" i="10" s="1"/>
  <c r="V72" i="10" a="1"/>
  <c r="V72" i="10" s="1"/>
  <c r="U72" i="10" a="1"/>
  <c r="U72" i="10" s="1"/>
  <c r="T72" i="10" a="1"/>
  <c r="T72" i="10" s="1"/>
  <c r="X71" i="10"/>
  <c r="W71" i="10"/>
  <c r="V71" i="10"/>
  <c r="U71" i="10"/>
  <c r="T71" i="10"/>
  <c r="X70" i="10"/>
  <c r="W70" i="10"/>
  <c r="V70" i="10"/>
  <c r="U70" i="10"/>
  <c r="T70" i="10"/>
  <c r="X51" i="10"/>
  <c r="W51" i="10"/>
  <c r="V51" i="10"/>
  <c r="U51" i="10"/>
  <c r="T51" i="10"/>
  <c r="X50" i="10"/>
  <c r="W50" i="10"/>
  <c r="V50" i="10"/>
  <c r="U50" i="10"/>
  <c r="T50" i="10"/>
  <c r="X49" i="10"/>
  <c r="W49" i="10"/>
  <c r="V49" i="10"/>
  <c r="U49" i="10"/>
  <c r="T49" i="10"/>
  <c r="X48" i="10"/>
  <c r="W48" i="10"/>
  <c r="V48" i="10"/>
  <c r="U48" i="10"/>
  <c r="T48" i="10"/>
  <c r="X46" i="10"/>
  <c r="W46" i="10"/>
  <c r="V46" i="10"/>
  <c r="U46" i="10"/>
  <c r="T46" i="10"/>
  <c r="X45" i="10"/>
  <c r="W45" i="10"/>
  <c r="V45" i="10"/>
  <c r="U45" i="10"/>
  <c r="T45" i="10"/>
  <c r="X44" i="10"/>
  <c r="W44" i="10"/>
  <c r="V44" i="10"/>
  <c r="U44" i="10"/>
  <c r="T44" i="10"/>
  <c r="X43" i="10"/>
  <c r="W43" i="10"/>
  <c r="V43" i="10"/>
  <c r="U43" i="10"/>
  <c r="T43" i="10"/>
  <c r="X42" i="10"/>
  <c r="W42" i="10"/>
  <c r="V42" i="10"/>
  <c r="U42" i="10"/>
  <c r="T42" i="10"/>
  <c r="X41" i="10"/>
  <c r="W41" i="10"/>
  <c r="V41" i="10"/>
  <c r="U41" i="10"/>
  <c r="T41" i="10"/>
  <c r="X40" i="10"/>
  <c r="W40" i="10"/>
  <c r="V40" i="10"/>
  <c r="U40" i="10"/>
  <c r="T40" i="10"/>
  <c r="X35" i="10"/>
  <c r="X36" i="10" s="1"/>
  <c r="W35" i="10"/>
  <c r="W36" i="10" s="1"/>
  <c r="V35" i="10"/>
  <c r="V36" i="10" s="1"/>
  <c r="U35" i="10"/>
  <c r="U36" i="10" s="1"/>
  <c r="T35" i="10"/>
  <c r="T36" i="10" s="1"/>
  <c r="X33" i="10"/>
  <c r="W33" i="10"/>
  <c r="V33" i="10"/>
  <c r="U33" i="10"/>
  <c r="T33" i="10"/>
  <c r="X32" i="10"/>
  <c r="W32" i="10"/>
  <c r="V32" i="10"/>
  <c r="U32" i="10"/>
  <c r="T32" i="10"/>
  <c r="X89" i="10"/>
  <c r="V88" i="10"/>
  <c r="U88" i="10"/>
  <c r="T88" i="10"/>
  <c r="W12" i="10"/>
  <c r="U12" i="10"/>
  <c r="T12" i="10"/>
  <c r="W11" i="10"/>
  <c r="T11" i="10"/>
  <c r="X10" i="10"/>
  <c r="W10" i="10"/>
  <c r="X7" i="8"/>
  <c r="E23" i="31" s="1" a="1"/>
  <c r="E23" i="31" s="1"/>
  <c r="W7" i="8"/>
  <c r="E22" i="31" s="1" a="1"/>
  <c r="E22" i="31" s="1"/>
  <c r="V7" i="8"/>
  <c r="E21" i="31" s="1" a="1"/>
  <c r="E21" i="31" s="1"/>
  <c r="U7" i="8"/>
  <c r="E20" i="31" s="1" a="1"/>
  <c r="E20" i="31" s="1"/>
  <c r="T7" i="8"/>
  <c r="E19" i="31" s="1" a="1"/>
  <c r="E19" i="31" s="1"/>
  <c r="X6" i="10"/>
  <c r="X223" i="10" s="1"/>
  <c r="W6" i="10"/>
  <c r="W223" i="10" s="1"/>
  <c r="V6" i="10"/>
  <c r="V6" i="8" s="1"/>
  <c r="U6" i="10"/>
  <c r="U6" i="8" s="1"/>
  <c r="T6" i="10"/>
  <c r="T6" i="8" s="1"/>
  <c r="X5" i="10"/>
  <c r="X5" i="8" s="1"/>
  <c r="W5" i="10"/>
  <c r="W5" i="8" s="1"/>
  <c r="V5" i="10"/>
  <c r="V5" i="8" s="1"/>
  <c r="U5" i="10"/>
  <c r="U5" i="8" s="1"/>
  <c r="T5" i="10"/>
  <c r="T5" i="8" s="1"/>
  <c r="S176" i="10"/>
  <c r="R176" i="10"/>
  <c r="Q176" i="10"/>
  <c r="P176" i="10"/>
  <c r="O176" i="10"/>
  <c r="S175" i="10"/>
  <c r="R175" i="10"/>
  <c r="Q175" i="10"/>
  <c r="P175" i="10"/>
  <c r="O175" i="10"/>
  <c r="S174" i="10"/>
  <c r="R174" i="10"/>
  <c r="Q174" i="10"/>
  <c r="P174" i="10"/>
  <c r="O174" i="10"/>
  <c r="S173" i="10"/>
  <c r="R173" i="10"/>
  <c r="Q173" i="10"/>
  <c r="P173" i="10"/>
  <c r="O173" i="10"/>
  <c r="R172" i="10"/>
  <c r="Q172" i="10"/>
  <c r="P172" i="10"/>
  <c r="O172" i="10"/>
  <c r="S171" i="10"/>
  <c r="R171" i="10"/>
  <c r="Q171" i="10"/>
  <c r="P171" i="10"/>
  <c r="O171" i="10"/>
  <c r="S151" i="10"/>
  <c r="R151" i="10"/>
  <c r="Q151" i="10"/>
  <c r="P151" i="10"/>
  <c r="O151" i="10"/>
  <c r="S150" i="10"/>
  <c r="R150" i="10"/>
  <c r="Q150" i="10"/>
  <c r="P150" i="10"/>
  <c r="O150" i="10"/>
  <c r="S149" i="10"/>
  <c r="R149" i="10"/>
  <c r="Q149" i="10"/>
  <c r="P149" i="10"/>
  <c r="O149" i="10"/>
  <c r="S148" i="10"/>
  <c r="R148" i="10"/>
  <c r="Q148" i="10"/>
  <c r="P148" i="10"/>
  <c r="O148" i="10"/>
  <c r="S147" i="10"/>
  <c r="R147" i="10"/>
  <c r="Q147" i="10"/>
  <c r="P147" i="10"/>
  <c r="O147" i="10"/>
  <c r="S146" i="10"/>
  <c r="R146" i="10"/>
  <c r="Q146" i="10"/>
  <c r="P146" i="10"/>
  <c r="O146" i="10"/>
  <c r="S145" i="10"/>
  <c r="R145" i="10"/>
  <c r="Q145" i="10"/>
  <c r="P145" i="10"/>
  <c r="O145" i="10"/>
  <c r="S125" i="10"/>
  <c r="R125" i="10"/>
  <c r="Q125" i="10"/>
  <c r="P125" i="10"/>
  <c r="O125" i="10"/>
  <c r="S124" i="10"/>
  <c r="R124" i="10"/>
  <c r="Q124" i="10"/>
  <c r="P124" i="10"/>
  <c r="O124" i="10"/>
  <c r="S123" i="10"/>
  <c r="R123" i="10"/>
  <c r="Q123" i="10"/>
  <c r="P123" i="10"/>
  <c r="O123" i="10"/>
  <c r="S122" i="10"/>
  <c r="R122" i="10"/>
  <c r="Q122" i="10"/>
  <c r="P122" i="10"/>
  <c r="O122" i="10"/>
  <c r="S121" i="10"/>
  <c r="R121" i="10"/>
  <c r="Q121" i="10"/>
  <c r="P121" i="10"/>
  <c r="O121" i="10"/>
  <c r="S119" i="10"/>
  <c r="R119" i="10"/>
  <c r="Q119" i="10"/>
  <c r="P119" i="10"/>
  <c r="O119" i="10"/>
  <c r="S99" i="10"/>
  <c r="R99" i="10"/>
  <c r="Q99" i="10"/>
  <c r="P99" i="10"/>
  <c r="O99" i="10"/>
  <c r="S98" i="10"/>
  <c r="R98" i="10"/>
  <c r="Q98" i="10"/>
  <c r="P98" i="10"/>
  <c r="O98" i="10"/>
  <c r="S97" i="10"/>
  <c r="R97" i="10"/>
  <c r="Q97" i="10"/>
  <c r="P97" i="10"/>
  <c r="O97" i="10"/>
  <c r="S96" i="10"/>
  <c r="R96" i="10"/>
  <c r="Q96" i="10"/>
  <c r="P96" i="10"/>
  <c r="O96" i="10"/>
  <c r="S95" i="10"/>
  <c r="R95" i="10"/>
  <c r="Q95" i="10"/>
  <c r="P95" i="10"/>
  <c r="O95" i="10"/>
  <c r="S94" i="10"/>
  <c r="Q94" i="10"/>
  <c r="O94" i="10"/>
  <c r="S93" i="10"/>
  <c r="R93" i="10"/>
  <c r="Q93" i="10"/>
  <c r="P93" i="10"/>
  <c r="O93" i="10"/>
  <c r="S85" i="10"/>
  <c r="R85" i="10"/>
  <c r="Q85" i="10"/>
  <c r="P85" i="10"/>
  <c r="O85" i="10"/>
  <c r="S84" i="10"/>
  <c r="R84" i="10"/>
  <c r="Q84" i="10"/>
  <c r="P84" i="10"/>
  <c r="O84" i="10"/>
  <c r="S83" i="10"/>
  <c r="R83" i="10"/>
  <c r="Q83" i="10"/>
  <c r="P83" i="10"/>
  <c r="O83" i="10"/>
  <c r="S81" i="10"/>
  <c r="R81" i="10"/>
  <c r="Q81" i="10"/>
  <c r="P81" i="10"/>
  <c r="O81" i="10"/>
  <c r="S80" i="10"/>
  <c r="S82" i="10" s="1"/>
  <c r="R80" i="10"/>
  <c r="R82" i="10" s="1"/>
  <c r="Q80" i="10"/>
  <c r="Q82" i="10" s="1"/>
  <c r="P80" i="10"/>
  <c r="P82" i="10" s="1"/>
  <c r="O80" i="10"/>
  <c r="O82" i="10" s="1"/>
  <c r="S72" i="10" a="1"/>
  <c r="S72" i="10" s="1"/>
  <c r="R72" i="10" a="1"/>
  <c r="R72" i="10" s="1"/>
  <c r="Q72" i="10" a="1"/>
  <c r="Q72" i="10" s="1"/>
  <c r="P72" i="10" a="1"/>
  <c r="P72" i="10" s="1"/>
  <c r="O72" i="10" a="1"/>
  <c r="O72" i="10" s="1"/>
  <c r="S71" i="10"/>
  <c r="R71" i="10"/>
  <c r="Q71" i="10"/>
  <c r="P71" i="10"/>
  <c r="O71" i="10"/>
  <c r="S70" i="10"/>
  <c r="R70" i="10"/>
  <c r="Q70" i="10"/>
  <c r="P70" i="10"/>
  <c r="O70" i="10"/>
  <c r="S51" i="10"/>
  <c r="R51" i="10"/>
  <c r="Q51" i="10"/>
  <c r="P51" i="10"/>
  <c r="O51" i="10"/>
  <c r="S50" i="10"/>
  <c r="R50" i="10"/>
  <c r="Q50" i="10"/>
  <c r="P50" i="10"/>
  <c r="O50" i="10"/>
  <c r="S49" i="10"/>
  <c r="R49" i="10"/>
  <c r="Q49" i="10"/>
  <c r="P49" i="10"/>
  <c r="O49" i="10"/>
  <c r="S48" i="10"/>
  <c r="R48" i="10"/>
  <c r="Q48" i="10"/>
  <c r="P48" i="10"/>
  <c r="O48" i="10"/>
  <c r="S46" i="10"/>
  <c r="R46" i="10"/>
  <c r="Q46" i="10"/>
  <c r="P46" i="10"/>
  <c r="O46" i="10"/>
  <c r="S45" i="10"/>
  <c r="R45" i="10"/>
  <c r="Q45" i="10"/>
  <c r="P45" i="10"/>
  <c r="O45" i="10"/>
  <c r="S44" i="10"/>
  <c r="R44" i="10"/>
  <c r="Q44" i="10"/>
  <c r="P44" i="10"/>
  <c r="O44" i="10"/>
  <c r="S43" i="10"/>
  <c r="R43" i="10"/>
  <c r="Q43" i="10"/>
  <c r="P43" i="10"/>
  <c r="O43" i="10"/>
  <c r="S42" i="10"/>
  <c r="R42" i="10"/>
  <c r="Q42" i="10"/>
  <c r="P42" i="10"/>
  <c r="O42" i="10"/>
  <c r="S41" i="10"/>
  <c r="R41" i="10"/>
  <c r="Q41" i="10"/>
  <c r="P41" i="10"/>
  <c r="O41" i="10"/>
  <c r="S40" i="10"/>
  <c r="R40" i="10"/>
  <c r="Q40" i="10"/>
  <c r="P40" i="10"/>
  <c r="O40" i="10"/>
  <c r="S35" i="10"/>
  <c r="S36" i="10" s="1"/>
  <c r="R35" i="10"/>
  <c r="R36" i="10" s="1"/>
  <c r="Q35" i="10"/>
  <c r="Q36" i="10" s="1"/>
  <c r="P35" i="10"/>
  <c r="P36" i="10" s="1"/>
  <c r="O35" i="10"/>
  <c r="O36" i="10" s="1"/>
  <c r="S33" i="10"/>
  <c r="R33" i="10"/>
  <c r="Q33" i="10"/>
  <c r="P33" i="10"/>
  <c r="O33" i="10"/>
  <c r="S32" i="10"/>
  <c r="R32" i="10"/>
  <c r="Q32" i="10"/>
  <c r="Q34" i="10" s="1"/>
  <c r="P32" i="10"/>
  <c r="O32" i="10"/>
  <c r="Q88" i="10"/>
  <c r="P88" i="10"/>
  <c r="O88" i="10"/>
  <c r="S11" i="10"/>
  <c r="R11" i="10"/>
  <c r="O11" i="10"/>
  <c r="S10" i="10"/>
  <c r="R10" i="10"/>
  <c r="Q10" i="10"/>
  <c r="P10" i="10"/>
  <c r="O10" i="10"/>
  <c r="S7" i="8"/>
  <c r="E18" i="31" s="1" a="1"/>
  <c r="E18" i="31" s="1"/>
  <c r="R7" i="8"/>
  <c r="E17" i="31" s="1" a="1"/>
  <c r="E17" i="31" s="1"/>
  <c r="Q7" i="8"/>
  <c r="E16" i="31" s="1" a="1"/>
  <c r="E16" i="31" s="1"/>
  <c r="P7" i="8"/>
  <c r="E15" i="31" s="1" a="1"/>
  <c r="E15" i="31" s="1"/>
  <c r="O7" i="8"/>
  <c r="E14" i="31" s="1" a="1"/>
  <c r="E14" i="31" s="1"/>
  <c r="S6" i="10"/>
  <c r="S223" i="10" s="1"/>
  <c r="R6" i="10"/>
  <c r="R223" i="10" s="1"/>
  <c r="Q6" i="10"/>
  <c r="Q223" i="10" s="1"/>
  <c r="P6" i="10"/>
  <c r="P223" i="10" s="1"/>
  <c r="O6" i="10"/>
  <c r="O223" i="10" s="1"/>
  <c r="S5" i="10"/>
  <c r="S5" i="8" s="1"/>
  <c r="R5" i="10"/>
  <c r="R5" i="8" s="1"/>
  <c r="Q5" i="10"/>
  <c r="Q5" i="8" s="1"/>
  <c r="P5" i="10"/>
  <c r="P5" i="8" s="1"/>
  <c r="O5" i="10"/>
  <c r="O5" i="8" s="1"/>
  <c r="N176" i="10"/>
  <c r="M176" i="10"/>
  <c r="L176" i="10"/>
  <c r="K176" i="10"/>
  <c r="J176" i="10"/>
  <c r="N175" i="10"/>
  <c r="M175" i="10"/>
  <c r="L175" i="10"/>
  <c r="K175" i="10"/>
  <c r="J175" i="10"/>
  <c r="N174" i="10"/>
  <c r="M174" i="10"/>
  <c r="L174" i="10"/>
  <c r="K174" i="10"/>
  <c r="J174" i="10"/>
  <c r="N173" i="10"/>
  <c r="M173" i="10"/>
  <c r="L173" i="10"/>
  <c r="K173" i="10"/>
  <c r="J173" i="10"/>
  <c r="N172" i="10"/>
  <c r="N171" i="10"/>
  <c r="M171" i="10"/>
  <c r="L171" i="10"/>
  <c r="K171" i="10"/>
  <c r="J171" i="10"/>
  <c r="N151" i="10"/>
  <c r="M151" i="10"/>
  <c r="L151" i="10"/>
  <c r="K151" i="10"/>
  <c r="J151" i="10"/>
  <c r="N150" i="10"/>
  <c r="M150" i="10"/>
  <c r="L150" i="10"/>
  <c r="K150" i="10"/>
  <c r="J150" i="10"/>
  <c r="N149" i="10"/>
  <c r="M149" i="10"/>
  <c r="L149" i="10"/>
  <c r="K149" i="10"/>
  <c r="J149" i="10"/>
  <c r="N148" i="10"/>
  <c r="M148" i="10"/>
  <c r="L148" i="10"/>
  <c r="K148" i="10"/>
  <c r="J148" i="10"/>
  <c r="N147" i="10"/>
  <c r="M147" i="10"/>
  <c r="L147" i="10"/>
  <c r="K147" i="10"/>
  <c r="J147" i="10"/>
  <c r="N146" i="10"/>
  <c r="M146" i="10"/>
  <c r="L146" i="10"/>
  <c r="J146" i="10"/>
  <c r="N145" i="10"/>
  <c r="M145" i="10"/>
  <c r="L145" i="10"/>
  <c r="K145" i="10"/>
  <c r="J145" i="10"/>
  <c r="N125" i="10"/>
  <c r="M125" i="10"/>
  <c r="L125" i="10"/>
  <c r="K125" i="10"/>
  <c r="J125" i="10"/>
  <c r="N124" i="10"/>
  <c r="M124" i="10"/>
  <c r="L124" i="10"/>
  <c r="K124" i="10"/>
  <c r="J124" i="10"/>
  <c r="N123" i="10"/>
  <c r="M123" i="10"/>
  <c r="L123" i="10"/>
  <c r="K123" i="10"/>
  <c r="J123" i="10"/>
  <c r="N122" i="10"/>
  <c r="M122" i="10"/>
  <c r="L122" i="10"/>
  <c r="K122" i="10"/>
  <c r="J122" i="10"/>
  <c r="N121" i="10"/>
  <c r="M121" i="10"/>
  <c r="L121" i="10"/>
  <c r="K121" i="10"/>
  <c r="J121" i="10"/>
  <c r="N119" i="10"/>
  <c r="M119" i="10"/>
  <c r="L119" i="10"/>
  <c r="K119" i="10"/>
  <c r="J119" i="10"/>
  <c r="N99" i="10"/>
  <c r="M99" i="10"/>
  <c r="L99" i="10"/>
  <c r="K99" i="10"/>
  <c r="J99" i="10"/>
  <c r="N98" i="10"/>
  <c r="M98" i="10"/>
  <c r="L98" i="10"/>
  <c r="K98" i="10"/>
  <c r="J98" i="10"/>
  <c r="N97" i="10"/>
  <c r="M97" i="10"/>
  <c r="L97" i="10"/>
  <c r="K97" i="10"/>
  <c r="J97" i="10"/>
  <c r="N96" i="10"/>
  <c r="M96" i="10"/>
  <c r="L96" i="10"/>
  <c r="K96" i="10"/>
  <c r="J96" i="10"/>
  <c r="N95" i="10"/>
  <c r="M95" i="10"/>
  <c r="L95" i="10"/>
  <c r="K95" i="10"/>
  <c r="J95" i="10"/>
  <c r="N94" i="10"/>
  <c r="M94" i="10"/>
  <c r="L94" i="10"/>
  <c r="J94" i="10"/>
  <c r="N93" i="10"/>
  <c r="M93" i="10"/>
  <c r="L93" i="10"/>
  <c r="K93" i="10"/>
  <c r="J93" i="10"/>
  <c r="N85" i="10"/>
  <c r="M85" i="10"/>
  <c r="L85" i="10"/>
  <c r="K85" i="10"/>
  <c r="J85" i="10"/>
  <c r="N84" i="10"/>
  <c r="M84" i="10"/>
  <c r="L84" i="10"/>
  <c r="K84" i="10"/>
  <c r="J84" i="10"/>
  <c r="N83" i="10"/>
  <c r="M83" i="10"/>
  <c r="L83" i="10"/>
  <c r="K83" i="10"/>
  <c r="J83" i="10"/>
  <c r="N81" i="10"/>
  <c r="M81" i="10"/>
  <c r="L81" i="10"/>
  <c r="K81" i="10"/>
  <c r="J81" i="10"/>
  <c r="N80" i="10"/>
  <c r="N82" i="10" s="1"/>
  <c r="M80" i="10"/>
  <c r="M82" i="10" s="1"/>
  <c r="L80" i="10"/>
  <c r="L82" i="10" s="1"/>
  <c r="K80" i="10"/>
  <c r="K82" i="10" s="1"/>
  <c r="J80" i="10"/>
  <c r="J82" i="10" s="1"/>
  <c r="N72" i="10" a="1"/>
  <c r="N72" i="10" s="1"/>
  <c r="M72" i="10" a="1"/>
  <c r="M72" i="10" s="1"/>
  <c r="L72" i="10" a="1"/>
  <c r="L72" i="10" s="1"/>
  <c r="K72" i="10" a="1"/>
  <c r="K72" i="10" s="1"/>
  <c r="J72" i="10" a="1"/>
  <c r="J72" i="10" s="1"/>
  <c r="N71" i="10"/>
  <c r="M71" i="10"/>
  <c r="L71" i="10"/>
  <c r="K71" i="10"/>
  <c r="J71" i="10"/>
  <c r="N70" i="10"/>
  <c r="M70" i="10"/>
  <c r="L70" i="10"/>
  <c r="K70" i="10"/>
  <c r="J70" i="10"/>
  <c r="N51" i="10"/>
  <c r="M51" i="10"/>
  <c r="L51" i="10"/>
  <c r="K51" i="10"/>
  <c r="J51" i="10"/>
  <c r="N50" i="10"/>
  <c r="M50" i="10"/>
  <c r="L50" i="10"/>
  <c r="K50" i="10"/>
  <c r="J50" i="10"/>
  <c r="N49" i="10"/>
  <c r="M49" i="10"/>
  <c r="L49" i="10"/>
  <c r="K49" i="10"/>
  <c r="J49" i="10"/>
  <c r="N48" i="10"/>
  <c r="M48" i="10"/>
  <c r="L48" i="10"/>
  <c r="K48" i="10"/>
  <c r="J48" i="10"/>
  <c r="N46" i="10"/>
  <c r="M46" i="10"/>
  <c r="L46" i="10"/>
  <c r="K46" i="10"/>
  <c r="J46" i="10"/>
  <c r="N45" i="10"/>
  <c r="M45" i="10"/>
  <c r="L45" i="10"/>
  <c r="K45" i="10"/>
  <c r="J45" i="10"/>
  <c r="N44" i="10"/>
  <c r="M44" i="10"/>
  <c r="L44" i="10"/>
  <c r="K44" i="10"/>
  <c r="J44" i="10"/>
  <c r="N43" i="10"/>
  <c r="M43" i="10"/>
  <c r="L43" i="10"/>
  <c r="K43" i="10"/>
  <c r="J43" i="10"/>
  <c r="N42" i="10"/>
  <c r="M42" i="10"/>
  <c r="L42" i="10"/>
  <c r="K42" i="10"/>
  <c r="J42" i="10"/>
  <c r="N41" i="10"/>
  <c r="M41" i="10"/>
  <c r="L41" i="10"/>
  <c r="K41" i="10"/>
  <c r="J41" i="10"/>
  <c r="N40" i="10"/>
  <c r="M40" i="10"/>
  <c r="L40" i="10"/>
  <c r="K40" i="10"/>
  <c r="J40" i="10"/>
  <c r="N35" i="10"/>
  <c r="N36" i="10" s="1"/>
  <c r="M35" i="10"/>
  <c r="M36" i="10" s="1"/>
  <c r="L35" i="10"/>
  <c r="L36" i="10" s="1"/>
  <c r="K35" i="10"/>
  <c r="K36" i="10" s="1"/>
  <c r="J35" i="10"/>
  <c r="J36" i="10" s="1"/>
  <c r="N33" i="10"/>
  <c r="M33" i="10"/>
  <c r="L33" i="10"/>
  <c r="K33" i="10"/>
  <c r="J33" i="10"/>
  <c r="N32" i="10"/>
  <c r="M32" i="10"/>
  <c r="M34" i="10" s="1"/>
  <c r="L32" i="10"/>
  <c r="L34" i="10" s="1"/>
  <c r="K32" i="10"/>
  <c r="K34" i="10" s="1"/>
  <c r="J32" i="10"/>
  <c r="N19" i="10"/>
  <c r="L88" i="10"/>
  <c r="K88" i="10"/>
  <c r="J88" i="10"/>
  <c r="N12" i="10"/>
  <c r="K12" i="10"/>
  <c r="J12" i="10"/>
  <c r="N11" i="10"/>
  <c r="L11" i="10"/>
  <c r="K11" i="10"/>
  <c r="M10" i="10"/>
  <c r="L10" i="10"/>
  <c r="K10" i="10"/>
  <c r="J10" i="10"/>
  <c r="N7" i="8"/>
  <c r="E13" i="31" s="1" a="1"/>
  <c r="E13" i="31" s="1"/>
  <c r="M7" i="8"/>
  <c r="E12" i="31" s="1" a="1"/>
  <c r="E12" i="31" s="1"/>
  <c r="L7" i="8"/>
  <c r="E11" i="31" s="1" a="1"/>
  <c r="E11" i="31" s="1"/>
  <c r="K7" i="8"/>
  <c r="E10" i="31" s="1" a="1"/>
  <c r="E10" i="31" s="1"/>
  <c r="J7" i="8"/>
  <c r="E9" i="31" s="1" a="1"/>
  <c r="E9" i="31" s="1"/>
  <c r="N6" i="10"/>
  <c r="N6" i="8" s="1"/>
  <c r="M6" i="10"/>
  <c r="M6" i="8" s="1"/>
  <c r="L6" i="10"/>
  <c r="L6" i="8" s="1"/>
  <c r="K6" i="10"/>
  <c r="K6" i="8" s="1"/>
  <c r="J6" i="10"/>
  <c r="J6" i="8" s="1"/>
  <c r="N5" i="10"/>
  <c r="N5" i="8" s="1"/>
  <c r="M5" i="10"/>
  <c r="M5" i="8" s="1"/>
  <c r="L5" i="10"/>
  <c r="L5" i="8" s="1"/>
  <c r="K5" i="10"/>
  <c r="K5" i="8" s="1"/>
  <c r="J5" i="10"/>
  <c r="J5" i="8" s="1"/>
  <c r="J34" i="10" l="1"/>
  <c r="J36" i="8"/>
  <c r="W9" i="31" s="1" a="1"/>
  <c r="W9" i="31" s="1"/>
  <c r="J35" i="8"/>
  <c r="J51" i="8"/>
  <c r="AD9" i="31" s="1" a="1"/>
  <c r="AD9" i="31" s="1"/>
  <c r="J50" i="8"/>
  <c r="AC9" i="31" s="1" a="1"/>
  <c r="AC9" i="31" s="1"/>
  <c r="M22" i="31" a="1"/>
  <c r="M22" i="31" s="1"/>
  <c r="M29" i="31" a="1"/>
  <c r="M29" i="31" s="1"/>
  <c r="M54" i="31" a="1"/>
  <c r="M54" i="31" s="1"/>
  <c r="M61" i="31" a="1"/>
  <c r="M61" i="31" s="1"/>
  <c r="M15" i="31" a="1"/>
  <c r="M15" i="31" s="1"/>
  <c r="M40" i="31" a="1"/>
  <c r="M40" i="31" s="1"/>
  <c r="M47" i="31" a="1"/>
  <c r="M47" i="31" s="1"/>
  <c r="M44" i="31" a="1"/>
  <c r="M44" i="31" s="1"/>
  <c r="M43" i="31" a="1"/>
  <c r="M43" i="31" s="1"/>
  <c r="M26" i="31" a="1"/>
  <c r="M26" i="31" s="1"/>
  <c r="M33" i="31" a="1"/>
  <c r="M33" i="31" s="1"/>
  <c r="M58" i="31" a="1"/>
  <c r="M58" i="31" s="1"/>
  <c r="M49" i="31" a="1"/>
  <c r="M49" i="31" s="1"/>
  <c r="M21" i="31" a="1"/>
  <c r="M21" i="31" s="1"/>
  <c r="M36" i="31" a="1"/>
  <c r="M36" i="31" s="1"/>
  <c r="M3" i="31" a="1"/>
  <c r="M3" i="31" s="1"/>
  <c r="M12" i="31" a="1"/>
  <c r="M12" i="31" s="1"/>
  <c r="M19" i="31" a="1"/>
  <c r="M19" i="31" s="1"/>
  <c r="M51" i="31" a="1"/>
  <c r="M51" i="31" s="1"/>
  <c r="M46" i="31" a="1"/>
  <c r="M46" i="31" s="1"/>
  <c r="M30" i="31" a="1"/>
  <c r="M30" i="31" s="1"/>
  <c r="M37" i="31" a="1"/>
  <c r="M37" i="31" s="1"/>
  <c r="M62" i="31" a="1"/>
  <c r="M62" i="31" s="1"/>
  <c r="M28" i="31" a="1"/>
  <c r="M28" i="31" s="1"/>
  <c r="M39" i="31" a="1"/>
  <c r="M39" i="31" s="1"/>
  <c r="M9" i="31" a="1"/>
  <c r="M9" i="31" s="1"/>
  <c r="M16" i="31" a="1"/>
  <c r="M16" i="31" s="1"/>
  <c r="M23" i="31" a="1"/>
  <c r="M23" i="31" s="1"/>
  <c r="M48" i="31" a="1"/>
  <c r="M48" i="31" s="1"/>
  <c r="M55" i="31" a="1"/>
  <c r="M55" i="31" s="1"/>
  <c r="M53" i="31" a="1"/>
  <c r="M53" i="31" s="1"/>
  <c r="M34" i="31" a="1"/>
  <c r="M34" i="31" s="1"/>
  <c r="M41" i="31" a="1"/>
  <c r="M41" i="31" s="1"/>
  <c r="M20" i="31" a="1"/>
  <c r="M20" i="31" s="1"/>
  <c r="M27" i="31" a="1"/>
  <c r="M27" i="31" s="1"/>
  <c r="M52" i="31" a="1"/>
  <c r="M52" i="31" s="1"/>
  <c r="M59" i="31" a="1"/>
  <c r="M59" i="31" s="1"/>
  <c r="N2" i="31"/>
  <c r="M31" i="31" a="1"/>
  <c r="M31" i="31" s="1"/>
  <c r="M13" i="31" a="1"/>
  <c r="M13" i="31" s="1"/>
  <c r="M38" i="31" a="1"/>
  <c r="M38" i="31" s="1"/>
  <c r="M45" i="31" a="1"/>
  <c r="M45" i="31" s="1"/>
  <c r="M56" i="31" a="1"/>
  <c r="M56" i="31" s="1"/>
  <c r="M60" i="31" a="1"/>
  <c r="M60" i="31" s="1"/>
  <c r="M24" i="31" a="1"/>
  <c r="M24" i="31" s="1"/>
  <c r="M14" i="31" a="1"/>
  <c r="M14" i="31" s="1"/>
  <c r="M10" i="31" a="1"/>
  <c r="M10" i="31" s="1"/>
  <c r="M17" i="31" a="1"/>
  <c r="M17" i="31" s="1"/>
  <c r="M42" i="31" a="1"/>
  <c r="M42" i="31" s="1"/>
  <c r="M32" i="31" a="1"/>
  <c r="M32" i="31" s="1"/>
  <c r="M35" i="31" a="1"/>
  <c r="M35" i="31" s="1"/>
  <c r="M11" i="31" a="1"/>
  <c r="M11" i="31" s="1"/>
  <c r="M18" i="31" a="1"/>
  <c r="M18" i="31" s="1"/>
  <c r="M25" i="31" a="1"/>
  <c r="M25" i="31" s="1"/>
  <c r="M50" i="31" a="1"/>
  <c r="M50" i="31" s="1"/>
  <c r="M57" i="31" a="1"/>
  <c r="M57" i="31" s="1"/>
  <c r="AJ20" i="8"/>
  <c r="AJ16" i="8"/>
  <c r="AS20" i="8"/>
  <c r="AS16" i="8"/>
  <c r="AK20" i="8"/>
  <c r="AK16" i="8"/>
  <c r="AT20" i="8"/>
  <c r="AT16" i="8"/>
  <c r="AM20" i="8"/>
  <c r="AM16" i="8"/>
  <c r="AW20" i="8"/>
  <c r="AW16" i="8"/>
  <c r="AU20" i="8"/>
  <c r="AU16" i="8"/>
  <c r="AY20" i="8"/>
  <c r="AY16" i="8"/>
  <c r="AZ20" i="8"/>
  <c r="AZ16" i="8"/>
  <c r="T20" i="8"/>
  <c r="T16" i="8"/>
  <c r="AG20" i="8"/>
  <c r="AG16" i="8"/>
  <c r="BA20" i="8"/>
  <c r="BA16" i="8"/>
  <c r="BB20" i="8"/>
  <c r="BB16" i="8"/>
  <c r="AL20" i="8"/>
  <c r="AL16" i="8"/>
  <c r="U20" i="8"/>
  <c r="U16" i="8"/>
  <c r="AH20" i="8"/>
  <c r="AH16" i="8"/>
  <c r="AN20" i="8"/>
  <c r="AN16" i="8"/>
  <c r="BC20" i="8"/>
  <c r="BC16" i="8"/>
  <c r="V20" i="8"/>
  <c r="V16" i="8"/>
  <c r="AO20" i="8"/>
  <c r="AO16" i="8"/>
  <c r="BD20" i="8"/>
  <c r="BD16" i="8"/>
  <c r="J20" i="8"/>
  <c r="J16" i="8"/>
  <c r="K20" i="8"/>
  <c r="K16" i="8"/>
  <c r="Y20" i="8"/>
  <c r="Y16" i="8"/>
  <c r="AP20" i="8"/>
  <c r="AP16" i="8"/>
  <c r="BE20" i="8"/>
  <c r="BE16" i="8"/>
  <c r="L20" i="8"/>
  <c r="L16" i="8"/>
  <c r="Z20" i="8"/>
  <c r="Z16" i="8"/>
  <c r="AQ20" i="8"/>
  <c r="AQ16" i="8"/>
  <c r="BF20" i="8"/>
  <c r="BF16" i="8"/>
  <c r="M20" i="8"/>
  <c r="M16" i="8"/>
  <c r="AA20" i="8"/>
  <c r="AA16" i="8"/>
  <c r="AR20" i="8"/>
  <c r="AR16" i="8"/>
  <c r="N20" i="8"/>
  <c r="N16" i="8"/>
  <c r="AB20" i="8"/>
  <c r="AB16" i="8"/>
  <c r="AC20" i="8"/>
  <c r="AC16" i="8"/>
  <c r="AI20" i="8"/>
  <c r="AI16" i="8"/>
  <c r="AL11" i="8"/>
  <c r="AL13" i="8"/>
  <c r="AU11" i="8"/>
  <c r="AU13" i="8"/>
  <c r="AM11" i="8"/>
  <c r="AM13" i="8"/>
  <c r="AK11" i="8"/>
  <c r="AK13" i="8"/>
  <c r="AY11" i="8"/>
  <c r="AY13" i="8"/>
  <c r="AZ11" i="8"/>
  <c r="AZ13" i="8"/>
  <c r="T11" i="8"/>
  <c r="T13" i="8"/>
  <c r="AG11" i="8"/>
  <c r="AG13" i="8"/>
  <c r="BA11" i="8"/>
  <c r="BA13" i="8"/>
  <c r="BB11" i="8"/>
  <c r="BB13" i="8"/>
  <c r="AJ11" i="8"/>
  <c r="AJ13" i="8"/>
  <c r="U11" i="8"/>
  <c r="U13" i="8"/>
  <c r="AH11" i="8"/>
  <c r="AH13" i="8"/>
  <c r="AN11" i="8"/>
  <c r="AN13" i="8"/>
  <c r="BC11" i="8"/>
  <c r="BC13" i="8"/>
  <c r="AS11" i="8"/>
  <c r="AS13" i="8"/>
  <c r="AW11" i="8"/>
  <c r="AW13" i="8"/>
  <c r="V11" i="8"/>
  <c r="V13" i="8"/>
  <c r="AO11" i="8"/>
  <c r="AO13" i="8"/>
  <c r="BD11" i="8"/>
  <c r="BD13" i="8"/>
  <c r="J13" i="8"/>
  <c r="K11" i="8"/>
  <c r="K13" i="8"/>
  <c r="Y11" i="8"/>
  <c r="Y13" i="8"/>
  <c r="AP11" i="8"/>
  <c r="AP13" i="8"/>
  <c r="BE11" i="8"/>
  <c r="BE13" i="8"/>
  <c r="L11" i="8"/>
  <c r="L13" i="8"/>
  <c r="Z11" i="8"/>
  <c r="Z13" i="8"/>
  <c r="AQ11" i="8"/>
  <c r="AQ13" i="8"/>
  <c r="BF11" i="8"/>
  <c r="BF13" i="8"/>
  <c r="AT11" i="8"/>
  <c r="AT13" i="8"/>
  <c r="AA11" i="8"/>
  <c r="AA13" i="8"/>
  <c r="AR11" i="8"/>
  <c r="AR13" i="8"/>
  <c r="M11" i="8"/>
  <c r="M13" i="8"/>
  <c r="AB11" i="8"/>
  <c r="AB13" i="8"/>
  <c r="N11" i="8"/>
  <c r="N13" i="8"/>
  <c r="AC11" i="8"/>
  <c r="AC13" i="8"/>
  <c r="AI11" i="8"/>
  <c r="AI13" i="8"/>
  <c r="D36" i="31" a="1"/>
  <c r="D36" i="31" s="1"/>
  <c r="D45" i="31" a="1"/>
  <c r="D45" i="31" s="1"/>
  <c r="D44" i="31" a="1"/>
  <c r="D44" i="31" s="1"/>
  <c r="D37" i="31" a="1"/>
  <c r="D37" i="31" s="1"/>
  <c r="D46" i="31" a="1"/>
  <c r="D46" i="31" s="1"/>
  <c r="D38" i="31" a="1"/>
  <c r="D38" i="31" s="1"/>
  <c r="D48" i="31" a="1"/>
  <c r="D48" i="31" s="1"/>
  <c r="D50" i="31" a="1"/>
  <c r="D50" i="31" s="1"/>
  <c r="D35" i="31" a="1"/>
  <c r="D35" i="31" s="1"/>
  <c r="D51" i="31" a="1"/>
  <c r="D51" i="31" s="1"/>
  <c r="D19" i="31" a="1"/>
  <c r="D19" i="31" s="1"/>
  <c r="D32" i="31" a="1"/>
  <c r="D32" i="31" s="1"/>
  <c r="D52" i="31" a="1"/>
  <c r="D52" i="31" s="1"/>
  <c r="D53" i="31" a="1"/>
  <c r="D53" i="31" s="1"/>
  <c r="D20" i="31" a="1"/>
  <c r="D20" i="31" s="1"/>
  <c r="D33" i="31" a="1"/>
  <c r="D33" i="31" s="1"/>
  <c r="D39" i="31" a="1"/>
  <c r="D39" i="31" s="1"/>
  <c r="D54" i="31" a="1"/>
  <c r="D54" i="31" s="1"/>
  <c r="D9" i="31" a="1"/>
  <c r="D9" i="31" s="1"/>
  <c r="D21" i="31" a="1"/>
  <c r="D21" i="31" s="1"/>
  <c r="D40" i="31" a="1"/>
  <c r="D40" i="31" s="1"/>
  <c r="D55" i="31" a="1"/>
  <c r="D55" i="31" s="1"/>
  <c r="D24" i="31" a="1"/>
  <c r="D24" i="31" s="1"/>
  <c r="D41" i="31" a="1"/>
  <c r="D41" i="31" s="1"/>
  <c r="D56" i="31" a="1"/>
  <c r="D56" i="31" s="1"/>
  <c r="D10" i="31" a="1"/>
  <c r="D10" i="31" s="1"/>
  <c r="D11" i="31" a="1"/>
  <c r="D11" i="31" s="1"/>
  <c r="D25" i="31" a="1"/>
  <c r="D25" i="31" s="1"/>
  <c r="D42" i="31" a="1"/>
  <c r="D42" i="31" s="1"/>
  <c r="D57" i="31" a="1"/>
  <c r="D57" i="31" s="1"/>
  <c r="D12" i="31" a="1"/>
  <c r="D12" i="31" s="1"/>
  <c r="D26" i="31" a="1"/>
  <c r="D26" i="31" s="1"/>
  <c r="D43" i="31" a="1"/>
  <c r="D43" i="31" s="1"/>
  <c r="D13" i="31" a="1"/>
  <c r="D13" i="31" s="1"/>
  <c r="D27" i="31" a="1"/>
  <c r="D27" i="31" s="1"/>
  <c r="D28" i="31" a="1"/>
  <c r="D28" i="31" s="1"/>
  <c r="D34" i="31" a="1"/>
  <c r="D34" i="31" s="1"/>
  <c r="AH207" i="10"/>
  <c r="U11" i="19" a="1"/>
  <c r="U11" i="19" s="1"/>
  <c r="C12" i="31" a="1"/>
  <c r="C12" i="31" s="1"/>
  <c r="U31" i="19" a="1"/>
  <c r="U31" i="19" s="1"/>
  <c r="C32" i="31" a="1"/>
  <c r="C32" i="31" s="1"/>
  <c r="U39" i="19" a="1"/>
  <c r="U39" i="19" s="1"/>
  <c r="C40" i="31" a="1"/>
  <c r="C40" i="31" s="1"/>
  <c r="U45" i="19" a="1"/>
  <c r="U45" i="19" s="1"/>
  <c r="C46" i="31" a="1"/>
  <c r="C46" i="31" s="1"/>
  <c r="U52" i="19" a="1"/>
  <c r="U52" i="19" s="1"/>
  <c r="C53" i="31" a="1"/>
  <c r="C53" i="31" s="1"/>
  <c r="U12" i="19" a="1"/>
  <c r="U12" i="19" s="1"/>
  <c r="C13" i="31" a="1"/>
  <c r="C13" i="31" s="1"/>
  <c r="U32" i="19" a="1"/>
  <c r="U32" i="19" s="1"/>
  <c r="C33" i="31" a="1"/>
  <c r="C33" i="31" s="1"/>
  <c r="U40" i="19" a="1"/>
  <c r="U40" i="19" s="1"/>
  <c r="C41" i="31" a="1"/>
  <c r="C41" i="31" s="1"/>
  <c r="U46" i="19" a="1"/>
  <c r="U46" i="19" s="1"/>
  <c r="C47" i="31" a="1"/>
  <c r="C47" i="31" s="1"/>
  <c r="U53" i="19" a="1"/>
  <c r="U53" i="19" s="1"/>
  <c r="C54" i="31" a="1"/>
  <c r="C54" i="31" s="1"/>
  <c r="U42" i="19" a="1"/>
  <c r="U42" i="19" s="1"/>
  <c r="C43" i="31" a="1"/>
  <c r="C43" i="31" s="1"/>
  <c r="U49" i="19" a="1"/>
  <c r="U49" i="19" s="1"/>
  <c r="C50" i="31" a="1"/>
  <c r="C50" i="31" s="1"/>
  <c r="U55" i="19" a="1"/>
  <c r="U55" i="19" s="1"/>
  <c r="C56" i="31" a="1"/>
  <c r="C56" i="31" s="1"/>
  <c r="U14" i="19" a="1"/>
  <c r="U14" i="19" s="1"/>
  <c r="C15" i="31" a="1"/>
  <c r="C15" i="31" s="1"/>
  <c r="U50" i="19" a="1"/>
  <c r="U50" i="19" s="1"/>
  <c r="C51" i="31" a="1"/>
  <c r="C51" i="31" s="1"/>
  <c r="U56" i="19" a="1"/>
  <c r="U56" i="19" s="1"/>
  <c r="C57" i="31" a="1"/>
  <c r="C57" i="31" s="1"/>
  <c r="U58" i="19" a="1"/>
  <c r="U58" i="19" s="1"/>
  <c r="C59" i="31" a="1"/>
  <c r="C59" i="31" s="1"/>
  <c r="U13" i="19" a="1"/>
  <c r="U13" i="19" s="1"/>
  <c r="C14" i="31" a="1"/>
  <c r="C14" i="31" s="1"/>
  <c r="U15" i="19" a="1"/>
  <c r="U15" i="19" s="1"/>
  <c r="C16" i="31" a="1"/>
  <c r="C16" i="31" s="1"/>
  <c r="U51" i="19" a="1"/>
  <c r="U51" i="19" s="1"/>
  <c r="C52" i="31" a="1"/>
  <c r="C52" i="31" s="1"/>
  <c r="U59" i="19" a="1"/>
  <c r="U59" i="19" s="1"/>
  <c r="C60" i="31" a="1"/>
  <c r="C60" i="31" s="1"/>
  <c r="U16" i="19" a="1"/>
  <c r="U16" i="19" s="1"/>
  <c r="C17" i="31" a="1"/>
  <c r="C17" i="31" s="1"/>
  <c r="U33" i="19" a="1"/>
  <c r="U33" i="19" s="1"/>
  <c r="C34" i="31" a="1"/>
  <c r="C34" i="31" s="1"/>
  <c r="U60" i="19" a="1"/>
  <c r="U60" i="19" s="1"/>
  <c r="C61" i="31" a="1"/>
  <c r="C61" i="31" s="1"/>
  <c r="U54" i="19" a="1"/>
  <c r="U54" i="19" s="1"/>
  <c r="C55" i="31" a="1"/>
  <c r="C55" i="31" s="1"/>
  <c r="U17" i="19" a="1"/>
  <c r="U17" i="19" s="1"/>
  <c r="C18" i="31" a="1"/>
  <c r="C18" i="31" s="1"/>
  <c r="U34" i="19" a="1"/>
  <c r="U34" i="19" s="1"/>
  <c r="C35" i="31" a="1"/>
  <c r="C35" i="31" s="1"/>
  <c r="U61" i="19" a="1"/>
  <c r="U61" i="19" s="1"/>
  <c r="C62" i="31" a="1"/>
  <c r="C62" i="31" s="1"/>
  <c r="U47" i="19" a="1"/>
  <c r="U47" i="19" s="1"/>
  <c r="C48" i="31" a="1"/>
  <c r="C48" i="31" s="1"/>
  <c r="U35" i="19" a="1"/>
  <c r="U35" i="19" s="1"/>
  <c r="C36" i="31" a="1"/>
  <c r="C36" i="31" s="1"/>
  <c r="U18" i="19" a="1"/>
  <c r="U18" i="19" s="1"/>
  <c r="C19" i="31" a="1"/>
  <c r="C19" i="31" s="1"/>
  <c r="U36" i="19" a="1"/>
  <c r="U36" i="19" s="1"/>
  <c r="C37" i="31" a="1"/>
  <c r="C37" i="31" s="1"/>
  <c r="U57" i="19" a="1"/>
  <c r="U57" i="19" s="1"/>
  <c r="C58" i="31" a="1"/>
  <c r="C58" i="31" s="1"/>
  <c r="U19" i="19" a="1"/>
  <c r="U19" i="19" s="1"/>
  <c r="C20" i="31" a="1"/>
  <c r="C20" i="31" s="1"/>
  <c r="U37" i="19" a="1"/>
  <c r="U37" i="19" s="1"/>
  <c r="C38" i="31" a="1"/>
  <c r="C38" i="31" s="1"/>
  <c r="U41" i="19" a="1"/>
  <c r="U41" i="19" s="1"/>
  <c r="C42" i="31" a="1"/>
  <c r="C42" i="31" s="1"/>
  <c r="U48" i="19" a="1"/>
  <c r="U48" i="19" s="1"/>
  <c r="C49" i="31" a="1"/>
  <c r="C49" i="31" s="1"/>
  <c r="U20" i="19" a="1"/>
  <c r="U20" i="19" s="1"/>
  <c r="C21" i="31" a="1"/>
  <c r="C21" i="31" s="1"/>
  <c r="U23" i="19" a="1"/>
  <c r="U23" i="19" s="1"/>
  <c r="C24" i="31" a="1"/>
  <c r="C24" i="31" s="1"/>
  <c r="U21" i="19" a="1"/>
  <c r="U21" i="19" s="1"/>
  <c r="C22" i="31" a="1"/>
  <c r="C22" i="31" s="1"/>
  <c r="U24" i="19" a="1"/>
  <c r="U24" i="19" s="1"/>
  <c r="C25" i="31" a="1"/>
  <c r="C25" i="31" s="1"/>
  <c r="U8" i="19" a="1"/>
  <c r="U8" i="19" s="1"/>
  <c r="C9" i="31" a="1"/>
  <c r="C9" i="31" s="1"/>
  <c r="U22" i="19" a="1"/>
  <c r="U22" i="19" s="1"/>
  <c r="C23" i="31" a="1"/>
  <c r="C23" i="31" s="1"/>
  <c r="U25" i="19" a="1"/>
  <c r="U25" i="19" s="1"/>
  <c r="C26" i="31" a="1"/>
  <c r="C26" i="31" s="1"/>
  <c r="U28" i="19" a="1"/>
  <c r="U28" i="19" s="1"/>
  <c r="C29" i="31" a="1"/>
  <c r="C29" i="31" s="1"/>
  <c r="U43" i="19" a="1"/>
  <c r="U43" i="19" s="1"/>
  <c r="C44" i="31" a="1"/>
  <c r="C44" i="31" s="1"/>
  <c r="U9" i="19" a="1"/>
  <c r="U9" i="19" s="1"/>
  <c r="C10" i="31" a="1"/>
  <c r="C10" i="31" s="1"/>
  <c r="U26" i="19" a="1"/>
  <c r="U26" i="19" s="1"/>
  <c r="C27" i="31" a="1"/>
  <c r="C27" i="31" s="1"/>
  <c r="U29" i="19" a="1"/>
  <c r="U29" i="19" s="1"/>
  <c r="C30" i="31" a="1"/>
  <c r="C30" i="31" s="1"/>
  <c r="U10" i="19" a="1"/>
  <c r="U10" i="19" s="1"/>
  <c r="C11" i="31" a="1"/>
  <c r="C11" i="31" s="1"/>
  <c r="U27" i="19" a="1"/>
  <c r="U27" i="19" s="1"/>
  <c r="C28" i="31" a="1"/>
  <c r="C28" i="31" s="1"/>
  <c r="U30" i="19" a="1"/>
  <c r="U30" i="19" s="1"/>
  <c r="C31" i="31" a="1"/>
  <c r="C31" i="31" s="1"/>
  <c r="U38" i="19" a="1"/>
  <c r="U38" i="19" s="1"/>
  <c r="C39" i="31" a="1"/>
  <c r="C39" i="31" s="1"/>
  <c r="U44" i="19" a="1"/>
  <c r="U44" i="19" s="1"/>
  <c r="C45" i="31" a="1"/>
  <c r="C45" i="31" s="1"/>
  <c r="W34" i="19" a="1"/>
  <c r="W34" i="19" s="1"/>
  <c r="W17" i="19" a="1"/>
  <c r="W17" i="19" s="1"/>
  <c r="W35" i="19" a="1"/>
  <c r="W35" i="19" s="1"/>
  <c r="W36" i="19" a="1"/>
  <c r="W36" i="19" s="1"/>
  <c r="W19" i="19" a="1"/>
  <c r="W19" i="19" s="1"/>
  <c r="W37" i="19" a="1"/>
  <c r="W37" i="19" s="1"/>
  <c r="W16" i="19" a="1"/>
  <c r="W16" i="19" s="1"/>
  <c r="W20" i="19" a="1"/>
  <c r="W20" i="19" s="1"/>
  <c r="W23" i="19" a="1"/>
  <c r="W23" i="19" s="1"/>
  <c r="W21" i="19" a="1"/>
  <c r="W21" i="19" s="1"/>
  <c r="W24" i="19" a="1"/>
  <c r="W24" i="19" s="1"/>
  <c r="W22" i="19" a="1"/>
  <c r="W22" i="19" s="1"/>
  <c r="W28" i="19" a="1"/>
  <c r="W28" i="19" s="1"/>
  <c r="W9" i="19" a="1"/>
  <c r="W9" i="19" s="1"/>
  <c r="W26" i="19" a="1"/>
  <c r="W26" i="19" s="1"/>
  <c r="W29" i="19" a="1"/>
  <c r="W29" i="19" s="1"/>
  <c r="W43" i="19" a="1"/>
  <c r="W43" i="19" s="1"/>
  <c r="W10" i="19" a="1"/>
  <c r="W10" i="19" s="1"/>
  <c r="W27" i="19" a="1"/>
  <c r="W27" i="19" s="1"/>
  <c r="W30" i="19" a="1"/>
  <c r="W30" i="19" s="1"/>
  <c r="W38" i="19" a="1"/>
  <c r="W38" i="19" s="1"/>
  <c r="W44" i="19" a="1"/>
  <c r="W44" i="19" s="1"/>
  <c r="W11" i="19" a="1"/>
  <c r="W11" i="19" s="1"/>
  <c r="W31" i="19" a="1"/>
  <c r="W31" i="19" s="1"/>
  <c r="W39" i="19" a="1"/>
  <c r="W39" i="19" s="1"/>
  <c r="W45" i="19" a="1"/>
  <c r="W45" i="19" s="1"/>
  <c r="W48" i="19" a="1"/>
  <c r="W48" i="19" s="1"/>
  <c r="W52" i="19" a="1"/>
  <c r="W52" i="19" s="1"/>
  <c r="W33" i="19" a="1"/>
  <c r="W33" i="19" s="1"/>
  <c r="W12" i="19" a="1"/>
  <c r="W12" i="19" s="1"/>
  <c r="W32" i="19" a="1"/>
  <c r="W32" i="19" s="1"/>
  <c r="W40" i="19" a="1"/>
  <c r="W40" i="19" s="1"/>
  <c r="W46" i="19" a="1"/>
  <c r="W46" i="19" s="1"/>
  <c r="W49" i="19" a="1"/>
  <c r="W49" i="19" s="1"/>
  <c r="W53" i="19" a="1"/>
  <c r="W53" i="19" s="1"/>
  <c r="W57" i="19" a="1"/>
  <c r="W57" i="19" s="1"/>
  <c r="W18" i="19" a="1"/>
  <c r="W18" i="19" s="1"/>
  <c r="W25" i="19" a="1"/>
  <c r="W25" i="19" s="1"/>
  <c r="W41" i="19" a="1"/>
  <c r="W41" i="19" s="1"/>
  <c r="W47" i="19" a="1"/>
  <c r="W47" i="19" s="1"/>
  <c r="W50" i="19" a="1"/>
  <c r="W50" i="19" s="1"/>
  <c r="W54" i="19" a="1"/>
  <c r="W54" i="19" s="1"/>
  <c r="W58" i="19" a="1"/>
  <c r="W58" i="19" s="1"/>
  <c r="W13" i="19" a="1"/>
  <c r="W13" i="19" s="1"/>
  <c r="W42" i="19" a="1"/>
  <c r="W42" i="19" s="1"/>
  <c r="W51" i="19" a="1"/>
  <c r="W51" i="19" s="1"/>
  <c r="W55" i="19" a="1"/>
  <c r="W55" i="19" s="1"/>
  <c r="W59" i="19" a="1"/>
  <c r="W59" i="19" s="1"/>
  <c r="W14" i="19" a="1"/>
  <c r="W14" i="19" s="1"/>
  <c r="W56" i="19" a="1"/>
  <c r="W56" i="19" s="1"/>
  <c r="W60" i="19" a="1"/>
  <c r="W60" i="19" s="1"/>
  <c r="W15" i="19" a="1"/>
  <c r="W15" i="19" s="1"/>
  <c r="W61" i="19" a="1"/>
  <c r="W61" i="19" s="1"/>
  <c r="W8" i="19" a="1"/>
  <c r="W8" i="19" s="1"/>
  <c r="J52" i="10"/>
  <c r="S52" i="10"/>
  <c r="J52" i="8"/>
  <c r="V52" i="8"/>
  <c r="AU17" i="8"/>
  <c r="AU52" i="8"/>
  <c r="BE17" i="8"/>
  <c r="J56" i="31" s="1" a="1"/>
  <c r="J56" i="31" s="1"/>
  <c r="BE52" i="8"/>
  <c r="K52" i="8"/>
  <c r="V52" i="10"/>
  <c r="V56" i="19" a="1"/>
  <c r="V56" i="19" s="1"/>
  <c r="BF52" i="8"/>
  <c r="BF52" i="10"/>
  <c r="L52" i="8"/>
  <c r="AW17" i="8"/>
  <c r="J48" i="31" s="1" a="1"/>
  <c r="J48" i="31" s="1"/>
  <c r="AW52" i="8"/>
  <c r="N52" i="8"/>
  <c r="V33" i="19" a="1"/>
  <c r="V33" i="19" s="1"/>
  <c r="AI52" i="8"/>
  <c r="V34" i="19" a="1"/>
  <c r="V34" i="19" s="1"/>
  <c r="AJ52" i="8"/>
  <c r="AN17" i="8"/>
  <c r="AN52" i="8"/>
  <c r="AG17" i="8"/>
  <c r="AG52" i="8"/>
  <c r="V35" i="19" a="1"/>
  <c r="V35" i="19" s="1"/>
  <c r="AK52" i="8"/>
  <c r="AO17" i="8"/>
  <c r="AO52" i="8"/>
  <c r="V32" i="19" a="1"/>
  <c r="V32" i="19" s="1"/>
  <c r="AH52" i="8"/>
  <c r="V36" i="19" a="1"/>
  <c r="V36" i="19" s="1"/>
  <c r="AL52" i="8"/>
  <c r="V40" i="19" a="1"/>
  <c r="V40" i="19" s="1"/>
  <c r="AP52" i="8"/>
  <c r="AM17" i="8"/>
  <c r="AM52" i="8"/>
  <c r="V41" i="19" a="1"/>
  <c r="V41" i="19" s="1"/>
  <c r="AQ52" i="8"/>
  <c r="V49" i="19" a="1"/>
  <c r="V49" i="19" s="1"/>
  <c r="AY52" i="8"/>
  <c r="Y17" i="8"/>
  <c r="Y73" i="8"/>
  <c r="Y31" i="8"/>
  <c r="Y46" i="8"/>
  <c r="Y52" i="8"/>
  <c r="Y57" i="8"/>
  <c r="Y72" i="8"/>
  <c r="Y58" i="8"/>
  <c r="Y32" i="8"/>
  <c r="Y33" i="8"/>
  <c r="Y59" i="8"/>
  <c r="Y45" i="8"/>
  <c r="Y71" i="8"/>
  <c r="Y47" i="8"/>
  <c r="V42" i="19" a="1"/>
  <c r="V42" i="19" s="1"/>
  <c r="AR52" i="8"/>
  <c r="V50" i="19" a="1"/>
  <c r="V50" i="19" s="1"/>
  <c r="AZ52" i="8"/>
  <c r="Z52" i="8"/>
  <c r="BA17" i="8"/>
  <c r="J52" i="31" s="1" a="1"/>
  <c r="J52" i="31" s="1"/>
  <c r="BA52" i="8"/>
  <c r="AA52" i="8"/>
  <c r="AB52" i="8"/>
  <c r="V52" i="19" a="1"/>
  <c r="V52" i="19" s="1"/>
  <c r="BB52" i="8"/>
  <c r="M52" i="8"/>
  <c r="T52" i="8"/>
  <c r="AC52" i="8"/>
  <c r="AS17" i="8"/>
  <c r="AS52" i="8"/>
  <c r="BC17" i="8"/>
  <c r="BC52" i="8"/>
  <c r="U52" i="8"/>
  <c r="AD34" i="10"/>
  <c r="AT17" i="8"/>
  <c r="J45" i="31" s="1" a="1"/>
  <c r="J45" i="31" s="1"/>
  <c r="AT52" i="8"/>
  <c r="BD17" i="8"/>
  <c r="J55" i="31" s="1" a="1"/>
  <c r="J55" i="31" s="1"/>
  <c r="BD52" i="8"/>
  <c r="M52" i="10"/>
  <c r="AD52" i="10"/>
  <c r="AN52" i="10"/>
  <c r="BD52" i="10"/>
  <c r="X52" i="10"/>
  <c r="P52" i="10"/>
  <c r="U52" i="10"/>
  <c r="BE52" i="10"/>
  <c r="BH52" i="10"/>
  <c r="BI52" i="10"/>
  <c r="BJ52" i="10"/>
  <c r="BK52" i="10"/>
  <c r="L52" i="10"/>
  <c r="AB52" i="10"/>
  <c r="BC52" i="10"/>
  <c r="O52" i="10"/>
  <c r="T52" i="10"/>
  <c r="AC52" i="10"/>
  <c r="R52" i="10"/>
  <c r="W52" i="10"/>
  <c r="AE52" i="10"/>
  <c r="AF52" i="10"/>
  <c r="AX52" i="10"/>
  <c r="Q52" i="10"/>
  <c r="K52" i="10"/>
  <c r="N52" i="10"/>
  <c r="AO52" i="10"/>
  <c r="AS52" i="10"/>
  <c r="AG52" i="10"/>
  <c r="AI52" i="10"/>
  <c r="AP52" i="10"/>
  <c r="AT52" i="10"/>
  <c r="AY52" i="10"/>
  <c r="AH52" i="10"/>
  <c r="AJ52" i="10"/>
  <c r="AQ52" i="10"/>
  <c r="AU52" i="10"/>
  <c r="AZ52" i="10"/>
  <c r="Y52" i="10"/>
  <c r="AK52" i="10"/>
  <c r="AR52" i="10"/>
  <c r="AV52" i="10"/>
  <c r="BA52" i="10"/>
  <c r="Z52" i="10"/>
  <c r="AL52" i="10"/>
  <c r="AW52" i="10"/>
  <c r="AA52" i="10"/>
  <c r="AM52" i="10"/>
  <c r="BB52" i="10"/>
  <c r="BG52" i="10"/>
  <c r="AM16" i="10"/>
  <c r="AM206" i="10" s="1"/>
  <c r="AG16" i="10"/>
  <c r="AG206" i="10" s="1"/>
  <c r="BD16" i="10"/>
  <c r="BD206" i="10" s="1"/>
  <c r="AU16" i="10"/>
  <c r="AU206" i="10" s="1"/>
  <c r="AV16" i="10"/>
  <c r="AV206" i="10" s="1"/>
  <c r="S19" i="10"/>
  <c r="BG18" i="10"/>
  <c r="BG208" i="10" s="1"/>
  <c r="AQ12" i="10"/>
  <c r="P34" i="10"/>
  <c r="U34" i="10"/>
  <c r="AJ12" i="10"/>
  <c r="BA12" i="10"/>
  <c r="BI12" i="10"/>
  <c r="AI12" i="10"/>
  <c r="AR34" i="10"/>
  <c r="Y12" i="10"/>
  <c r="BF19" i="10"/>
  <c r="BF209" i="10" s="1"/>
  <c r="AI34" i="10"/>
  <c r="BD34" i="10"/>
  <c r="BI158" i="10"/>
  <c r="BI159" i="10" s="1"/>
  <c r="AC18" i="10"/>
  <c r="AC208" i="10" s="1"/>
  <c r="AL34" i="10"/>
  <c r="BJ158" i="10"/>
  <c r="BJ159" i="10" s="1"/>
  <c r="AT19" i="10"/>
  <c r="AT209" i="10" s="1"/>
  <c r="X12" i="10"/>
  <c r="AB19" i="10"/>
  <c r="AB209" i="10" s="1"/>
  <c r="M18" i="10"/>
  <c r="M208" i="10" s="1"/>
  <c r="O17" i="10"/>
  <c r="BC17" i="10"/>
  <c r="V34" i="10"/>
  <c r="BJ12" i="10"/>
  <c r="AQ34" i="10"/>
  <c r="AS34" i="10"/>
  <c r="BK12" i="10"/>
  <c r="BA18" i="10"/>
  <c r="BA208" i="10" s="1"/>
  <c r="AN12" i="10"/>
  <c r="BE12" i="10"/>
  <c r="AV6" i="8"/>
  <c r="AV25" i="8" s="1"/>
  <c r="AX12" i="10"/>
  <c r="R12" i="10"/>
  <c r="AO12" i="10"/>
  <c r="AE34" i="10"/>
  <c r="AX6" i="8"/>
  <c r="AY12" i="10"/>
  <c r="V54" i="19" a="1"/>
  <c r="V54" i="19" s="1"/>
  <c r="AJ17" i="8"/>
  <c r="N18" i="10"/>
  <c r="N208" i="10" s="1"/>
  <c r="BG6" i="8"/>
  <c r="AK17" i="8"/>
  <c r="J36" i="31" s="1" a="1"/>
  <c r="J36" i="31" s="1"/>
  <c r="AW34" i="10"/>
  <c r="K223" i="10"/>
  <c r="V38" i="19" a="1"/>
  <c r="V38" i="19" s="1"/>
  <c r="AX34" i="10"/>
  <c r="L223" i="10"/>
  <c r="BK10" i="10"/>
  <c r="BK13" i="10" s="1"/>
  <c r="BI19" i="10"/>
  <c r="BI209" i="10" s="1"/>
  <c r="AQ223" i="10"/>
  <c r="AQ17" i="10"/>
  <c r="BJ19" i="10"/>
  <c r="BJ209" i="10" s="1"/>
  <c r="AR223" i="10"/>
  <c r="BI11" i="10"/>
  <c r="BI13" i="10" s="1"/>
  <c r="BH12" i="10"/>
  <c r="BK19" i="10"/>
  <c r="BK209" i="10" s="1"/>
  <c r="BJ11" i="10"/>
  <c r="BH158" i="10"/>
  <c r="BH159" i="10" s="1"/>
  <c r="Z64" i="8"/>
  <c r="V24" i="19" a="1"/>
  <c r="V24" i="19" s="1"/>
  <c r="Z17" i="8"/>
  <c r="AA67" i="8"/>
  <c r="V25" i="19" a="1"/>
  <c r="V25" i="19" s="1"/>
  <c r="AA17" i="8"/>
  <c r="AA68" i="8"/>
  <c r="U64" i="8"/>
  <c r="U17" i="8"/>
  <c r="J20" i="31" s="1" a="1"/>
  <c r="J20" i="31" s="1"/>
  <c r="V19" i="19" a="1"/>
  <c r="V19" i="19" s="1"/>
  <c r="U39" i="8"/>
  <c r="J40" i="8"/>
  <c r="V8" i="19" a="1"/>
  <c r="V8" i="19" s="1"/>
  <c r="J68" i="8"/>
  <c r="J19" i="8"/>
  <c r="J42" i="8"/>
  <c r="J17" i="8"/>
  <c r="J54" i="8"/>
  <c r="J39" i="8"/>
  <c r="V67" i="8"/>
  <c r="V20" i="19" a="1"/>
  <c r="V20" i="19" s="1"/>
  <c r="V23" i="8"/>
  <c r="V41" i="8"/>
  <c r="V17" i="8"/>
  <c r="T23" i="8"/>
  <c r="T17" i="8"/>
  <c r="V18" i="19" a="1"/>
  <c r="V18" i="19" s="1"/>
  <c r="AC17" i="8"/>
  <c r="J28" i="31" s="1" a="1"/>
  <c r="J28" i="31" s="1"/>
  <c r="V27" i="19" a="1"/>
  <c r="V27" i="19" s="1"/>
  <c r="K64" i="8"/>
  <c r="K23" i="8"/>
  <c r="V9" i="19" a="1"/>
  <c r="V9" i="19" s="1"/>
  <c r="K68" i="8"/>
  <c r="K17" i="8"/>
  <c r="J10" i="31" s="1" a="1"/>
  <c r="J10" i="31" s="1"/>
  <c r="K43" i="8"/>
  <c r="K42" i="8"/>
  <c r="N17" i="8"/>
  <c r="N53" i="8"/>
  <c r="V12" i="19" a="1"/>
  <c r="V12" i="19" s="1"/>
  <c r="AB67" i="8"/>
  <c r="AB42" i="8"/>
  <c r="V26" i="19" a="1"/>
  <c r="V26" i="19" s="1"/>
  <c r="AB17" i="8"/>
  <c r="M64" i="8"/>
  <c r="M23" i="8"/>
  <c r="M68" i="8"/>
  <c r="M19" i="8"/>
  <c r="M17" i="8"/>
  <c r="J12" i="31" s="1" a="1"/>
  <c r="J12" i="31" s="1"/>
  <c r="M67" i="8"/>
  <c r="V11" i="19" a="1"/>
  <c r="V11" i="19" s="1"/>
  <c r="M41" i="8"/>
  <c r="M42" i="8"/>
  <c r="L67" i="8"/>
  <c r="L68" i="8"/>
  <c r="L19" i="8"/>
  <c r="V10" i="19" a="1"/>
  <c r="V10" i="19" s="1"/>
  <c r="L17" i="8"/>
  <c r="L54" i="8"/>
  <c r="L41" i="8"/>
  <c r="L49" i="8"/>
  <c r="L55" i="8"/>
  <c r="T34" i="10"/>
  <c r="AB69" i="8"/>
  <c r="W6" i="8"/>
  <c r="AH17" i="8"/>
  <c r="J33" i="31" s="1" a="1"/>
  <c r="J33" i="31" s="1"/>
  <c r="Y223" i="10"/>
  <c r="AO223" i="10"/>
  <c r="BE223" i="10"/>
  <c r="V55" i="19" a="1"/>
  <c r="V55" i="19" s="1"/>
  <c r="V47" i="19" a="1"/>
  <c r="V47" i="19" s="1"/>
  <c r="V39" i="19" a="1"/>
  <c r="V39" i="19" s="1"/>
  <c r="V31" i="19" a="1"/>
  <c r="V31" i="19" s="1"/>
  <c r="V23" i="19" a="1"/>
  <c r="V23" i="19" s="1"/>
  <c r="X6" i="8"/>
  <c r="AI17" i="8"/>
  <c r="J34" i="31" s="1" a="1"/>
  <c r="J34" i="31" s="1"/>
  <c r="AY17" i="8"/>
  <c r="J50" i="31" s="1" a="1"/>
  <c r="J50" i="31" s="1"/>
  <c r="J223" i="10"/>
  <c r="Z223" i="10"/>
  <c r="AP223" i="10"/>
  <c r="BF223" i="10"/>
  <c r="BJ10" i="10"/>
  <c r="V55" i="8"/>
  <c r="O6" i="8"/>
  <c r="AD6" i="8"/>
  <c r="AL17" i="8"/>
  <c r="J37" i="31" s="1" a="1"/>
  <c r="J37" i="31" s="1"/>
  <c r="BB17" i="8"/>
  <c r="J53" i="31" s="1" a="1"/>
  <c r="J53" i="31" s="1"/>
  <c r="M223" i="10"/>
  <c r="AC223" i="10"/>
  <c r="AS223" i="10"/>
  <c r="V53" i="19" a="1"/>
  <c r="V53" i="19" s="1"/>
  <c r="V45" i="19" a="1"/>
  <c r="V45" i="19" s="1"/>
  <c r="V37" i="19" a="1"/>
  <c r="V37" i="19" s="1"/>
  <c r="AZ17" i="8"/>
  <c r="J51" i="31" s="1" a="1"/>
  <c r="J51" i="31" s="1"/>
  <c r="BH13" i="10"/>
  <c r="K26" i="8"/>
  <c r="AA49" i="8"/>
  <c r="P6" i="8"/>
  <c r="AE6" i="8"/>
  <c r="N223" i="10"/>
  <c r="AT223" i="10"/>
  <c r="L26" i="8"/>
  <c r="AC34" i="10"/>
  <c r="Q6" i="8"/>
  <c r="AF6" i="8"/>
  <c r="AU223" i="10"/>
  <c r="BK158" i="10"/>
  <c r="BK159" i="10" s="1"/>
  <c r="V44" i="19" a="1"/>
  <c r="V44" i="19" s="1"/>
  <c r="M25" i="8"/>
  <c r="U26" i="8"/>
  <c r="R6" i="8"/>
  <c r="BH6" i="8"/>
  <c r="U55" i="8"/>
  <c r="V26" i="8"/>
  <c r="AX17" i="10"/>
  <c r="S6" i="8"/>
  <c r="AP17" i="8"/>
  <c r="BF17" i="8"/>
  <c r="J57" i="31" s="1" a="1"/>
  <c r="J57" i="31" s="1"/>
  <c r="AG223" i="10"/>
  <c r="AW223" i="10"/>
  <c r="BI6" i="8"/>
  <c r="V51" i="19" a="1"/>
  <c r="V51" i="19" s="1"/>
  <c r="V43" i="19" a="1"/>
  <c r="V43" i="19" s="1"/>
  <c r="J69" i="8"/>
  <c r="O34" i="10"/>
  <c r="AJ34" i="10"/>
  <c r="AQ17" i="8"/>
  <c r="J42" i="31" s="1" a="1"/>
  <c r="J42" i="31" s="1"/>
  <c r="BG17" i="8"/>
  <c r="AH223" i="10"/>
  <c r="BJ6" i="8"/>
  <c r="K69" i="8"/>
  <c r="AA26" i="8"/>
  <c r="AZ17" i="10"/>
  <c r="AZ34" i="10"/>
  <c r="BC19" i="10"/>
  <c r="BC209" i="10" s="1"/>
  <c r="AR17" i="8"/>
  <c r="AI223" i="10"/>
  <c r="AY223" i="10"/>
  <c r="BK6" i="8"/>
  <c r="AA223" i="10"/>
  <c r="AB26" i="8"/>
  <c r="T223" i="10"/>
  <c r="AJ223" i="10"/>
  <c r="AZ223" i="10"/>
  <c r="BH18" i="10"/>
  <c r="BH208" i="10" s="1"/>
  <c r="AB223" i="10"/>
  <c r="M69" i="8"/>
  <c r="R34" i="10"/>
  <c r="AF34" i="10"/>
  <c r="AM34" i="10"/>
  <c r="AR18" i="10"/>
  <c r="AR208" i="10" s="1"/>
  <c r="AT34" i="10"/>
  <c r="U223" i="10"/>
  <c r="AK223" i="10"/>
  <c r="BA223" i="10"/>
  <c r="J26" i="8"/>
  <c r="R18" i="10"/>
  <c r="R74" i="10" s="1"/>
  <c r="S34" i="10"/>
  <c r="AG34" i="10"/>
  <c r="AU34" i="10"/>
  <c r="V223" i="10"/>
  <c r="AL223" i="10"/>
  <c r="BB223" i="10"/>
  <c r="U69" i="8"/>
  <c r="AH34" i="10"/>
  <c r="AV34" i="10"/>
  <c r="BA13" i="10"/>
  <c r="BA31" i="10" s="1"/>
  <c r="BD13" i="10"/>
  <c r="AM223" i="10"/>
  <c r="BC223" i="10"/>
  <c r="K55" i="8"/>
  <c r="V69" i="8"/>
  <c r="AP19" i="10"/>
  <c r="AP209" i="10" s="1"/>
  <c r="AN223" i="10"/>
  <c r="BD223" i="10"/>
  <c r="BK65" i="10"/>
  <c r="BJ65" i="10"/>
  <c r="BH65" i="10"/>
  <c r="BI65" i="10"/>
  <c r="BH16" i="10"/>
  <c r="BH206" i="10" s="1"/>
  <c r="BJ16" i="10"/>
  <c r="BJ206" i="10" s="1"/>
  <c r="BK16" i="10"/>
  <c r="BK206" i="10" s="1"/>
  <c r="BH106" i="10"/>
  <c r="BH107" i="10" s="1"/>
  <c r="BI106" i="10"/>
  <c r="BI107" i="10" s="1"/>
  <c r="BK106" i="10"/>
  <c r="BK107" i="10" s="1"/>
  <c r="BI86" i="10"/>
  <c r="BI90" i="10" s="1"/>
  <c r="BJ106" i="10"/>
  <c r="BJ107" i="10" s="1"/>
  <c r="AU19" i="10"/>
  <c r="AU209" i="10" s="1"/>
  <c r="W13" i="10"/>
  <c r="W31" i="10" s="1"/>
  <c r="M19" i="10"/>
  <c r="M209" i="10" s="1"/>
  <c r="BH31" i="10"/>
  <c r="BH14" i="10"/>
  <c r="BH15" i="10" s="1"/>
  <c r="BI18" i="10"/>
  <c r="BK208" i="10"/>
  <c r="BJ208" i="10"/>
  <c r="BH19" i="10"/>
  <c r="BH86" i="10"/>
  <c r="BH90" i="10" s="1"/>
  <c r="BH88" i="10"/>
  <c r="BI88" i="10"/>
  <c r="BJ86" i="10"/>
  <c r="BJ90" i="10" s="1"/>
  <c r="BJ88" i="10"/>
  <c r="BK86" i="10"/>
  <c r="BK90" i="10" s="1"/>
  <c r="BK88" i="10"/>
  <c r="BI16" i="10"/>
  <c r="BH17" i="10"/>
  <c r="BH39" i="10"/>
  <c r="BI17" i="10"/>
  <c r="BI39" i="10"/>
  <c r="BJ17" i="10"/>
  <c r="BK17" i="10"/>
  <c r="AN87" i="10"/>
  <c r="L17" i="10"/>
  <c r="R17" i="10"/>
  <c r="AJ18" i="10"/>
  <c r="AJ208" i="10" s="1"/>
  <c r="AV158" i="10"/>
  <c r="AV159" i="10" s="1"/>
  <c r="AF172" i="10"/>
  <c r="AL19" i="10"/>
  <c r="AL209" i="10" s="1"/>
  <c r="AJ158" i="10"/>
  <c r="AJ159" i="10" s="1"/>
  <c r="BD18" i="10"/>
  <c r="BD208" i="10" s="1"/>
  <c r="BB146" i="10"/>
  <c r="BB158" i="10" s="1"/>
  <c r="BB159" i="10" s="1"/>
  <c r="AZ18" i="10"/>
  <c r="AZ208" i="10" s="1"/>
  <c r="AB146" i="10"/>
  <c r="AB158" i="10" s="1"/>
  <c r="AB159" i="10" s="1"/>
  <c r="BD158" i="10"/>
  <c r="BD159" i="10" s="1"/>
  <c r="K146" i="10"/>
  <c r="K158" i="10" s="1"/>
  <c r="K159" i="10" s="1"/>
  <c r="BE158" i="10"/>
  <c r="BE159" i="10" s="1"/>
  <c r="AX158" i="10"/>
  <c r="AX159" i="10" s="1"/>
  <c r="AY146" i="10"/>
  <c r="AY158" i="10" s="1"/>
  <c r="AY159" i="10" s="1"/>
  <c r="AZ158" i="10"/>
  <c r="AZ159" i="10" s="1"/>
  <c r="S158" i="10"/>
  <c r="S159" i="10" s="1"/>
  <c r="AK19" i="10"/>
  <c r="AK209" i="10" s="1"/>
  <c r="O18" i="10"/>
  <c r="O208" i="10" s="1"/>
  <c r="AD158" i="10"/>
  <c r="AD159" i="10" s="1"/>
  <c r="BG158" i="10"/>
  <c r="BG159" i="10" s="1"/>
  <c r="L158" i="10"/>
  <c r="L159" i="10" s="1"/>
  <c r="N158" i="10"/>
  <c r="N159" i="10" s="1"/>
  <c r="AS158" i="10"/>
  <c r="AS159" i="10" s="1"/>
  <c r="Y158" i="10"/>
  <c r="Y159" i="10" s="1"/>
  <c r="AN158" i="10"/>
  <c r="AN159" i="10" s="1"/>
  <c r="Q158" i="10"/>
  <c r="Q159" i="10" s="1"/>
  <c r="AN18" i="10"/>
  <c r="AN208" i="10" s="1"/>
  <c r="AU158" i="10"/>
  <c r="AU159" i="10" s="1"/>
  <c r="V158" i="10"/>
  <c r="V159" i="10" s="1"/>
  <c r="AA158" i="10"/>
  <c r="AA159" i="10" s="1"/>
  <c r="AO18" i="10"/>
  <c r="AO208" i="10" s="1"/>
  <c r="AP158" i="10"/>
  <c r="AP159" i="10" s="1"/>
  <c r="AI158" i="10"/>
  <c r="AI159" i="10" s="1"/>
  <c r="AP18" i="10"/>
  <c r="AP208" i="10" s="1"/>
  <c r="AQ158" i="10"/>
  <c r="AQ159" i="10" s="1"/>
  <c r="AK158" i="10"/>
  <c r="AK159" i="10" s="1"/>
  <c r="AH158" i="10"/>
  <c r="AH159" i="10" s="1"/>
  <c r="BC18" i="10"/>
  <c r="BC208" i="10" s="1"/>
  <c r="Z41" i="8"/>
  <c r="U54" i="8"/>
  <c r="AA41" i="8"/>
  <c r="T54" i="8"/>
  <c r="T24" i="8"/>
  <c r="V54" i="8"/>
  <c r="AB41" i="8"/>
  <c r="T26" i="8"/>
  <c r="T39" i="8"/>
  <c r="Z42" i="8"/>
  <c r="T55" i="8"/>
  <c r="V39" i="8"/>
  <c r="T63" i="8"/>
  <c r="Z43" i="8"/>
  <c r="L44" i="8"/>
  <c r="V64" i="8"/>
  <c r="AA44" i="8"/>
  <c r="J23" i="8"/>
  <c r="M44" i="8"/>
  <c r="U41" i="8"/>
  <c r="AB44" i="8"/>
  <c r="Z55" i="8"/>
  <c r="Z19" i="8"/>
  <c r="O25" i="31" s="1" a="1"/>
  <c r="O25" i="31" s="1"/>
  <c r="Z54" i="8"/>
  <c r="Z49" i="8"/>
  <c r="T68" i="8"/>
  <c r="AA19" i="8"/>
  <c r="O26" i="31" s="1" a="1"/>
  <c r="O26" i="31" s="1"/>
  <c r="AA54" i="8"/>
  <c r="T69" i="8"/>
  <c r="K24" i="8"/>
  <c r="K54" i="8"/>
  <c r="T19" i="8"/>
  <c r="T42" i="8"/>
  <c r="U68" i="8"/>
  <c r="Z23" i="8"/>
  <c r="AB54" i="8"/>
  <c r="U19" i="8"/>
  <c r="V42" i="8"/>
  <c r="V68" i="8"/>
  <c r="AA23" i="8"/>
  <c r="Z63" i="8"/>
  <c r="L39" i="8"/>
  <c r="M54" i="8"/>
  <c r="V19" i="8"/>
  <c r="O21" i="31" s="1" a="1"/>
  <c r="O21" i="31" s="1"/>
  <c r="AB23" i="8"/>
  <c r="AA64" i="8"/>
  <c r="M39" i="8"/>
  <c r="K63" i="8"/>
  <c r="T43" i="8"/>
  <c r="Z24" i="8"/>
  <c r="AB64" i="8"/>
  <c r="Z26" i="8"/>
  <c r="L64" i="8"/>
  <c r="V44" i="8"/>
  <c r="Z39" i="8"/>
  <c r="K41" i="8"/>
  <c r="U23" i="8"/>
  <c r="AA39" i="8"/>
  <c r="Z68" i="8"/>
  <c r="AO158" i="10"/>
  <c r="AO159" i="10" s="1"/>
  <c r="BC158" i="10"/>
  <c r="BC159" i="10" s="1"/>
  <c r="AT158" i="10"/>
  <c r="AT159" i="10" s="1"/>
  <c r="AM158" i="10"/>
  <c r="AM159" i="10" s="1"/>
  <c r="S18" i="10"/>
  <c r="S208" i="10" s="1"/>
  <c r="AE158" i="10"/>
  <c r="AE159" i="10" s="1"/>
  <c r="AF158" i="10"/>
  <c r="AF159" i="10" s="1"/>
  <c r="AB17" i="10"/>
  <c r="Y18" i="10"/>
  <c r="Y208" i="10" s="1"/>
  <c r="AC158" i="10"/>
  <c r="AC159" i="10" s="1"/>
  <c r="AG158" i="10"/>
  <c r="AG159" i="10" s="1"/>
  <c r="Q18" i="10"/>
  <c r="Q208" i="10" s="1"/>
  <c r="J158" i="10"/>
  <c r="J159" i="10" s="1"/>
  <c r="O158" i="10"/>
  <c r="O159" i="10" s="1"/>
  <c r="W17" i="10"/>
  <c r="Z18" i="10"/>
  <c r="Z208" i="10" s="1"/>
  <c r="AA132" i="10"/>
  <c r="AA133" i="10" s="1"/>
  <c r="J18" i="10"/>
  <c r="J208" i="10" s="1"/>
  <c r="P158" i="10"/>
  <c r="P159" i="10" s="1"/>
  <c r="U18" i="10"/>
  <c r="U208" i="10" s="1"/>
  <c r="T158" i="10"/>
  <c r="T159" i="10" s="1"/>
  <c r="M158" i="10"/>
  <c r="M159" i="10" s="1"/>
  <c r="U158" i="10"/>
  <c r="U159" i="10" s="1"/>
  <c r="Z158" i="10"/>
  <c r="Z159" i="10" s="1"/>
  <c r="AX18" i="10"/>
  <c r="AX208" i="10" s="1"/>
  <c r="K17" i="10"/>
  <c r="R158" i="10"/>
  <c r="R159" i="10" s="1"/>
  <c r="AY18" i="10"/>
  <c r="AY208" i="10" s="1"/>
  <c r="AL158" i="10"/>
  <c r="AL159" i="10" s="1"/>
  <c r="BF158" i="10"/>
  <c r="BF159" i="10" s="1"/>
  <c r="L18" i="10"/>
  <c r="L208" i="10" s="1"/>
  <c r="AW158" i="10"/>
  <c r="AW159" i="10" s="1"/>
  <c r="L19" i="10"/>
  <c r="L209" i="10" s="1"/>
  <c r="AR172" i="10"/>
  <c r="X172" i="10"/>
  <c r="BB65" i="10"/>
  <c r="AR19" i="10"/>
  <c r="AR209" i="10" s="1"/>
  <c r="X19" i="10"/>
  <c r="V19" i="10"/>
  <c r="V209" i="10" s="1"/>
  <c r="AY17" i="10"/>
  <c r="X17" i="10"/>
  <c r="BA17" i="10"/>
  <c r="Y17" i="10"/>
  <c r="AC17" i="10"/>
  <c r="AI17" i="10"/>
  <c r="BB17" i="10"/>
  <c r="AH19" i="10"/>
  <c r="AH209" i="10" s="1"/>
  <c r="BG19" i="10"/>
  <c r="BG209" i="10" s="1"/>
  <c r="Z65" i="10"/>
  <c r="AN65" i="10"/>
  <c r="Z19" i="10"/>
  <c r="Z209" i="10" s="1"/>
  <c r="AA65" i="10"/>
  <c r="AO65" i="10"/>
  <c r="AA19" i="10"/>
  <c r="AA209" i="10" s="1"/>
  <c r="R19" i="10"/>
  <c r="R209" i="10" s="1"/>
  <c r="N89" i="10"/>
  <c r="AC19" i="10"/>
  <c r="AC209" i="10" s="1"/>
  <c r="K87" i="10"/>
  <c r="U65" i="10"/>
  <c r="BD17" i="10"/>
  <c r="AJ17" i="10"/>
  <c r="BE17" i="10"/>
  <c r="AY65" i="10"/>
  <c r="V132" i="10"/>
  <c r="V133" i="10" s="1"/>
  <c r="AZ65" i="10"/>
  <c r="AZ132" i="10"/>
  <c r="AZ133" i="10" s="1"/>
  <c r="BA65" i="10"/>
  <c r="BA132" i="10"/>
  <c r="BA133" i="10" s="1"/>
  <c r="AI65" i="10"/>
  <c r="AJ65" i="10"/>
  <c r="AP65" i="10"/>
  <c r="L25" i="8"/>
  <c r="J65" i="10"/>
  <c r="M132" i="10"/>
  <c r="M133" i="10" s="1"/>
  <c r="O4" i="8"/>
  <c r="AS17" i="10"/>
  <c r="AT17" i="10"/>
  <c r="AU17" i="10"/>
  <c r="AP17" i="10"/>
  <c r="BF17" i="10"/>
  <c r="BE87" i="10"/>
  <c r="AN4" i="8"/>
  <c r="AK17" i="10"/>
  <c r="AI4" i="8"/>
  <c r="AD87" i="10"/>
  <c r="T4" i="8"/>
  <c r="T87" i="10"/>
  <c r="P132" i="10"/>
  <c r="P133" i="10" s="1"/>
  <c r="BB132" i="10"/>
  <c r="BB133" i="10" s="1"/>
  <c r="M17" i="10"/>
  <c r="L65" i="10"/>
  <c r="P87" i="10"/>
  <c r="T17" i="10"/>
  <c r="AC65" i="10"/>
  <c r="AD65" i="10"/>
  <c r="AR17" i="10"/>
  <c r="N17" i="10"/>
  <c r="U17" i="10"/>
  <c r="BG120" i="10"/>
  <c r="BC4" i="8"/>
  <c r="N65" i="10"/>
  <c r="V17" i="10"/>
  <c r="AR65" i="10"/>
  <c r="Y4" i="8"/>
  <c r="AS4" i="8"/>
  <c r="V65" i="10"/>
  <c r="AD4" i="8"/>
  <c r="AC132" i="10"/>
  <c r="AC133" i="10" s="1"/>
  <c r="AN132" i="10"/>
  <c r="AN133" i="10" s="1"/>
  <c r="X65" i="10"/>
  <c r="S17" i="10"/>
  <c r="T132" i="10"/>
  <c r="T133" i="10" s="1"/>
  <c r="J4" i="8"/>
  <c r="O65" i="10"/>
  <c r="V87" i="10"/>
  <c r="AE17" i="10"/>
  <c r="AD132" i="10"/>
  <c r="AD133" i="10" s="1"/>
  <c r="AX4" i="8"/>
  <c r="AS65" i="10"/>
  <c r="BC65" i="10"/>
  <c r="W132" i="10"/>
  <c r="W133" i="10" s="1"/>
  <c r="Z17" i="10"/>
  <c r="AT65" i="10"/>
  <c r="BD65" i="10"/>
  <c r="J120" i="10"/>
  <c r="AJ132" i="10"/>
  <c r="AJ133" i="10" s="1"/>
  <c r="AU65" i="10"/>
  <c r="BE65" i="10"/>
  <c r="S65" i="10"/>
  <c r="BD132" i="10"/>
  <c r="BD133" i="10" s="1"/>
  <c r="Y65" i="10"/>
  <c r="AL17" i="10"/>
  <c r="AN17" i="10"/>
  <c r="J17" i="10"/>
  <c r="AB132" i="10"/>
  <c r="AB133" i="10" s="1"/>
  <c r="AM17" i="10"/>
  <c r="AO17" i="10"/>
  <c r="AH16" i="10"/>
  <c r="AH206" i="10" s="1"/>
  <c r="AA25" i="8"/>
  <c r="AB25" i="8"/>
  <c r="Z16" i="10"/>
  <c r="V25" i="8"/>
  <c r="AT106" i="10"/>
  <c r="AT107" i="10" s="1"/>
  <c r="BG86" i="10"/>
  <c r="BF65" i="10"/>
  <c r="BG106" i="10"/>
  <c r="BG107" i="10" s="1"/>
  <c r="BG65" i="10"/>
  <c r="R65" i="10"/>
  <c r="L16" i="10"/>
  <c r="K16" i="10"/>
  <c r="K206" i="10" s="1"/>
  <c r="BF16" i="10"/>
  <c r="BF206" i="10" s="1"/>
  <c r="X16" i="10"/>
  <c r="X206" i="10" s="1"/>
  <c r="AK16" i="10"/>
  <c r="BD106" i="10"/>
  <c r="BD107" i="10" s="1"/>
  <c r="V106" i="10"/>
  <c r="V107" i="10" s="1"/>
  <c r="P16" i="10"/>
  <c r="P206" i="10" s="1"/>
  <c r="M70" i="8"/>
  <c r="AA16" i="10"/>
  <c r="AA206" i="10" s="1"/>
  <c r="M65" i="10"/>
  <c r="AJ106" i="10"/>
  <c r="AJ107" i="10" s="1"/>
  <c r="BF106" i="10"/>
  <c r="BF107" i="10" s="1"/>
  <c r="AF106" i="10"/>
  <c r="AF107" i="10" s="1"/>
  <c r="AH106" i="10"/>
  <c r="AH107" i="10" s="1"/>
  <c r="BE106" i="10"/>
  <c r="BE107" i="10" s="1"/>
  <c r="AS106" i="10"/>
  <c r="AS107" i="10" s="1"/>
  <c r="Y106" i="10"/>
  <c r="Y107" i="10" s="1"/>
  <c r="AR16" i="10"/>
  <c r="AW106" i="10"/>
  <c r="AW107" i="10" s="1"/>
  <c r="AY106" i="10"/>
  <c r="AY107" i="10" s="1"/>
  <c r="S106" i="10"/>
  <c r="S107" i="10" s="1"/>
  <c r="T65" i="10"/>
  <c r="BG16" i="10"/>
  <c r="BG74" i="10" s="1"/>
  <c r="K65" i="10"/>
  <c r="AC90" i="10"/>
  <c r="AC65" i="8" s="1"/>
  <c r="AH65" i="10"/>
  <c r="U16" i="10"/>
  <c r="U206" i="10" s="1"/>
  <c r="AE16" i="10"/>
  <c r="AQ65" i="10"/>
  <c r="AX106" i="10"/>
  <c r="AX107" i="10" s="1"/>
  <c r="AX65" i="10"/>
  <c r="W16" i="10"/>
  <c r="W206" i="10" s="1"/>
  <c r="X106" i="10"/>
  <c r="X107" i="10" s="1"/>
  <c r="AE106" i="10"/>
  <c r="AE107" i="10" s="1"/>
  <c r="J106" i="10"/>
  <c r="J107" i="10" s="1"/>
  <c r="AZ16" i="10"/>
  <c r="AZ106" i="10"/>
  <c r="AZ107" i="10" s="1"/>
  <c r="Q86" i="10"/>
  <c r="W65" i="10"/>
  <c r="AG106" i="10"/>
  <c r="AG107" i="10" s="1"/>
  <c r="AU106" i="10"/>
  <c r="AU107" i="10" s="1"/>
  <c r="L86" i="10"/>
  <c r="L106" i="10"/>
  <c r="L107" i="10" s="1"/>
  <c r="O106" i="10"/>
  <c r="O107" i="10" s="1"/>
  <c r="Y16" i="10"/>
  <c r="Y206" i="10" s="1"/>
  <c r="AI106" i="10"/>
  <c r="AI107" i="10" s="1"/>
  <c r="AV106" i="10"/>
  <c r="AV107" i="10" s="1"/>
  <c r="AB70" i="8"/>
  <c r="Q106" i="10"/>
  <c r="Q107" i="10" s="1"/>
  <c r="AW16" i="10"/>
  <c r="AW206" i="10" s="1"/>
  <c r="BF86" i="10"/>
  <c r="AB16" i="10"/>
  <c r="AP106" i="10"/>
  <c r="AP107" i="10" s="1"/>
  <c r="BA106" i="10"/>
  <c r="BA107" i="10" s="1"/>
  <c r="AE65" i="10"/>
  <c r="AK65" i="10"/>
  <c r="AQ106" i="10"/>
  <c r="AQ107" i="10" s="1"/>
  <c r="BB106" i="10"/>
  <c r="BB107" i="10" s="1"/>
  <c r="AL65" i="10"/>
  <c r="AR106" i="10"/>
  <c r="AR107" i="10" s="1"/>
  <c r="BC106" i="10"/>
  <c r="BC107" i="10" s="1"/>
  <c r="N16" i="10"/>
  <c r="M106" i="10"/>
  <c r="M107" i="10" s="1"/>
  <c r="AM65" i="10"/>
  <c r="AW86" i="10"/>
  <c r="N106" i="10"/>
  <c r="N107" i="10" s="1"/>
  <c r="Q16" i="10"/>
  <c r="Q206" i="10" s="1"/>
  <c r="AB65" i="10"/>
  <c r="AJ16" i="10"/>
  <c r="AQ16" i="10"/>
  <c r="AQ206" i="10" s="1"/>
  <c r="O13" i="10"/>
  <c r="O31" i="10" s="1"/>
  <c r="AO13" i="10"/>
  <c r="P18" i="10"/>
  <c r="AV13" i="10"/>
  <c r="AV31" i="10" s="1"/>
  <c r="Q65" i="10"/>
  <c r="AG65" i="10"/>
  <c r="AH13" i="10"/>
  <c r="AH31" i="10" s="1"/>
  <c r="AG11" i="10"/>
  <c r="AG13" i="10" s="1"/>
  <c r="AG39" i="10" s="1"/>
  <c r="AV65" i="10"/>
  <c r="Q11" i="10"/>
  <c r="Q13" i="10" s="1"/>
  <c r="Q14" i="10" s="1"/>
  <c r="AF65" i="10"/>
  <c r="AW65" i="10"/>
  <c r="AF19" i="10"/>
  <c r="AF209" i="10" s="1"/>
  <c r="AJ13" i="10"/>
  <c r="AJ27" i="10" s="1"/>
  <c r="AJ28" i="10" s="1"/>
  <c r="AJ205" i="10" s="1"/>
  <c r="AZ13" i="10"/>
  <c r="AZ14" i="10" s="1"/>
  <c r="AZ15" i="10" s="1"/>
  <c r="Q19" i="10"/>
  <c r="AW19" i="10"/>
  <c r="AW209" i="10" s="1"/>
  <c r="AU13" i="10"/>
  <c r="AU31" i="10" s="1"/>
  <c r="Y13" i="10"/>
  <c r="Y31" i="10" s="1"/>
  <c r="AL13" i="10"/>
  <c r="AQ13" i="10"/>
  <c r="AQ14" i="10" s="1"/>
  <c r="AQ15" i="10" s="1"/>
  <c r="P65" i="10"/>
  <c r="AM13" i="10"/>
  <c r="AM31" i="10" s="1"/>
  <c r="J13" i="10"/>
  <c r="J31" i="10" s="1"/>
  <c r="AA13" i="10"/>
  <c r="AA31" i="10" s="1"/>
  <c r="AC13" i="10"/>
  <c r="AC31" i="10" s="1"/>
  <c r="Q12" i="10"/>
  <c r="P12" i="10"/>
  <c r="AF12" i="10"/>
  <c r="AV12" i="10"/>
  <c r="AG12" i="10"/>
  <c r="AW12" i="10"/>
  <c r="P17" i="10"/>
  <c r="AF17" i="10"/>
  <c r="AG17" i="10"/>
  <c r="AV17" i="10"/>
  <c r="AW17" i="10"/>
  <c r="BG13" i="10"/>
  <c r="BF13" i="10"/>
  <c r="BF31" i="10" s="1"/>
  <c r="BE13" i="10"/>
  <c r="BE31" i="10" s="1"/>
  <c r="BD31" i="10"/>
  <c r="BD14" i="10"/>
  <c r="BC13" i="10"/>
  <c r="BC31" i="10" s="1"/>
  <c r="BB13" i="10"/>
  <c r="BB27" i="10" s="1"/>
  <c r="BB28" i="10" s="1"/>
  <c r="BB205" i="10" s="1"/>
  <c r="AY13" i="10"/>
  <c r="AY14" i="10" s="1"/>
  <c r="AT13" i="10"/>
  <c r="AT31" i="10" s="1"/>
  <c r="AW13" i="10"/>
  <c r="AW14" i="10" s="1"/>
  <c r="AX13" i="10"/>
  <c r="AS13" i="10"/>
  <c r="AS31" i="10" s="1"/>
  <c r="AR13" i="10"/>
  <c r="AP13" i="10"/>
  <c r="AP31" i="10" s="1"/>
  <c r="AN13" i="10"/>
  <c r="AK13" i="10"/>
  <c r="AK27" i="10" s="1"/>
  <c r="AK28" i="10" s="1"/>
  <c r="AK205" i="10" s="1"/>
  <c r="AI13" i="10"/>
  <c r="AF13" i="10"/>
  <c r="AF14" i="10" s="1"/>
  <c r="AF15" i="10" s="1"/>
  <c r="AE13" i="10"/>
  <c r="AE31" i="10" s="1"/>
  <c r="AD13" i="10"/>
  <c r="AD31" i="10" s="1"/>
  <c r="AB13" i="10"/>
  <c r="AB31" i="10" s="1"/>
  <c r="Z13" i="10"/>
  <c r="Z31" i="10" s="1"/>
  <c r="X13" i="10"/>
  <c r="X39" i="10" s="1"/>
  <c r="V13" i="10"/>
  <c r="V31" i="10" s="1"/>
  <c r="U13" i="10"/>
  <c r="U31" i="10" s="1"/>
  <c r="T13" i="10"/>
  <c r="T31" i="10" s="1"/>
  <c r="S13" i="10"/>
  <c r="S14" i="10" s="1"/>
  <c r="R13" i="10"/>
  <c r="R14" i="10" s="1"/>
  <c r="P13" i="10"/>
  <c r="P14" i="10" s="1"/>
  <c r="N13" i="10"/>
  <c r="N31" i="10" s="1"/>
  <c r="M13" i="10"/>
  <c r="M31" i="10" s="1"/>
  <c r="L13" i="10"/>
  <c r="L31" i="10" s="1"/>
  <c r="K13" i="10"/>
  <c r="K31" i="10" s="1"/>
  <c r="AB49" i="8"/>
  <c r="K49" i="8"/>
  <c r="J49" i="8"/>
  <c r="T49" i="8"/>
  <c r="U49" i="8"/>
  <c r="M49" i="8"/>
  <c r="V49" i="8"/>
  <c r="N34" i="10"/>
  <c r="W34" i="10"/>
  <c r="X34" i="10"/>
  <c r="Z34" i="10"/>
  <c r="AA34" i="10"/>
  <c r="AB34" i="10"/>
  <c r="AK34" i="10"/>
  <c r="AN34" i="10"/>
  <c r="AO34" i="10"/>
  <c r="AP34" i="10"/>
  <c r="BE34" i="10"/>
  <c r="Y69" i="8"/>
  <c r="Y39" i="8"/>
  <c r="Y12" i="8"/>
  <c r="Y40" i="8"/>
  <c r="Y9" i="8"/>
  <c r="F24" i="31" s="1" a="1"/>
  <c r="F24" i="31" s="1"/>
  <c r="Y68" i="8"/>
  <c r="Y49" i="8"/>
  <c r="Y30" i="8"/>
  <c r="Y23" i="8"/>
  <c r="Y26" i="8"/>
  <c r="Y29" i="8"/>
  <c r="Y42" i="8"/>
  <c r="Y21" i="8"/>
  <c r="Y19" i="8"/>
  <c r="O24" i="31" s="1" a="1"/>
  <c r="O24" i="31" s="1"/>
  <c r="Y54" i="8"/>
  <c r="AY132" i="10"/>
  <c r="AY133" i="10" s="1"/>
  <c r="AO132" i="10"/>
  <c r="AO133" i="10" s="1"/>
  <c r="AI132" i="10"/>
  <c r="AI133" i="10" s="1"/>
  <c r="AK132" i="10"/>
  <c r="AK133" i="10" s="1"/>
  <c r="BE132" i="10"/>
  <c r="BE133" i="10" s="1"/>
  <c r="AM132" i="10"/>
  <c r="AM133" i="10" s="1"/>
  <c r="AG70" i="8"/>
  <c r="AG49" i="8"/>
  <c r="AG25" i="8"/>
  <c r="AG44" i="8"/>
  <c r="AG69" i="8"/>
  <c r="AG55" i="8"/>
  <c r="AG64" i="8"/>
  <c r="AG26" i="8"/>
  <c r="AG68" i="8"/>
  <c r="AG23" i="8"/>
  <c r="AG54" i="8"/>
  <c r="AG42" i="8"/>
  <c r="AG67" i="8"/>
  <c r="AG41" i="8"/>
  <c r="AI42" i="8"/>
  <c r="AI24" i="8"/>
  <c r="AI40" i="8"/>
  <c r="AI23" i="8"/>
  <c r="AI63" i="8"/>
  <c r="AI39" i="8"/>
  <c r="AI68" i="8"/>
  <c r="AI55" i="8"/>
  <c r="AI19" i="8"/>
  <c r="O34" i="31" s="1" a="1"/>
  <c r="O34" i="31" s="1"/>
  <c r="AI43" i="8"/>
  <c r="AI54" i="8"/>
  <c r="AI26" i="8"/>
  <c r="AI69" i="8"/>
  <c r="AI49" i="8"/>
  <c r="AJ64" i="8"/>
  <c r="AJ42" i="8"/>
  <c r="AJ24" i="8"/>
  <c r="AJ41" i="8"/>
  <c r="AJ23" i="8"/>
  <c r="AJ39" i="8"/>
  <c r="AJ63" i="8"/>
  <c r="AJ55" i="8"/>
  <c r="AJ19" i="8"/>
  <c r="O35" i="31" s="1" a="1"/>
  <c r="O35" i="31" s="1"/>
  <c r="AJ54" i="8"/>
  <c r="AJ69" i="8"/>
  <c r="AJ49" i="8"/>
  <c r="AJ68" i="8"/>
  <c r="AJ43" i="8"/>
  <c r="AJ26" i="8"/>
  <c r="AK67" i="8"/>
  <c r="AK23" i="8"/>
  <c r="AK44" i="8"/>
  <c r="AK64" i="8"/>
  <c r="AK42" i="8"/>
  <c r="AK55" i="8"/>
  <c r="AK19" i="8"/>
  <c r="AK69" i="8"/>
  <c r="AK41" i="8"/>
  <c r="AK54" i="8"/>
  <c r="AK68" i="8"/>
  <c r="AK26" i="8"/>
  <c r="AK39" i="8"/>
  <c r="AK25" i="8"/>
  <c r="AK49" i="8"/>
  <c r="AO64" i="8"/>
  <c r="AO42" i="8"/>
  <c r="AO54" i="8"/>
  <c r="AO41" i="8"/>
  <c r="AO39" i="8"/>
  <c r="AO26" i="8"/>
  <c r="AO23" i="8"/>
  <c r="AO19" i="8"/>
  <c r="AO68" i="8"/>
  <c r="AO55" i="8"/>
  <c r="AO49" i="8"/>
  <c r="AN24" i="8"/>
  <c r="AN49" i="8"/>
  <c r="AN43" i="8"/>
  <c r="AN23" i="8"/>
  <c r="AN69" i="8"/>
  <c r="AN42" i="8"/>
  <c r="AN19" i="8"/>
  <c r="O39" i="31" s="1" a="1"/>
  <c r="O39" i="31" s="1"/>
  <c r="AN68" i="8"/>
  <c r="AN39" i="8"/>
  <c r="AN54" i="8"/>
  <c r="AN26" i="8"/>
  <c r="AN63" i="8"/>
  <c r="AN55" i="8"/>
  <c r="AM53" i="8"/>
  <c r="AL70" i="8"/>
  <c r="AL19" i="8"/>
  <c r="O37" i="31" s="1" a="1"/>
  <c r="O37" i="31" s="1"/>
  <c r="AL67" i="8"/>
  <c r="AL54" i="8"/>
  <c r="AL42" i="8"/>
  <c r="AL25" i="8"/>
  <c r="AL26" i="8"/>
  <c r="AL41" i="8"/>
  <c r="AL23" i="8"/>
  <c r="AL44" i="8"/>
  <c r="AL69" i="8"/>
  <c r="AL64" i="8"/>
  <c r="AL49" i="8"/>
  <c r="AL39" i="8"/>
  <c r="AL68" i="8"/>
  <c r="AL55" i="8"/>
  <c r="AR41" i="8"/>
  <c r="AR25" i="8"/>
  <c r="AR26" i="8"/>
  <c r="AR64" i="8"/>
  <c r="AR44" i="8"/>
  <c r="AT64" i="8"/>
  <c r="AT41" i="8"/>
  <c r="AT54" i="8"/>
  <c r="AT24" i="8"/>
  <c r="AT69" i="8"/>
  <c r="AT68" i="8"/>
  <c r="AT49" i="8"/>
  <c r="AT43" i="8"/>
  <c r="AT63" i="8"/>
  <c r="AT26" i="8"/>
  <c r="AU67" i="8"/>
  <c r="AU55" i="8"/>
  <c r="AU54" i="8"/>
  <c r="AU25" i="8"/>
  <c r="AU49" i="8"/>
  <c r="AU44" i="8"/>
  <c r="AU64" i="8"/>
  <c r="AU41" i="8"/>
  <c r="AY64" i="8"/>
  <c r="AY43" i="8"/>
  <c r="AY54" i="8"/>
  <c r="AY69" i="8"/>
  <c r="AY55" i="8"/>
  <c r="AY68" i="8"/>
  <c r="AY42" i="8"/>
  <c r="AY26" i="8"/>
  <c r="AY19" i="8"/>
  <c r="AY41" i="8"/>
  <c r="AY40" i="8"/>
  <c r="AY24" i="8"/>
  <c r="AY49" i="8"/>
  <c r="AY39" i="8"/>
  <c r="AY23" i="8"/>
  <c r="AY63" i="8"/>
  <c r="AZ67" i="8"/>
  <c r="AZ43" i="8"/>
  <c r="AZ69" i="8"/>
  <c r="AZ55" i="8"/>
  <c r="AZ26" i="8"/>
  <c r="AZ68" i="8"/>
  <c r="AZ54" i="8"/>
  <c r="AZ42" i="8"/>
  <c r="AZ25" i="8"/>
  <c r="AZ19" i="8"/>
  <c r="O51" i="31" s="1" a="1"/>
  <c r="O51" i="31" s="1"/>
  <c r="AZ23" i="8"/>
  <c r="AZ41" i="8"/>
  <c r="AZ24" i="8"/>
  <c r="AZ49" i="8"/>
  <c r="AZ39" i="8"/>
  <c r="AZ64" i="8"/>
  <c r="AZ44" i="8"/>
  <c r="BC68" i="8"/>
  <c r="BC55" i="8"/>
  <c r="BC40" i="8"/>
  <c r="BC26" i="8"/>
  <c r="BC54" i="8"/>
  <c r="BC19" i="8"/>
  <c r="O54" i="31" s="1" a="1"/>
  <c r="O54" i="31" s="1"/>
  <c r="BC39" i="8"/>
  <c r="BC69" i="8"/>
  <c r="BC24" i="8"/>
  <c r="BC43" i="8"/>
  <c r="BC23" i="8"/>
  <c r="BC56" i="8"/>
  <c r="BC63" i="8"/>
  <c r="BC49" i="8"/>
  <c r="BC42" i="8"/>
  <c r="BA70" i="8"/>
  <c r="BA69" i="8"/>
  <c r="BA55" i="8"/>
  <c r="BA26" i="8"/>
  <c r="BA68" i="8"/>
  <c r="BA54" i="8"/>
  <c r="BA42" i="8"/>
  <c r="BA25" i="8"/>
  <c r="BA19" i="8"/>
  <c r="O52" i="31" s="1" a="1"/>
  <c r="O52" i="31" s="1"/>
  <c r="BA67" i="8"/>
  <c r="BA41" i="8"/>
  <c r="BA24" i="8"/>
  <c r="BA49" i="8"/>
  <c r="BA64" i="8"/>
  <c r="BA39" i="8"/>
  <c r="BA23" i="8"/>
  <c r="BA44" i="8"/>
  <c r="BD64" i="8"/>
  <c r="BD68" i="8"/>
  <c r="BD55" i="8"/>
  <c r="BD19" i="8"/>
  <c r="O55" i="31" s="1" a="1"/>
  <c r="O55" i="31" s="1"/>
  <c r="BD41" i="8"/>
  <c r="BD40" i="8"/>
  <c r="BD26" i="8"/>
  <c r="BD54" i="8"/>
  <c r="BD39" i="8"/>
  <c r="BD24" i="8"/>
  <c r="BD43" i="8"/>
  <c r="BD69" i="8"/>
  <c r="BD23" i="8"/>
  <c r="BD63" i="8"/>
  <c r="BD49" i="8"/>
  <c r="BD42" i="8"/>
  <c r="BE67" i="8"/>
  <c r="BE55" i="8"/>
  <c r="BE41" i="8"/>
  <c r="BE26" i="8"/>
  <c r="BE54" i="8"/>
  <c r="BE19" i="8"/>
  <c r="O56" i="31" s="1" a="1"/>
  <c r="O56" i="31" s="1"/>
  <c r="BE39" i="8"/>
  <c r="BE25" i="8"/>
  <c r="BE24" i="8"/>
  <c r="BE42" i="8"/>
  <c r="BE44" i="8"/>
  <c r="BE43" i="8"/>
  <c r="BE63" i="8"/>
  <c r="BE23" i="8"/>
  <c r="BE64" i="8"/>
  <c r="BE49" i="8"/>
  <c r="BE68" i="8"/>
  <c r="BF70" i="8"/>
  <c r="BF41" i="8"/>
  <c r="BF26" i="8"/>
  <c r="BF39" i="8"/>
  <c r="BF67" i="8"/>
  <c r="BF54" i="8"/>
  <c r="BF19" i="8"/>
  <c r="O57" i="31" s="1" a="1"/>
  <c r="O57" i="31" s="1"/>
  <c r="BF25" i="8"/>
  <c r="BF44" i="8"/>
  <c r="BF23" i="8"/>
  <c r="BF69" i="8"/>
  <c r="BF64" i="8"/>
  <c r="BF49" i="8"/>
  <c r="BF42" i="8"/>
  <c r="BF68" i="8"/>
  <c r="BF55" i="8"/>
  <c r="AP67" i="8"/>
  <c r="AP68" i="8"/>
  <c r="AP42" i="8"/>
  <c r="AP23" i="8"/>
  <c r="AP54" i="8"/>
  <c r="AP41" i="8"/>
  <c r="AP39" i="8"/>
  <c r="AP19" i="8"/>
  <c r="O41" i="31" s="1" a="1"/>
  <c r="O41" i="31" s="1"/>
  <c r="AP49" i="8"/>
  <c r="AP26" i="8"/>
  <c r="AP64" i="8"/>
  <c r="AP69" i="8"/>
  <c r="AP44" i="8"/>
  <c r="AP25" i="8"/>
  <c r="AQ70" i="8"/>
  <c r="AQ55" i="8"/>
  <c r="AQ68" i="8"/>
  <c r="AQ42" i="8"/>
  <c r="AQ23" i="8"/>
  <c r="AQ67" i="8"/>
  <c r="AQ54" i="8"/>
  <c r="AQ41" i="8"/>
  <c r="AQ64" i="8"/>
  <c r="AQ49" i="8"/>
  <c r="AQ26" i="8"/>
  <c r="AQ44" i="8"/>
  <c r="AQ25" i="8"/>
  <c r="AS26" i="8"/>
  <c r="AS40" i="8"/>
  <c r="AS54" i="8"/>
  <c r="AS23" i="8"/>
  <c r="AS42" i="8"/>
  <c r="AS68" i="8"/>
  <c r="AS49" i="8"/>
  <c r="AX49" i="8"/>
  <c r="AX40" i="8"/>
  <c r="Z132" i="10"/>
  <c r="Z133" i="10" s="1"/>
  <c r="U132" i="10"/>
  <c r="U133" i="10" s="1"/>
  <c r="X132" i="10"/>
  <c r="X133" i="10" s="1"/>
  <c r="S132" i="10"/>
  <c r="S133" i="10" s="1"/>
  <c r="R132" i="10"/>
  <c r="R133" i="10" s="1"/>
  <c r="K132" i="10"/>
  <c r="K133" i="10" s="1"/>
  <c r="BE69" i="8"/>
  <c r="BF24" i="8"/>
  <c r="BE40" i="8"/>
  <c r="BF43" i="8"/>
  <c r="BC53" i="8"/>
  <c r="BD56" i="8"/>
  <c r="BF63" i="8"/>
  <c r="BC70" i="8"/>
  <c r="BF40" i="8"/>
  <c r="BD53" i="8"/>
  <c r="BE56" i="8"/>
  <c r="BC67" i="8"/>
  <c r="BD70" i="8"/>
  <c r="BC25" i="8"/>
  <c r="BC44" i="8"/>
  <c r="BE53" i="8"/>
  <c r="BF56" i="8"/>
  <c r="BC64" i="8"/>
  <c r="BD67" i="8"/>
  <c r="BE70" i="8"/>
  <c r="BD25" i="8"/>
  <c r="BC41" i="8"/>
  <c r="BD44" i="8"/>
  <c r="BF53" i="8"/>
  <c r="BB41" i="8"/>
  <c r="BB54" i="8"/>
  <c r="BB49" i="8"/>
  <c r="BB68" i="8"/>
  <c r="BB26" i="8"/>
  <c r="BB25" i="8"/>
  <c r="BB44" i="8"/>
  <c r="BB23" i="8"/>
  <c r="BB42" i="8"/>
  <c r="BB53" i="8"/>
  <c r="BB19" i="8"/>
  <c r="O53" i="31" s="1" a="1"/>
  <c r="O53" i="31" s="1"/>
  <c r="BB39" i="8"/>
  <c r="BB70" i="8"/>
  <c r="BB55" i="8"/>
  <c r="AZ63" i="8"/>
  <c r="BB69" i="8"/>
  <c r="AZ40" i="8"/>
  <c r="BA43" i="8"/>
  <c r="AY56" i="8"/>
  <c r="BA63" i="8"/>
  <c r="BB64" i="8"/>
  <c r="BB24" i="8"/>
  <c r="BA40" i="8"/>
  <c r="BB43" i="8"/>
  <c r="AY53" i="8"/>
  <c r="AZ56" i="8"/>
  <c r="BB63" i="8"/>
  <c r="AY70" i="8"/>
  <c r="BB67" i="8"/>
  <c r="AX25" i="8"/>
  <c r="BB40" i="8"/>
  <c r="AZ53" i="8"/>
  <c r="BA56" i="8"/>
  <c r="AY67" i="8"/>
  <c r="AZ70" i="8"/>
  <c r="AY25" i="8"/>
  <c r="AY44" i="8"/>
  <c r="BA53" i="8"/>
  <c r="BB56" i="8"/>
  <c r="AW53" i="8"/>
  <c r="AW70" i="8"/>
  <c r="AW67" i="8"/>
  <c r="AW41" i="8"/>
  <c r="AU68" i="8"/>
  <c r="AW64" i="8"/>
  <c r="AS19" i="8"/>
  <c r="O44" i="31" s="1" a="1"/>
  <c r="O44" i="31" s="1"/>
  <c r="AT23" i="8"/>
  <c r="AU26" i="8"/>
  <c r="AS39" i="8"/>
  <c r="AT42" i="8"/>
  <c r="AW54" i="8"/>
  <c r="AT19" i="8"/>
  <c r="AU23" i="8"/>
  <c r="AT39" i="8"/>
  <c r="AU42" i="8"/>
  <c r="AW49" i="8"/>
  <c r="AS55" i="8"/>
  <c r="AW68" i="8"/>
  <c r="AU19" i="8"/>
  <c r="O46" i="31" s="1" a="1"/>
  <c r="O46" i="31" s="1"/>
  <c r="AW26" i="8"/>
  <c r="AU39" i="8"/>
  <c r="AT55" i="8"/>
  <c r="AS69" i="8"/>
  <c r="AW23" i="8"/>
  <c r="AW42" i="8"/>
  <c r="AW19" i="8"/>
  <c r="O48" i="31" s="1" a="1"/>
  <c r="O48" i="31" s="1"/>
  <c r="AS24" i="8"/>
  <c r="AW39" i="8"/>
  <c r="AS43" i="8"/>
  <c r="AS63" i="8"/>
  <c r="AU69" i="8"/>
  <c r="AW55" i="8"/>
  <c r="AU24" i="8"/>
  <c r="AT40" i="8"/>
  <c r="AU43" i="8"/>
  <c r="AS56" i="8"/>
  <c r="AU63" i="8"/>
  <c r="AW69" i="8"/>
  <c r="AU40" i="8"/>
  <c r="AS53" i="8"/>
  <c r="AT56" i="8"/>
  <c r="AS70" i="8"/>
  <c r="AW44" i="8"/>
  <c r="AW24" i="8"/>
  <c r="AW43" i="8"/>
  <c r="AT53" i="8"/>
  <c r="AU56" i="8"/>
  <c r="AW63" i="8"/>
  <c r="AS67" i="8"/>
  <c r="AT70" i="8"/>
  <c r="AS25" i="8"/>
  <c r="AW40" i="8"/>
  <c r="AS44" i="8"/>
  <c r="AU53" i="8"/>
  <c r="AS64" i="8"/>
  <c r="AT67" i="8"/>
  <c r="AU70" i="8"/>
  <c r="AW25" i="8"/>
  <c r="AT25" i="8"/>
  <c r="AS41" i="8"/>
  <c r="AT44" i="8"/>
  <c r="AW56" i="8"/>
  <c r="AR53" i="8"/>
  <c r="AR70" i="8"/>
  <c r="AR67" i="8"/>
  <c r="AR54" i="8"/>
  <c r="AR49" i="8"/>
  <c r="AR68" i="8"/>
  <c r="AQ19" i="8"/>
  <c r="AR23" i="8"/>
  <c r="AQ39" i="8"/>
  <c r="AR42" i="8"/>
  <c r="AP55" i="8"/>
  <c r="AO69" i="8"/>
  <c r="AR19" i="8"/>
  <c r="O43" i="31" s="1" a="1"/>
  <c r="O43" i="31" s="1"/>
  <c r="AR39" i="8"/>
  <c r="AO24" i="8"/>
  <c r="AN40" i="8"/>
  <c r="AO43" i="8"/>
  <c r="AR55" i="8"/>
  <c r="AO63" i="8"/>
  <c r="AQ69" i="8"/>
  <c r="AP24" i="8"/>
  <c r="AO40" i="8"/>
  <c r="AP43" i="8"/>
  <c r="AN56" i="8"/>
  <c r="AP63" i="8"/>
  <c r="AR69" i="8"/>
  <c r="AQ24" i="8"/>
  <c r="AP40" i="8"/>
  <c r="AQ43" i="8"/>
  <c r="AN53" i="8"/>
  <c r="AO56" i="8"/>
  <c r="AQ63" i="8"/>
  <c r="AN70" i="8"/>
  <c r="AR24" i="8"/>
  <c r="AQ40" i="8"/>
  <c r="AR43" i="8"/>
  <c r="AO53" i="8"/>
  <c r="AP56" i="8"/>
  <c r="AR63" i="8"/>
  <c r="AN67" i="8"/>
  <c r="AO70" i="8"/>
  <c r="AN25" i="8"/>
  <c r="AR40" i="8"/>
  <c r="AN44" i="8"/>
  <c r="AP53" i="8"/>
  <c r="AQ56" i="8"/>
  <c r="AQ58" i="8" s="1"/>
  <c r="AN64" i="8"/>
  <c r="AO67" i="8"/>
  <c r="AP70" i="8"/>
  <c r="AO25" i="8"/>
  <c r="AN41" i="8"/>
  <c r="AO44" i="8"/>
  <c r="AQ53" i="8"/>
  <c r="AR56" i="8"/>
  <c r="AM25" i="8"/>
  <c r="AM44" i="8"/>
  <c r="AM64" i="8"/>
  <c r="AM41" i="8"/>
  <c r="AM54" i="8"/>
  <c r="AM49" i="8"/>
  <c r="AM68" i="8"/>
  <c r="AM26" i="8"/>
  <c r="AM23" i="8"/>
  <c r="AM42" i="8"/>
  <c r="AM19" i="8"/>
  <c r="AM39" i="8"/>
  <c r="AM55" i="8"/>
  <c r="AK24" i="8"/>
  <c r="AJ40" i="8"/>
  <c r="AK43" i="8"/>
  <c r="AI56" i="8"/>
  <c r="AK63" i="8"/>
  <c r="AM69" i="8"/>
  <c r="AL24" i="8"/>
  <c r="AK40" i="8"/>
  <c r="AL43" i="8"/>
  <c r="AI53" i="8"/>
  <c r="AJ56" i="8"/>
  <c r="AL63" i="8"/>
  <c r="AI70" i="8"/>
  <c r="AM70" i="8"/>
  <c r="AM67" i="8"/>
  <c r="AM24" i="8"/>
  <c r="AL40" i="8"/>
  <c r="AM43" i="8"/>
  <c r="AJ53" i="8"/>
  <c r="AK56" i="8"/>
  <c r="AM63" i="8"/>
  <c r="AI67" i="8"/>
  <c r="AJ70" i="8"/>
  <c r="AI25" i="8"/>
  <c r="AM40" i="8"/>
  <c r="AI44" i="8"/>
  <c r="AK53" i="8"/>
  <c r="AL56" i="8"/>
  <c r="AI64" i="8"/>
  <c r="AJ67" i="8"/>
  <c r="AK70" i="8"/>
  <c r="AJ25" i="8"/>
  <c r="AI41" i="8"/>
  <c r="AJ44" i="8"/>
  <c r="AL53" i="8"/>
  <c r="AM56" i="8"/>
  <c r="AH25" i="8"/>
  <c r="AH44" i="8"/>
  <c r="AH64" i="8"/>
  <c r="AH41" i="8"/>
  <c r="AH67" i="8"/>
  <c r="AH54" i="8"/>
  <c r="AH49" i="8"/>
  <c r="AH68" i="8"/>
  <c r="AH53" i="8"/>
  <c r="AH26" i="8"/>
  <c r="AG19" i="8"/>
  <c r="O32" i="31" s="1" a="1"/>
  <c r="O32" i="31" s="1"/>
  <c r="AH23" i="8"/>
  <c r="AG39" i="8"/>
  <c r="AH42" i="8"/>
  <c r="AH19" i="8"/>
  <c r="O33" i="31" s="1" a="1"/>
  <c r="O33" i="31" s="1"/>
  <c r="AH39" i="8"/>
  <c r="AH55" i="8"/>
  <c r="AH69" i="8"/>
  <c r="AG24" i="8"/>
  <c r="AG43" i="8"/>
  <c r="AG63" i="8"/>
  <c r="AH70" i="8"/>
  <c r="AH24" i="8"/>
  <c r="AG40" i="8"/>
  <c r="AH43" i="8"/>
  <c r="AH63" i="8"/>
  <c r="AH40" i="8"/>
  <c r="AG56" i="8"/>
  <c r="AG53" i="8"/>
  <c r="AH56" i="8"/>
  <c r="AC53" i="8"/>
  <c r="AC70" i="8"/>
  <c r="AC67" i="8"/>
  <c r="AC41" i="8"/>
  <c r="AC54" i="8"/>
  <c r="AB68" i="8"/>
  <c r="AA42" i="8"/>
  <c r="AC49" i="8"/>
  <c r="Y55" i="8"/>
  <c r="AC68" i="8"/>
  <c r="AC26" i="8"/>
  <c r="AB19" i="8"/>
  <c r="O27" i="31" s="1" a="1"/>
  <c r="O27" i="31" s="1"/>
  <c r="AC23" i="8"/>
  <c r="AB39" i="8"/>
  <c r="AC42" i="8"/>
  <c r="AA55" i="8"/>
  <c r="Y66" i="8"/>
  <c r="Z69" i="8"/>
  <c r="AC19" i="8"/>
  <c r="Y24" i="8"/>
  <c r="AC39" i="8"/>
  <c r="Y43" i="8"/>
  <c r="AB55" i="8"/>
  <c r="Y63" i="8"/>
  <c r="AA69" i="8"/>
  <c r="AC64" i="8"/>
  <c r="AC55" i="8"/>
  <c r="AC44" i="8"/>
  <c r="Y10" i="8"/>
  <c r="G24" i="31" s="1" a="1"/>
  <c r="G24" i="31" s="1"/>
  <c r="AA24" i="8"/>
  <c r="Z40" i="8"/>
  <c r="AA43" i="8"/>
  <c r="Y56" i="8"/>
  <c r="AA63" i="8"/>
  <c r="AC69" i="8"/>
  <c r="AB24" i="8"/>
  <c r="AA40" i="8"/>
  <c r="AB43" i="8"/>
  <c r="Y53" i="8"/>
  <c r="Z56" i="8"/>
  <c r="AB63" i="8"/>
  <c r="Y70" i="8"/>
  <c r="AC24" i="8"/>
  <c r="AB40" i="8"/>
  <c r="AC43" i="8"/>
  <c r="Z53" i="8"/>
  <c r="AA56" i="8"/>
  <c r="AC63" i="8"/>
  <c r="Y67" i="8"/>
  <c r="Z70" i="8"/>
  <c r="AC25" i="8"/>
  <c r="Y25" i="8"/>
  <c r="S24" i="31" s="1" a="1"/>
  <c r="S24" i="31" s="1"/>
  <c r="AC40" i="8"/>
  <c r="Y44" i="8"/>
  <c r="AA53" i="8"/>
  <c r="AB56" i="8"/>
  <c r="Y64" i="8"/>
  <c r="Z67" i="8"/>
  <c r="AA70" i="8"/>
  <c r="Y22" i="8"/>
  <c r="Z25" i="8"/>
  <c r="Y41" i="8"/>
  <c r="Z44" i="8"/>
  <c r="AB53" i="8"/>
  <c r="AC56" i="8"/>
  <c r="U42" i="8"/>
  <c r="U24" i="8"/>
  <c r="T40" i="8"/>
  <c r="U43" i="8"/>
  <c r="U63" i="8"/>
  <c r="V24" i="8"/>
  <c r="U40" i="8"/>
  <c r="V43" i="8"/>
  <c r="T56" i="8"/>
  <c r="V63" i="8"/>
  <c r="V40" i="8"/>
  <c r="T53" i="8"/>
  <c r="U56" i="8"/>
  <c r="T70" i="8"/>
  <c r="U53" i="8"/>
  <c r="V56" i="8"/>
  <c r="T67" i="8"/>
  <c r="U70" i="8"/>
  <c r="T25" i="8"/>
  <c r="T44" i="8"/>
  <c r="V53" i="8"/>
  <c r="T64" i="8"/>
  <c r="U67" i="8"/>
  <c r="V70" i="8"/>
  <c r="U25" i="8"/>
  <c r="T41" i="8"/>
  <c r="U44" i="8"/>
  <c r="Q42" i="8"/>
  <c r="S26" i="8"/>
  <c r="Q39" i="8"/>
  <c r="Q69" i="8"/>
  <c r="Q43" i="8"/>
  <c r="Q63" i="8"/>
  <c r="Q56" i="8"/>
  <c r="S40" i="8"/>
  <c r="Q70" i="8"/>
  <c r="P25" i="8"/>
  <c r="P44" i="8"/>
  <c r="N25" i="8"/>
  <c r="N44" i="8"/>
  <c r="N64" i="8"/>
  <c r="N70" i="8"/>
  <c r="N41" i="8"/>
  <c r="N54" i="8"/>
  <c r="K19" i="8"/>
  <c r="L23" i="8"/>
  <c r="M26" i="8"/>
  <c r="K39" i="8"/>
  <c r="L42" i="8"/>
  <c r="N49" i="8"/>
  <c r="J55" i="8"/>
  <c r="N68" i="8"/>
  <c r="N67" i="8"/>
  <c r="N26" i="8"/>
  <c r="N23" i="8"/>
  <c r="N42" i="8"/>
  <c r="N19" i="8"/>
  <c r="O13" i="31" s="1" a="1"/>
  <c r="O13" i="31" s="1"/>
  <c r="J24" i="8"/>
  <c r="N39" i="8"/>
  <c r="J43" i="8"/>
  <c r="M55" i="8"/>
  <c r="J63" i="8"/>
  <c r="L69" i="8"/>
  <c r="N55" i="8"/>
  <c r="L24" i="8"/>
  <c r="K40" i="8"/>
  <c r="L43" i="8"/>
  <c r="J56" i="8"/>
  <c r="L63" i="8"/>
  <c r="N69" i="8"/>
  <c r="M24" i="8"/>
  <c r="L40" i="8"/>
  <c r="M43" i="8"/>
  <c r="J53" i="8"/>
  <c r="K56" i="8"/>
  <c r="M63" i="8"/>
  <c r="J70" i="8"/>
  <c r="N24" i="8"/>
  <c r="M40" i="8"/>
  <c r="N43" i="8"/>
  <c r="K53" i="8"/>
  <c r="L56" i="8"/>
  <c r="N63" i="8"/>
  <c r="J67" i="8"/>
  <c r="K70" i="8"/>
  <c r="J25" i="8"/>
  <c r="N40" i="8"/>
  <c r="J44" i="8"/>
  <c r="L53" i="8"/>
  <c r="M56" i="8"/>
  <c r="J64" i="8"/>
  <c r="K67" i="8"/>
  <c r="L70" i="8"/>
  <c r="K25" i="8"/>
  <c r="J41" i="8"/>
  <c r="K44" i="8"/>
  <c r="M53" i="8"/>
  <c r="N56" i="8"/>
  <c r="BG31" i="10"/>
  <c r="BG14" i="10"/>
  <c r="BG27" i="10"/>
  <c r="BG28" i="10" s="1"/>
  <c r="BG205" i="10" s="1"/>
  <c r="BG207" i="10"/>
  <c r="BG89" i="10"/>
  <c r="BD27" i="10"/>
  <c r="BD28" i="10" s="1"/>
  <c r="BD205" i="10" s="1"/>
  <c r="BB87" i="10"/>
  <c r="BB18" i="10"/>
  <c r="BD87" i="10"/>
  <c r="BE18" i="10"/>
  <c r="BF120" i="10"/>
  <c r="BF18" i="10"/>
  <c r="BC39" i="10"/>
  <c r="BC89" i="10"/>
  <c r="BF88" i="10"/>
  <c r="BB19" i="10"/>
  <c r="BD39" i="10"/>
  <c r="BB86" i="10"/>
  <c r="BB16" i="10"/>
  <c r="BC86" i="10"/>
  <c r="BE89" i="10"/>
  <c r="BC16" i="10"/>
  <c r="BD19" i="10"/>
  <c r="BD86" i="10"/>
  <c r="BE19" i="10"/>
  <c r="BE86" i="10"/>
  <c r="BE16" i="10"/>
  <c r="AX31" i="10"/>
  <c r="AX14" i="10"/>
  <c r="AY87" i="10"/>
  <c r="AZ87" i="10"/>
  <c r="BA87" i="10"/>
  <c r="AX39" i="10"/>
  <c r="AX89" i="10"/>
  <c r="AX19" i="10"/>
  <c r="AX86" i="10"/>
  <c r="AZ89" i="10"/>
  <c r="AX16" i="10"/>
  <c r="AY19" i="10"/>
  <c r="BA39" i="10"/>
  <c r="AY86" i="10"/>
  <c r="AY16" i="10"/>
  <c r="AZ19" i="10"/>
  <c r="AZ86" i="10"/>
  <c r="BA86" i="10"/>
  <c r="BA16" i="10"/>
  <c r="AU14" i="10"/>
  <c r="AW88" i="10"/>
  <c r="AV14" i="10"/>
  <c r="AU27" i="10"/>
  <c r="AU28" i="10" s="1"/>
  <c r="AU205" i="10" s="1"/>
  <c r="AS18" i="10"/>
  <c r="AV27" i="10"/>
  <c r="AV28" i="10" s="1"/>
  <c r="AV205" i="10" s="1"/>
  <c r="AT120" i="10"/>
  <c r="AU120" i="10"/>
  <c r="AU18" i="10"/>
  <c r="AV18" i="10"/>
  <c r="AS89" i="10"/>
  <c r="AT18" i="10"/>
  <c r="AW18" i="10"/>
  <c r="AT39" i="10"/>
  <c r="AT89" i="10"/>
  <c r="AS19" i="10"/>
  <c r="AU39" i="10"/>
  <c r="AS86" i="10"/>
  <c r="AU89" i="10"/>
  <c r="AS16" i="10"/>
  <c r="AV39" i="10"/>
  <c r="AT86" i="10"/>
  <c r="AV89" i="10"/>
  <c r="AV88" i="10"/>
  <c r="AT16" i="10"/>
  <c r="AU86" i="10"/>
  <c r="AV19" i="10"/>
  <c r="AV86" i="10"/>
  <c r="AN31" i="10"/>
  <c r="AN14" i="10"/>
  <c r="AN27" i="10"/>
  <c r="AN28" i="10" s="1"/>
  <c r="AN205" i="10" s="1"/>
  <c r="AO31" i="10"/>
  <c r="AO27" i="10"/>
  <c r="AO28" i="10" s="1"/>
  <c r="AO205" i="10" s="1"/>
  <c r="AO14" i="10"/>
  <c r="AO15" i="10" s="1"/>
  <c r="AR31" i="10"/>
  <c r="AR27" i="10"/>
  <c r="AR28" i="10" s="1"/>
  <c r="AR205" i="10" s="1"/>
  <c r="AR14" i="10"/>
  <c r="AR15" i="10" s="1"/>
  <c r="AO87" i="10"/>
  <c r="AP120" i="10"/>
  <c r="AQ18" i="10"/>
  <c r="AN39" i="10"/>
  <c r="AR120" i="10"/>
  <c r="AN89" i="10"/>
  <c r="AO39" i="10"/>
  <c r="AO89" i="10"/>
  <c r="AN19" i="10"/>
  <c r="AP39" i="10"/>
  <c r="AP89" i="10"/>
  <c r="AQ88" i="10"/>
  <c r="AN16" i="10"/>
  <c r="AO19" i="10"/>
  <c r="AQ89" i="10"/>
  <c r="AO16" i="10"/>
  <c r="AR39" i="10"/>
  <c r="AP86" i="10"/>
  <c r="AP16" i="10"/>
  <c r="AQ19" i="10"/>
  <c r="AQ86" i="10"/>
  <c r="AR86" i="10"/>
  <c r="AI31" i="10"/>
  <c r="AI14" i="10"/>
  <c r="AL208" i="10"/>
  <c r="AK31" i="10"/>
  <c r="AL31" i="10"/>
  <c r="AL27" i="10"/>
  <c r="AL28" i="10" s="1"/>
  <c r="AL205" i="10" s="1"/>
  <c r="AL14" i="10"/>
  <c r="AM209" i="10"/>
  <c r="AL88" i="10"/>
  <c r="AM88" i="10"/>
  <c r="AI87" i="10"/>
  <c r="AI18" i="10"/>
  <c r="AJ87" i="10"/>
  <c r="AK87" i="10"/>
  <c r="AK18" i="10"/>
  <c r="AL120" i="10"/>
  <c r="AI39" i="10"/>
  <c r="AM87" i="10"/>
  <c r="AM18" i="10"/>
  <c r="AI19" i="10"/>
  <c r="AK39" i="10"/>
  <c r="AI86" i="10"/>
  <c r="AK89" i="10"/>
  <c r="AI16" i="10"/>
  <c r="AJ19" i="10"/>
  <c r="AL39" i="10"/>
  <c r="AJ86" i="10"/>
  <c r="AM89" i="10"/>
  <c r="AL16" i="10"/>
  <c r="AD207" i="10"/>
  <c r="AG88" i="10"/>
  <c r="AH88" i="10"/>
  <c r="AD18" i="10"/>
  <c r="AF18" i="10"/>
  <c r="AG120" i="10"/>
  <c r="AG18" i="10"/>
  <c r="AD39" i="10"/>
  <c r="AD89" i="10"/>
  <c r="AF120" i="10"/>
  <c r="AH208" i="10"/>
  <c r="AD19" i="10"/>
  <c r="AD16" i="10"/>
  <c r="AE19" i="10"/>
  <c r="AE86" i="10"/>
  <c r="AG89" i="10"/>
  <c r="AF86" i="10"/>
  <c r="AE18" i="10"/>
  <c r="AF16" i="10"/>
  <c r="AG19" i="10"/>
  <c r="AG86" i="10"/>
  <c r="AH86" i="10"/>
  <c r="AA17" i="10"/>
  <c r="Z87" i="10"/>
  <c r="AA87" i="10"/>
  <c r="AA18" i="10"/>
  <c r="AB87" i="10"/>
  <c r="AB18" i="10"/>
  <c r="Y39" i="10"/>
  <c r="Y89" i="10"/>
  <c r="Z39" i="10"/>
  <c r="Z89" i="10"/>
  <c r="Y19" i="10"/>
  <c r="AA39" i="10"/>
  <c r="Y86" i="10"/>
  <c r="Y90" i="10" s="1"/>
  <c r="Y65" i="8" s="1"/>
  <c r="AA89" i="10"/>
  <c r="AC39" i="10"/>
  <c r="AC16" i="10"/>
  <c r="U27" i="10"/>
  <c r="U28" i="10" s="1"/>
  <c r="U205" i="10" s="1"/>
  <c r="U14" i="10"/>
  <c r="T18" i="10"/>
  <c r="U87" i="10"/>
  <c r="V18" i="10"/>
  <c r="W87" i="10"/>
  <c r="W18" i="10"/>
  <c r="X87" i="10"/>
  <c r="T89" i="10"/>
  <c r="X18" i="10"/>
  <c r="U39" i="10"/>
  <c r="U89" i="10"/>
  <c r="T19" i="10"/>
  <c r="V89" i="10"/>
  <c r="T16" i="10"/>
  <c r="U19" i="10"/>
  <c r="V86" i="10"/>
  <c r="V16" i="10"/>
  <c r="W19" i="10"/>
  <c r="W74" i="10" s="1"/>
  <c r="X86" i="10"/>
  <c r="S209" i="10"/>
  <c r="R88" i="10"/>
  <c r="Q17" i="10"/>
  <c r="S88" i="10"/>
  <c r="O120" i="10"/>
  <c r="R87" i="10"/>
  <c r="S87" i="10"/>
  <c r="O89" i="10"/>
  <c r="P39" i="10"/>
  <c r="P89" i="10"/>
  <c r="O19" i="10"/>
  <c r="Q39" i="10"/>
  <c r="O86" i="10"/>
  <c r="Q89" i="10"/>
  <c r="O16" i="10"/>
  <c r="P19" i="10"/>
  <c r="R89" i="10"/>
  <c r="R16" i="10"/>
  <c r="S86" i="10"/>
  <c r="S16" i="10"/>
  <c r="N209" i="10"/>
  <c r="M88" i="10"/>
  <c r="N88" i="10"/>
  <c r="L120" i="10"/>
  <c r="M87" i="10"/>
  <c r="J86" i="10"/>
  <c r="K18" i="10"/>
  <c r="J19" i="10"/>
  <c r="L39" i="10"/>
  <c r="J16" i="10"/>
  <c r="K19" i="10"/>
  <c r="M39" i="10"/>
  <c r="M86" i="10"/>
  <c r="M16" i="10"/>
  <c r="N86" i="10"/>
  <c r="J9" i="31" l="1" a="1"/>
  <c r="J9" i="31" s="1"/>
  <c r="N11" i="31" a="1"/>
  <c r="N11" i="31" s="1"/>
  <c r="N36" i="31" a="1"/>
  <c r="N36" i="31" s="1"/>
  <c r="N43" i="31" a="1"/>
  <c r="N43" i="31" s="1"/>
  <c r="N17" i="31" a="1"/>
  <c r="N17" i="31" s="1"/>
  <c r="N22" i="31" a="1"/>
  <c r="N22" i="31" s="1"/>
  <c r="N29" i="31" a="1"/>
  <c r="N29" i="31" s="1"/>
  <c r="N54" i="31" a="1"/>
  <c r="N54" i="31" s="1"/>
  <c r="N61" i="31" a="1"/>
  <c r="N61" i="31" s="1"/>
  <c r="N49" i="31" a="1"/>
  <c r="N49" i="31" s="1"/>
  <c r="N28" i="31" a="1"/>
  <c r="N28" i="31" s="1"/>
  <c r="N15" i="31" a="1"/>
  <c r="N15" i="31" s="1"/>
  <c r="N40" i="31" a="1"/>
  <c r="N40" i="31" s="1"/>
  <c r="N47" i="31" a="1"/>
  <c r="N47" i="31" s="1"/>
  <c r="N58" i="31" a="1"/>
  <c r="N58" i="31" s="1"/>
  <c r="N60" i="31" a="1"/>
  <c r="N60" i="31" s="1"/>
  <c r="N26" i="31" a="1"/>
  <c r="N26" i="31" s="1"/>
  <c r="N33" i="31" a="1"/>
  <c r="N33" i="31" s="1"/>
  <c r="N3" i="31" a="1"/>
  <c r="N3" i="31" s="1"/>
  <c r="N12" i="31" a="1"/>
  <c r="N12" i="31" s="1"/>
  <c r="N19" i="31" a="1"/>
  <c r="N19" i="31" s="1"/>
  <c r="N44" i="31" a="1"/>
  <c r="N44" i="31" s="1"/>
  <c r="N51" i="31" a="1"/>
  <c r="N51" i="31" s="1"/>
  <c r="N45" i="31" a="1"/>
  <c r="N45" i="31" s="1"/>
  <c r="N35" i="31" a="1"/>
  <c r="N35" i="31" s="1"/>
  <c r="N18" i="31" a="1"/>
  <c r="N18" i="31" s="1"/>
  <c r="N30" i="31" a="1"/>
  <c r="N30" i="31" s="1"/>
  <c r="N37" i="31" a="1"/>
  <c r="N37" i="31" s="1"/>
  <c r="N62" i="31" a="1"/>
  <c r="N62" i="31" s="1"/>
  <c r="N38" i="31" a="1"/>
  <c r="N38" i="31" s="1"/>
  <c r="N9" i="31" a="1"/>
  <c r="N9" i="31" s="1"/>
  <c r="N16" i="31" a="1"/>
  <c r="N16" i="31" s="1"/>
  <c r="N23" i="31" a="1"/>
  <c r="N23" i="31" s="1"/>
  <c r="N48" i="31" a="1"/>
  <c r="N48" i="31" s="1"/>
  <c r="N55" i="31" a="1"/>
  <c r="N55" i="31" s="1"/>
  <c r="N56" i="31" a="1"/>
  <c r="N56" i="31" s="1"/>
  <c r="N46" i="31" a="1"/>
  <c r="N46" i="31" s="1"/>
  <c r="N34" i="31" a="1"/>
  <c r="N34" i="31" s="1"/>
  <c r="N41" i="31" a="1"/>
  <c r="N41" i="31" s="1"/>
  <c r="N57" i="31" a="1"/>
  <c r="N57" i="31" s="1"/>
  <c r="N20" i="31" a="1"/>
  <c r="N20" i="31" s="1"/>
  <c r="N27" i="31" a="1"/>
  <c r="N27" i="31" s="1"/>
  <c r="N52" i="31" a="1"/>
  <c r="N52" i="31" s="1"/>
  <c r="N59" i="31" a="1"/>
  <c r="N59" i="31" s="1"/>
  <c r="N13" i="31" a="1"/>
  <c r="N13" i="31" s="1"/>
  <c r="N53" i="31" a="1"/>
  <c r="N53" i="31" s="1"/>
  <c r="N25" i="31" a="1"/>
  <c r="N25" i="31" s="1"/>
  <c r="N24" i="31" a="1"/>
  <c r="N24" i="31" s="1"/>
  <c r="N31" i="31" a="1"/>
  <c r="N31" i="31" s="1"/>
  <c r="N42" i="31" a="1"/>
  <c r="N42" i="31" s="1"/>
  <c r="N10" i="31" a="1"/>
  <c r="N10" i="31" s="1"/>
  <c r="N14" i="31" a="1"/>
  <c r="N14" i="31" s="1"/>
  <c r="N21" i="31" a="1"/>
  <c r="N21" i="31" s="1"/>
  <c r="N32" i="31" a="1"/>
  <c r="N32" i="31" s="1"/>
  <c r="N39" i="31" a="1"/>
  <c r="N39" i="31" s="1"/>
  <c r="N50" i="31" a="1"/>
  <c r="N50" i="31" s="1"/>
  <c r="P24" i="31" a="1"/>
  <c r="P24" i="31" s="1"/>
  <c r="J13" i="31" a="1"/>
  <c r="J13" i="31" s="1"/>
  <c r="BI20" i="8"/>
  <c r="BI16" i="8"/>
  <c r="AF20" i="8"/>
  <c r="AF16" i="8"/>
  <c r="J21" i="31" a="1"/>
  <c r="J21" i="31" s="1"/>
  <c r="Q20" i="8"/>
  <c r="Q16" i="8"/>
  <c r="AV70" i="8"/>
  <c r="AD20" i="8"/>
  <c r="AD16" i="8"/>
  <c r="S20" i="8"/>
  <c r="S16" i="8"/>
  <c r="O20" i="8"/>
  <c r="O16" i="8"/>
  <c r="J25" i="31" a="1"/>
  <c r="J25" i="31" s="1"/>
  <c r="J46" i="31" a="1"/>
  <c r="J46" i="31" s="1"/>
  <c r="AE20" i="8"/>
  <c r="AE16" i="8"/>
  <c r="J38" i="31" a="1"/>
  <c r="J38" i="31" s="1"/>
  <c r="BJ20" i="8"/>
  <c r="BJ16" i="8"/>
  <c r="P20" i="8"/>
  <c r="P16" i="8"/>
  <c r="W40" i="8"/>
  <c r="W16" i="8"/>
  <c r="AV20" i="8"/>
  <c r="AV16" i="8"/>
  <c r="AV39" i="8"/>
  <c r="BH20" i="8"/>
  <c r="BH16" i="8"/>
  <c r="BG56" i="8"/>
  <c r="BG16" i="8"/>
  <c r="R24" i="8"/>
  <c r="R16" i="8"/>
  <c r="J35" i="31" a="1"/>
  <c r="J35" i="31" s="1"/>
  <c r="J27" i="31" a="1"/>
  <c r="J27" i="31" s="1"/>
  <c r="BK20" i="8"/>
  <c r="BK16" i="8"/>
  <c r="X20" i="8"/>
  <c r="X16" i="8"/>
  <c r="AX20" i="8"/>
  <c r="AX16" i="8"/>
  <c r="J40" i="31" a="1"/>
  <c r="J40" i="31" s="1"/>
  <c r="AV42" i="8"/>
  <c r="J11" i="31" a="1"/>
  <c r="J11" i="31" s="1"/>
  <c r="R31" i="10"/>
  <c r="BK39" i="10"/>
  <c r="BK14" i="10"/>
  <c r="BK15" i="10" s="1"/>
  <c r="BK31" i="10"/>
  <c r="AY31" i="10"/>
  <c r="S43" i="8"/>
  <c r="T39" i="10"/>
  <c r="S24" i="8"/>
  <c r="S54" i="8"/>
  <c r="S69" i="8"/>
  <c r="S41" i="8"/>
  <c r="S64" i="8"/>
  <c r="S44" i="8"/>
  <c r="S70" i="8"/>
  <c r="S25" i="8"/>
  <c r="AZ39" i="10"/>
  <c r="S55" i="8"/>
  <c r="S67" i="8"/>
  <c r="S39" i="8"/>
  <c r="S49" i="8"/>
  <c r="T27" i="10"/>
  <c r="T28" i="10" s="1"/>
  <c r="T205" i="10" s="1"/>
  <c r="S56" i="8"/>
  <c r="S19" i="8"/>
  <c r="T14" i="10"/>
  <c r="AW27" i="10"/>
  <c r="AW28" i="10" s="1"/>
  <c r="AW205" i="10" s="1"/>
  <c r="S42" i="8"/>
  <c r="S23" i="8"/>
  <c r="S63" i="8"/>
  <c r="S68" i="8"/>
  <c r="W63" i="8"/>
  <c r="R42" i="8"/>
  <c r="BG19" i="8"/>
  <c r="O58" i="31" s="1" a="1"/>
  <c r="O58" i="31" s="1"/>
  <c r="AE24" i="31" a="1"/>
  <c r="AE24" i="31" s="1"/>
  <c r="BG42" i="8"/>
  <c r="AP24" i="31" a="1"/>
  <c r="AP24" i="31" s="1"/>
  <c r="R43" i="8"/>
  <c r="W68" i="8"/>
  <c r="AB24" i="31" a="1"/>
  <c r="AB24" i="31" s="1"/>
  <c r="J39" i="31" a="1"/>
  <c r="J39" i="31" s="1"/>
  <c r="W70" i="8"/>
  <c r="W20" i="8"/>
  <c r="R13" i="8"/>
  <c r="R20" i="8"/>
  <c r="BG68" i="8"/>
  <c r="BG20" i="8"/>
  <c r="W39" i="8"/>
  <c r="P39" i="8"/>
  <c r="R63" i="8"/>
  <c r="R19" i="8"/>
  <c r="W53" i="8"/>
  <c r="BG63" i="8"/>
  <c r="BG39" i="8"/>
  <c r="P11" i="8"/>
  <c r="P13" i="8"/>
  <c r="W11" i="8"/>
  <c r="W13" i="8"/>
  <c r="O42" i="31" a="1"/>
  <c r="O42" i="31" s="1"/>
  <c r="BG43" i="8"/>
  <c r="BG23" i="8"/>
  <c r="W25" i="8"/>
  <c r="BG26" i="8"/>
  <c r="O36" i="31" a="1"/>
  <c r="O36" i="31" s="1"/>
  <c r="BJ11" i="8"/>
  <c r="BJ13" i="8"/>
  <c r="W49" i="8"/>
  <c r="R23" i="8"/>
  <c r="R53" i="8"/>
  <c r="BG24" i="8"/>
  <c r="BG67" i="8"/>
  <c r="V57" i="19" a="1"/>
  <c r="V57" i="19" s="1"/>
  <c r="W24" i="8"/>
  <c r="BG69" i="8"/>
  <c r="BK11" i="8"/>
  <c r="BK13" i="8"/>
  <c r="BG11" i="8"/>
  <c r="BG13" i="8"/>
  <c r="X57" i="19" s="1" a="1"/>
  <c r="X57" i="19" s="1"/>
  <c r="W43" i="8"/>
  <c r="R69" i="8"/>
  <c r="W56" i="8"/>
  <c r="BG49" i="8"/>
  <c r="X11" i="8"/>
  <c r="X13" i="8"/>
  <c r="J19" i="31" a="1"/>
  <c r="J19" i="31" s="1"/>
  <c r="AX11" i="8"/>
  <c r="AX13" i="8"/>
  <c r="AE11" i="8"/>
  <c r="AE13" i="8"/>
  <c r="BG54" i="8"/>
  <c r="W54" i="8"/>
  <c r="BI11" i="8"/>
  <c r="BI13" i="8"/>
  <c r="AN24" i="31" a="1"/>
  <c r="AN24" i="31" s="1"/>
  <c r="AO24" i="31" a="1"/>
  <c r="AO24" i="31" s="1"/>
  <c r="R56" i="8"/>
  <c r="R26" i="8"/>
  <c r="O38" i="31" a="1"/>
  <c r="O38" i="31" s="1"/>
  <c r="BG41" i="8"/>
  <c r="J43" i="31" a="1"/>
  <c r="J43" i="31" s="1"/>
  <c r="AF11" i="8"/>
  <c r="AF13" i="8"/>
  <c r="J24" i="31" a="1"/>
  <c r="J24" i="31" s="1"/>
  <c r="BH11" i="8"/>
  <c r="BH13" i="8"/>
  <c r="W42" i="8"/>
  <c r="R55" i="8"/>
  <c r="BG64" i="8"/>
  <c r="Q11" i="8"/>
  <c r="Q13" i="8"/>
  <c r="BG44" i="8"/>
  <c r="W64" i="8"/>
  <c r="J26" i="31" a="1"/>
  <c r="J26" i="31" s="1"/>
  <c r="J54" i="31" a="1"/>
  <c r="J54" i="31" s="1"/>
  <c r="J32" i="31" a="1"/>
  <c r="J32" i="31" s="1"/>
  <c r="W69" i="8"/>
  <c r="BG40" i="8"/>
  <c r="BG25" i="8"/>
  <c r="R70" i="8"/>
  <c r="J41" i="31" a="1"/>
  <c r="J41" i="31" s="1"/>
  <c r="AV11" i="8"/>
  <c r="AV13" i="8"/>
  <c r="O10" i="31" a="1"/>
  <c r="O10" i="31" s="1"/>
  <c r="BG70" i="8"/>
  <c r="W19" i="8"/>
  <c r="S11" i="8"/>
  <c r="S13" i="8"/>
  <c r="AD11" i="8"/>
  <c r="AD13" i="8"/>
  <c r="J44" i="31" a="1"/>
  <c r="J44" i="31" s="1"/>
  <c r="R40" i="8"/>
  <c r="R39" i="8"/>
  <c r="BG55" i="8"/>
  <c r="O11" i="8"/>
  <c r="O13" i="8"/>
  <c r="AX55" i="8"/>
  <c r="AX24" i="8"/>
  <c r="AX56" i="8"/>
  <c r="O20" i="31" a="1"/>
  <c r="O20" i="31" s="1"/>
  <c r="O11" i="31" a="1"/>
  <c r="O11" i="31" s="1"/>
  <c r="AX63" i="8"/>
  <c r="O45" i="31" a="1"/>
  <c r="O45" i="31" s="1"/>
  <c r="AX41" i="8"/>
  <c r="AX67" i="8"/>
  <c r="AX43" i="8"/>
  <c r="O19" i="31" a="1"/>
  <c r="O19" i="31" s="1"/>
  <c r="AX64" i="8"/>
  <c r="AX70" i="8"/>
  <c r="AX26" i="8"/>
  <c r="O28" i="31" a="1"/>
  <c r="O28" i="31" s="1"/>
  <c r="AX68" i="8"/>
  <c r="AX54" i="8"/>
  <c r="R41" i="8"/>
  <c r="R11" i="8"/>
  <c r="O12" i="31" a="1"/>
  <c r="O12" i="31" s="1"/>
  <c r="O9" i="31" a="1"/>
  <c r="O9" i="31" s="1"/>
  <c r="AX44" i="8"/>
  <c r="AX53" i="8"/>
  <c r="AX69" i="8"/>
  <c r="AX42" i="8"/>
  <c r="O50" i="31" a="1"/>
  <c r="O50" i="31" s="1"/>
  <c r="AX19" i="8"/>
  <c r="O40" i="31" a="1"/>
  <c r="O40" i="31" s="1"/>
  <c r="D62" i="31" a="1"/>
  <c r="D62" i="31" s="1"/>
  <c r="D23" i="31" a="1"/>
  <c r="D23" i="31" s="1"/>
  <c r="D49" i="31" a="1"/>
  <c r="D49" i="31" s="1"/>
  <c r="D31" i="31" a="1"/>
  <c r="D31" i="31" s="1"/>
  <c r="AL24" i="31" a="1"/>
  <c r="AL24" i="31" s="1"/>
  <c r="AM24" i="31" a="1"/>
  <c r="AM24" i="31" s="1"/>
  <c r="D16" i="31" a="1"/>
  <c r="D16" i="31" s="1"/>
  <c r="D60" i="31" a="1"/>
  <c r="D60" i="31" s="1"/>
  <c r="D47" i="31" a="1"/>
  <c r="D47" i="31" s="1"/>
  <c r="D18" i="31" a="1"/>
  <c r="D18" i="31" s="1"/>
  <c r="D29" i="31" a="1"/>
  <c r="D29" i="31" s="1"/>
  <c r="R24" i="31" a="1"/>
  <c r="R24" i="31" s="1"/>
  <c r="D61" i="31" a="1"/>
  <c r="D61" i="31" s="1"/>
  <c r="D14" i="31" a="1"/>
  <c r="D14" i="31" s="1"/>
  <c r="D30" i="31" a="1"/>
  <c r="D30" i="31" s="1"/>
  <c r="D15" i="31" a="1"/>
  <c r="D15" i="31" s="1"/>
  <c r="D59" i="31" a="1"/>
  <c r="D59" i="31" s="1"/>
  <c r="D22" i="31" a="1"/>
  <c r="D22" i="31" s="1"/>
  <c r="D17" i="31" a="1"/>
  <c r="D17" i="31" s="1"/>
  <c r="D58" i="31" a="1"/>
  <c r="D58" i="31" s="1"/>
  <c r="W41" i="8"/>
  <c r="W26" i="8"/>
  <c r="H24" i="31" a="1"/>
  <c r="H24" i="31" s="1"/>
  <c r="I24" i="31" a="1"/>
  <c r="I24" i="31" s="1"/>
  <c r="V48" i="19" a="1"/>
  <c r="V48" i="19" s="1"/>
  <c r="AF24" i="31" a="1"/>
  <c r="AF24" i="31" s="1"/>
  <c r="AV49" i="8"/>
  <c r="AV54" i="8"/>
  <c r="AV41" i="8"/>
  <c r="AK59" i="8"/>
  <c r="AV53" i="8"/>
  <c r="AV23" i="8"/>
  <c r="BE57" i="8"/>
  <c r="AV40" i="8"/>
  <c r="AV69" i="8"/>
  <c r="AB58" i="8"/>
  <c r="AV55" i="8"/>
  <c r="AL57" i="8"/>
  <c r="AV63" i="8"/>
  <c r="AV67" i="8"/>
  <c r="AJ57" i="8"/>
  <c r="AV56" i="8"/>
  <c r="AV26" i="8"/>
  <c r="BB57" i="8"/>
  <c r="AV19" i="8"/>
  <c r="AV64" i="8"/>
  <c r="AV43" i="8"/>
  <c r="AV44" i="8"/>
  <c r="BD59" i="8"/>
  <c r="AW59" i="8"/>
  <c r="BF59" i="8"/>
  <c r="Z57" i="8"/>
  <c r="AV24" i="8"/>
  <c r="AV68" i="8"/>
  <c r="L58" i="8"/>
  <c r="R208" i="10"/>
  <c r="J207" i="10"/>
  <c r="AN207" i="10"/>
  <c r="AM207" i="10"/>
  <c r="AL207" i="10"/>
  <c r="AE207" i="10"/>
  <c r="AZ207" i="10"/>
  <c r="AV207" i="10"/>
  <c r="AK207" i="10"/>
  <c r="BC207" i="10"/>
  <c r="AG207" i="10"/>
  <c r="AB207" i="10"/>
  <c r="O207" i="10"/>
  <c r="AF207" i="10"/>
  <c r="N207" i="10"/>
  <c r="AY207" i="10"/>
  <c r="P207" i="10"/>
  <c r="BE207" i="10"/>
  <c r="BB207" i="10"/>
  <c r="T207" i="10"/>
  <c r="AJ207" i="10"/>
  <c r="AI207" i="10"/>
  <c r="R207" i="10"/>
  <c r="BD207" i="10"/>
  <c r="AC207" i="10"/>
  <c r="L207" i="10"/>
  <c r="W207" i="10"/>
  <c r="Z207" i="10"/>
  <c r="M207" i="10"/>
  <c r="BA207" i="10"/>
  <c r="AO207" i="10"/>
  <c r="X207" i="10"/>
  <c r="X32" i="19" a="1"/>
  <c r="X32" i="19" s="1"/>
  <c r="X9" i="19" a="1"/>
  <c r="X9" i="19" s="1"/>
  <c r="X55" i="19" a="1"/>
  <c r="X55" i="19" s="1"/>
  <c r="R68" i="8"/>
  <c r="X8" i="19" a="1"/>
  <c r="X8" i="19" s="1"/>
  <c r="X43" i="19" a="1"/>
  <c r="X43" i="19" s="1"/>
  <c r="X38" i="19" a="1"/>
  <c r="X38" i="19" s="1"/>
  <c r="X45" i="19" a="1"/>
  <c r="X45" i="19" s="1"/>
  <c r="X50" i="19" a="1"/>
  <c r="X50" i="19" s="1"/>
  <c r="X37" i="19" a="1"/>
  <c r="X37" i="19" s="1"/>
  <c r="BK65" i="8"/>
  <c r="X42" i="19" a="1"/>
  <c r="X42" i="19" s="1"/>
  <c r="X49" i="19" a="1"/>
  <c r="X49" i="19" s="1"/>
  <c r="X34" i="19" a="1"/>
  <c r="X34" i="19" s="1"/>
  <c r="X33" i="19" a="1"/>
  <c r="X33" i="19" s="1"/>
  <c r="X27" i="19" a="1"/>
  <c r="X27" i="19" s="1"/>
  <c r="BK37" i="8"/>
  <c r="X62" i="31" s="1" a="1"/>
  <c r="X62" i="31" s="1"/>
  <c r="X26" i="19" a="1"/>
  <c r="X26" i="19" s="1"/>
  <c r="BK55" i="8"/>
  <c r="X18" i="19" a="1"/>
  <c r="X18" i="19" s="1"/>
  <c r="X47" i="19" a="1"/>
  <c r="X47" i="19" s="1"/>
  <c r="X56" i="19" a="1"/>
  <c r="X56" i="19" s="1"/>
  <c r="Q40" i="8"/>
  <c r="X10" i="19" a="1"/>
  <c r="X10" i="19" s="1"/>
  <c r="X19" i="19" a="1"/>
  <c r="X19" i="19" s="1"/>
  <c r="AX17" i="8"/>
  <c r="J49" i="31" s="1" a="1"/>
  <c r="J49" i="31" s="1"/>
  <c r="X54" i="19" a="1"/>
  <c r="X54" i="19" s="1"/>
  <c r="X35" i="19" a="1"/>
  <c r="X35" i="19" s="1"/>
  <c r="X40" i="19" a="1"/>
  <c r="X40" i="19" s="1"/>
  <c r="X52" i="19" a="1"/>
  <c r="X52" i="19" s="1"/>
  <c r="X20" i="19" a="1"/>
  <c r="X20" i="19" s="1"/>
  <c r="X51" i="19" a="1"/>
  <c r="X51" i="19" s="1"/>
  <c r="X36" i="19" a="1"/>
  <c r="X36" i="19" s="1"/>
  <c r="X44" i="19" a="1"/>
  <c r="X44" i="19" s="1"/>
  <c r="X39" i="19" a="1"/>
  <c r="X39" i="19" s="1"/>
  <c r="X11" i="19" a="1"/>
  <c r="X11" i="19" s="1"/>
  <c r="BJ26" i="8"/>
  <c r="AD63" i="8"/>
  <c r="X25" i="19" a="1"/>
  <c r="X25" i="19" s="1"/>
  <c r="X12" i="19" a="1"/>
  <c r="X12" i="19" s="1"/>
  <c r="X23" i="19" a="1"/>
  <c r="X23" i="19" s="1"/>
  <c r="AE56" i="8"/>
  <c r="V46" i="19" a="1"/>
  <c r="V46" i="19" s="1"/>
  <c r="X41" i="19" a="1"/>
  <c r="X41" i="19" s="1"/>
  <c r="P56" i="8"/>
  <c r="X24" i="19" a="1"/>
  <c r="X24" i="19" s="1"/>
  <c r="X53" i="19" a="1"/>
  <c r="X53" i="19" s="1"/>
  <c r="X31" i="19" a="1"/>
  <c r="X31" i="19" s="1"/>
  <c r="AY27" i="10"/>
  <c r="AY28" i="10" s="1"/>
  <c r="AY205" i="10" s="1"/>
  <c r="AY108" i="10" s="1"/>
  <c r="AI27" i="10"/>
  <c r="AI28" i="10" s="1"/>
  <c r="AI205" i="10" s="1"/>
  <c r="AI108" i="10" s="1"/>
  <c r="Q24" i="8"/>
  <c r="BB39" i="10"/>
  <c r="Q19" i="8"/>
  <c r="Q25" i="8"/>
  <c r="Q44" i="8"/>
  <c r="Q53" i="8"/>
  <c r="BF39" i="10"/>
  <c r="AX23" i="8"/>
  <c r="AF31" i="10"/>
  <c r="AH14" i="10"/>
  <c r="BB14" i="10"/>
  <c r="BB15" i="10" s="1"/>
  <c r="Q23" i="8"/>
  <c r="X14" i="10"/>
  <c r="X15" i="10" s="1"/>
  <c r="AF39" i="10"/>
  <c r="Q55" i="8"/>
  <c r="X27" i="10"/>
  <c r="X28" i="10" s="1"/>
  <c r="X205" i="10" s="1"/>
  <c r="BK61" i="8"/>
  <c r="AY39" i="10"/>
  <c r="X31" i="10"/>
  <c r="BK56" i="8"/>
  <c r="V39" i="10"/>
  <c r="V27" i="10"/>
  <c r="V14" i="10"/>
  <c r="BJ61" i="8"/>
  <c r="BJ30" i="8"/>
  <c r="AE39" i="10"/>
  <c r="BE39" i="10"/>
  <c r="J39" i="10"/>
  <c r="P69" i="8"/>
  <c r="AE67" i="8"/>
  <c r="BK30" i="8"/>
  <c r="Z58" i="8"/>
  <c r="AO57" i="8"/>
  <c r="P67" i="8"/>
  <c r="AR59" i="8"/>
  <c r="BK12" i="8"/>
  <c r="U59" i="8"/>
  <c r="AZ59" i="8"/>
  <c r="L59" i="8"/>
  <c r="BC59" i="8"/>
  <c r="AK57" i="8"/>
  <c r="P19" i="8"/>
  <c r="AW57" i="8"/>
  <c r="AP57" i="8"/>
  <c r="AZ58" i="8"/>
  <c r="J58" i="8"/>
  <c r="AR57" i="8"/>
  <c r="AY59" i="8"/>
  <c r="BF57" i="8"/>
  <c r="P40" i="8"/>
  <c r="BC57" i="8"/>
  <c r="AS57" i="8"/>
  <c r="AT58" i="8"/>
  <c r="AN59" i="8"/>
  <c r="AQ59" i="8"/>
  <c r="AG59" i="8"/>
  <c r="P70" i="8"/>
  <c r="P55" i="8"/>
  <c r="K58" i="8"/>
  <c r="BK49" i="8"/>
  <c r="AC57" i="8"/>
  <c r="K57" i="8"/>
  <c r="AH59" i="8"/>
  <c r="P42" i="8"/>
  <c r="T59" i="8"/>
  <c r="BK44" i="8"/>
  <c r="AM57" i="8"/>
  <c r="AN57" i="8"/>
  <c r="M57" i="8"/>
  <c r="BK25" i="8"/>
  <c r="M58" i="8"/>
  <c r="BE58" i="8"/>
  <c r="P53" i="8"/>
  <c r="AT57" i="8"/>
  <c r="AG58" i="8"/>
  <c r="AA57" i="8"/>
  <c r="U58" i="8"/>
  <c r="AP58" i="8"/>
  <c r="AJ59" i="8"/>
  <c r="P43" i="8"/>
  <c r="AU58" i="8"/>
  <c r="P63" i="8"/>
  <c r="P24" i="8"/>
  <c r="AI57" i="8"/>
  <c r="BK69" i="8"/>
  <c r="AB57" i="8"/>
  <c r="AI59" i="8"/>
  <c r="BD57" i="8"/>
  <c r="AA58" i="8"/>
  <c r="AL58" i="8"/>
  <c r="V57" i="8"/>
  <c r="BA59" i="8"/>
  <c r="N58" i="8"/>
  <c r="J57" i="8"/>
  <c r="R9" i="8"/>
  <c r="F17" i="31" s="1" a="1"/>
  <c r="F17" i="31" s="1"/>
  <c r="R15" i="10"/>
  <c r="AV108" i="10"/>
  <c r="AV160" i="10"/>
  <c r="AV134" i="10"/>
  <c r="S9" i="8"/>
  <c r="F18" i="31" s="1" a="1"/>
  <c r="F18" i="31" s="1"/>
  <c r="S15" i="10"/>
  <c r="BI12" i="8"/>
  <c r="BI57" i="8"/>
  <c r="BI46" i="8"/>
  <c r="BI58" i="8"/>
  <c r="BI72" i="8"/>
  <c r="BI32" i="8"/>
  <c r="BI33" i="8"/>
  <c r="BI59" i="8"/>
  <c r="BI31" i="8"/>
  <c r="BI45" i="8"/>
  <c r="BI71" i="8"/>
  <c r="BI47" i="8"/>
  <c r="BI73" i="8"/>
  <c r="BI52" i="8"/>
  <c r="BG53" i="8"/>
  <c r="BG52" i="8"/>
  <c r="AC59" i="8"/>
  <c r="AB59" i="8"/>
  <c r="AQ57" i="8"/>
  <c r="AI58" i="8"/>
  <c r="L57" i="8"/>
  <c r="AU160" i="10"/>
  <c r="AU108" i="10"/>
  <c r="AU134" i="10"/>
  <c r="AY9" i="8"/>
  <c r="F50" i="31" s="1" a="1"/>
  <c r="F50" i="31" s="1"/>
  <c r="AY15" i="10"/>
  <c r="AW9" i="8"/>
  <c r="F48" i="31" s="1" a="1"/>
  <c r="F48" i="31" s="1"/>
  <c r="AW15" i="10"/>
  <c r="X41" i="8"/>
  <c r="X52" i="8"/>
  <c r="AC58" i="8"/>
  <c r="O39" i="10"/>
  <c r="AV9" i="8"/>
  <c r="F47" i="31" s="1" a="1"/>
  <c r="F47" i="31" s="1"/>
  <c r="AV15" i="10"/>
  <c r="AY134" i="10"/>
  <c r="AJ108" i="10"/>
  <c r="AJ160" i="10"/>
  <c r="AJ134" i="10"/>
  <c r="AF52" i="8"/>
  <c r="U57" i="8"/>
  <c r="AZ57" i="8"/>
  <c r="AH58" i="8"/>
  <c r="AG57" i="8"/>
  <c r="AU57" i="8"/>
  <c r="AO160" i="10"/>
  <c r="AO134" i="10"/>
  <c r="AO108" i="10"/>
  <c r="Q49" i="8"/>
  <c r="Q52" i="8"/>
  <c r="T58" i="8"/>
  <c r="AM59" i="8"/>
  <c r="AH57" i="8"/>
  <c r="AI134" i="10"/>
  <c r="AU9" i="8"/>
  <c r="F46" i="31" s="1" a="1"/>
  <c r="F46" i="31" s="1"/>
  <c r="AU15" i="10"/>
  <c r="BG160" i="10"/>
  <c r="BG134" i="10"/>
  <c r="BG108" i="10"/>
  <c r="BB134" i="10"/>
  <c r="BB108" i="10"/>
  <c r="BB160" i="10"/>
  <c r="T57" i="8"/>
  <c r="AA59" i="8"/>
  <c r="AM58" i="8"/>
  <c r="BF58" i="8"/>
  <c r="AU59" i="8"/>
  <c r="AI9" i="8"/>
  <c r="F34" i="31" s="1" a="1"/>
  <c r="F34" i="31" s="1"/>
  <c r="AI15" i="10"/>
  <c r="AN108" i="10"/>
  <c r="AN134" i="10"/>
  <c r="AN160" i="10"/>
  <c r="BG9" i="8"/>
  <c r="F58" i="31" s="1" a="1"/>
  <c r="F58" i="31" s="1"/>
  <c r="BG15" i="10"/>
  <c r="BG211" i="10" s="1"/>
  <c r="S52" i="8"/>
  <c r="N57" i="8"/>
  <c r="AA74" i="10"/>
  <c r="AN9" i="8"/>
  <c r="F39" i="31" s="1" a="1"/>
  <c r="F39" i="31" s="1"/>
  <c r="AN15" i="10"/>
  <c r="BD15" i="10"/>
  <c r="BD211" i="10" s="1"/>
  <c r="Q9" i="8"/>
  <c r="F16" i="31" s="1" a="1"/>
  <c r="F16" i="31" s="1"/>
  <c r="Q15" i="10"/>
  <c r="AH74" i="10"/>
  <c r="BJ37" i="8"/>
  <c r="X61" i="31" s="1" a="1"/>
  <c r="X61" i="31" s="1"/>
  <c r="BJ46" i="8"/>
  <c r="BJ58" i="8"/>
  <c r="BJ72" i="8"/>
  <c r="BJ32" i="8"/>
  <c r="BJ33" i="8"/>
  <c r="BJ59" i="8"/>
  <c r="BJ45" i="8"/>
  <c r="BJ31" i="8"/>
  <c r="BJ71" i="8"/>
  <c r="BJ47" i="8"/>
  <c r="BJ73" i="8"/>
  <c r="BJ52" i="8"/>
  <c r="BJ57" i="8"/>
  <c r="AD39" i="8"/>
  <c r="AD52" i="8"/>
  <c r="AX39" i="8"/>
  <c r="AX52" i="8"/>
  <c r="BC58" i="8"/>
  <c r="AL108" i="10"/>
  <c r="AL134" i="10"/>
  <c r="AL160" i="10"/>
  <c r="O27" i="10"/>
  <c r="O28" i="10" s="1"/>
  <c r="O205" i="10" s="1"/>
  <c r="AH9" i="8"/>
  <c r="F33" i="31" s="1" a="1"/>
  <c r="F33" i="31" s="1"/>
  <c r="AH15" i="10"/>
  <c r="AW160" i="10"/>
  <c r="AW134" i="10"/>
  <c r="AW108" i="10"/>
  <c r="O52" i="8"/>
  <c r="BD58" i="8"/>
  <c r="AR58" i="8"/>
  <c r="AO59" i="8"/>
  <c r="AN58" i="8"/>
  <c r="N59" i="8"/>
  <c r="V59" i="8"/>
  <c r="X108" i="10"/>
  <c r="X134" i="10"/>
  <c r="X160" i="10"/>
  <c r="AE25" i="8"/>
  <c r="AE52" i="8"/>
  <c r="M59" i="8"/>
  <c r="BA58" i="8"/>
  <c r="AP59" i="8"/>
  <c r="AO58" i="8"/>
  <c r="V58" i="8"/>
  <c r="R39" i="10"/>
  <c r="V9" i="8"/>
  <c r="F21" i="31" s="1" a="1"/>
  <c r="F21" i="31" s="1"/>
  <c r="V15" i="10"/>
  <c r="P49" i="8"/>
  <c r="P52" i="8"/>
  <c r="R27" i="10"/>
  <c r="R28" i="10" s="1"/>
  <c r="R205" i="10" s="1"/>
  <c r="BA57" i="8"/>
  <c r="AY58" i="8"/>
  <c r="AW58" i="8"/>
  <c r="K59" i="8"/>
  <c r="BB9" i="8"/>
  <c r="F53" i="31" s="1" a="1"/>
  <c r="F53" i="31" s="1"/>
  <c r="BH52" i="8"/>
  <c r="BH57" i="8"/>
  <c r="BH46" i="8"/>
  <c r="BH58" i="8"/>
  <c r="BH72" i="8"/>
  <c r="BH32" i="8"/>
  <c r="BH33" i="8"/>
  <c r="BH31" i="8"/>
  <c r="BH59" i="8"/>
  <c r="BH45" i="8"/>
  <c r="BH71" i="8"/>
  <c r="BH47" i="8"/>
  <c r="BH73" i="8"/>
  <c r="AY57" i="8"/>
  <c r="AX9" i="8"/>
  <c r="F49" i="31" s="1" a="1"/>
  <c r="F49" i="31" s="1"/>
  <c r="AX15" i="10"/>
  <c r="U9" i="8"/>
  <c r="F20" i="31" s="1" a="1"/>
  <c r="F20" i="31" s="1"/>
  <c r="U15" i="10"/>
  <c r="AK108" i="10"/>
  <c r="AK134" i="10"/>
  <c r="AK160" i="10"/>
  <c r="R25" i="8"/>
  <c r="R52" i="8"/>
  <c r="AV17" i="8"/>
  <c r="AV52" i="8"/>
  <c r="AS59" i="8"/>
  <c r="BB59" i="8"/>
  <c r="AJ58" i="8"/>
  <c r="J59" i="8"/>
  <c r="U108" i="10"/>
  <c r="U134" i="10"/>
  <c r="U160" i="10"/>
  <c r="BK64" i="8"/>
  <c r="BK58" i="8"/>
  <c r="BK72" i="8"/>
  <c r="BK32" i="8"/>
  <c r="BK33" i="8"/>
  <c r="BK59" i="8"/>
  <c r="BK45" i="8"/>
  <c r="BK71" i="8"/>
  <c r="BK47" i="8"/>
  <c r="BK31" i="8"/>
  <c r="BK73" i="8"/>
  <c r="BK52" i="8"/>
  <c r="BK57" i="8"/>
  <c r="BK46" i="8"/>
  <c r="AS58" i="8"/>
  <c r="BB58" i="8"/>
  <c r="AK58" i="8"/>
  <c r="T134" i="10"/>
  <c r="T108" i="10"/>
  <c r="T160" i="10"/>
  <c r="BD108" i="10"/>
  <c r="BD134" i="10"/>
  <c r="BD160" i="10"/>
  <c r="AT59" i="8"/>
  <c r="Z59" i="8"/>
  <c r="AL59" i="8"/>
  <c r="BE59" i="8"/>
  <c r="T9" i="8"/>
  <c r="F19" i="31" s="1" a="1"/>
  <c r="F19" i="31" s="1"/>
  <c r="T15" i="10"/>
  <c r="AL9" i="8"/>
  <c r="F37" i="31" s="1" a="1"/>
  <c r="F37" i="31" s="1"/>
  <c r="AL15" i="10"/>
  <c r="AR160" i="10"/>
  <c r="AR134" i="10"/>
  <c r="AR108" i="10"/>
  <c r="P9" i="8"/>
  <c r="F15" i="31" s="1" a="1"/>
  <c r="F15" i="31" s="1"/>
  <c r="P15" i="10"/>
  <c r="W55" i="8"/>
  <c r="W52" i="8"/>
  <c r="W57" i="8"/>
  <c r="W59" i="8"/>
  <c r="AV29" i="8"/>
  <c r="AU29" i="8"/>
  <c r="AT30" i="8"/>
  <c r="BD29" i="8"/>
  <c r="BC30" i="8"/>
  <c r="BB29" i="8"/>
  <c r="AI29" i="8"/>
  <c r="AM29" i="8"/>
  <c r="L74" i="10"/>
  <c r="BA74" i="10"/>
  <c r="BB74" i="10"/>
  <c r="AN74" i="10"/>
  <c r="AF74" i="10"/>
  <c r="W12" i="8"/>
  <c r="W39" i="10"/>
  <c r="N12" i="8"/>
  <c r="N39" i="10"/>
  <c r="K12" i="8"/>
  <c r="K39" i="10"/>
  <c r="AS12" i="8"/>
  <c r="AS39" i="10"/>
  <c r="AJ12" i="8"/>
  <c r="AJ39" i="10"/>
  <c r="AM12" i="8"/>
  <c r="AM39" i="10"/>
  <c r="S12" i="8"/>
  <c r="S39" i="10"/>
  <c r="AB12" i="8"/>
  <c r="AB39" i="10"/>
  <c r="BG12" i="8"/>
  <c r="BG39" i="10"/>
  <c r="AQ12" i="8"/>
  <c r="AQ39" i="10"/>
  <c r="AW12" i="8"/>
  <c r="AW39" i="10"/>
  <c r="AH12" i="8"/>
  <c r="AH39" i="10"/>
  <c r="X209" i="10"/>
  <c r="X74" i="10"/>
  <c r="Q209" i="10"/>
  <c r="Q74" i="10"/>
  <c r="U30" i="8"/>
  <c r="AJ74" i="10"/>
  <c r="AB74" i="10"/>
  <c r="AQ120" i="10"/>
  <c r="AQ132" i="10" s="1"/>
  <c r="AQ133" i="10" s="1"/>
  <c r="BH87" i="10"/>
  <c r="BH120" i="10"/>
  <c r="BH132" i="10" s="1"/>
  <c r="BH133" i="10" s="1"/>
  <c r="Y87" i="10"/>
  <c r="Y120" i="10"/>
  <c r="Y132" i="10" s="1"/>
  <c r="Y133" i="10" s="1"/>
  <c r="BJ87" i="10"/>
  <c r="BJ120" i="10"/>
  <c r="BJ132" i="10" s="1"/>
  <c r="BJ133" i="10" s="1"/>
  <c r="BK87" i="10"/>
  <c r="BK120" i="10"/>
  <c r="BK132" i="10" s="1"/>
  <c r="BK133" i="10" s="1"/>
  <c r="AH120" i="10"/>
  <c r="AH132" i="10" s="1"/>
  <c r="AH133" i="10" s="1"/>
  <c r="AS87" i="10"/>
  <c r="AS90" i="10" s="1"/>
  <c r="AS66" i="8" s="1"/>
  <c r="AS120" i="10"/>
  <c r="AS132" i="10" s="1"/>
  <c r="AS133" i="10" s="1"/>
  <c r="Q87" i="10"/>
  <c r="Q90" i="10" s="1"/>
  <c r="Q65" i="8" s="1"/>
  <c r="Q120" i="10"/>
  <c r="Q132" i="10" s="1"/>
  <c r="Q133" i="10" s="1"/>
  <c r="AW87" i="10"/>
  <c r="AW90" i="10" s="1"/>
  <c r="AW65" i="8" s="1"/>
  <c r="AW120" i="10"/>
  <c r="AW132" i="10" s="1"/>
  <c r="AW133" i="10" s="1"/>
  <c r="N87" i="10"/>
  <c r="N120" i="10"/>
  <c r="N132" i="10" s="1"/>
  <c r="N133" i="10" s="1"/>
  <c r="BC120" i="10"/>
  <c r="BC132" i="10" s="1"/>
  <c r="BC133" i="10" s="1"/>
  <c r="BI87" i="10"/>
  <c r="BI120" i="10"/>
  <c r="BI132" i="10" s="1"/>
  <c r="BI133" i="10" s="1"/>
  <c r="AV120" i="10"/>
  <c r="AV132" i="10" s="1"/>
  <c r="AV133" i="10" s="1"/>
  <c r="AE120" i="10"/>
  <c r="AE132" i="10" s="1"/>
  <c r="AE133" i="10" s="1"/>
  <c r="AX87" i="10"/>
  <c r="AX90" i="10" s="1"/>
  <c r="AX65" i="8" s="1"/>
  <c r="AX120" i="10"/>
  <c r="AX132" i="10" s="1"/>
  <c r="AX133" i="10" s="1"/>
  <c r="AI74" i="10"/>
  <c r="AK74" i="10"/>
  <c r="T74" i="10"/>
  <c r="AD74" i="10"/>
  <c r="AE74" i="10"/>
  <c r="AV74" i="10"/>
  <c r="P208" i="10"/>
  <c r="P74" i="10"/>
  <c r="Z74" i="10"/>
  <c r="AZ74" i="10"/>
  <c r="M74" i="10"/>
  <c r="AL74" i="10"/>
  <c r="AY74" i="10"/>
  <c r="AM74" i="10"/>
  <c r="N74" i="10"/>
  <c r="O74" i="10"/>
  <c r="BC74" i="10"/>
  <c r="AO74" i="10"/>
  <c r="J74" i="10"/>
  <c r="V207" i="10"/>
  <c r="V74" i="10"/>
  <c r="AT207" i="10"/>
  <c r="AT74" i="10"/>
  <c r="AX207" i="10"/>
  <c r="AX74" i="10"/>
  <c r="AS207" i="10"/>
  <c r="AS74" i="10"/>
  <c r="S207" i="10"/>
  <c r="S74" i="10"/>
  <c r="K207" i="10"/>
  <c r="K74" i="10"/>
  <c r="U207" i="10"/>
  <c r="U74" i="10"/>
  <c r="AG74" i="10"/>
  <c r="AW207" i="10"/>
  <c r="AW74" i="10"/>
  <c r="AR207" i="10"/>
  <c r="AR74" i="10"/>
  <c r="AQ207" i="10"/>
  <c r="AQ74" i="10"/>
  <c r="BF207" i="10"/>
  <c r="BF74" i="10"/>
  <c r="AP207" i="10"/>
  <c r="AP74" i="10"/>
  <c r="Y207" i="10"/>
  <c r="Y74" i="10"/>
  <c r="AU207" i="10"/>
  <c r="AU74" i="10"/>
  <c r="M12" i="8"/>
  <c r="BJ20" i="10"/>
  <c r="BJ64" i="10" s="1"/>
  <c r="BJ66" i="10" s="1"/>
  <c r="X64" i="8"/>
  <c r="BI69" i="8"/>
  <c r="BI61" i="8"/>
  <c r="AE42" i="8"/>
  <c r="W27" i="10"/>
  <c r="W28" i="10" s="1"/>
  <c r="W205" i="10" s="1"/>
  <c r="X25" i="8"/>
  <c r="BI56" i="8"/>
  <c r="X39" i="8"/>
  <c r="X67" i="8"/>
  <c r="BD9" i="8"/>
  <c r="F55" i="31" s="1" a="1"/>
  <c r="F55" i="31" s="1"/>
  <c r="X12" i="8"/>
  <c r="W14" i="10"/>
  <c r="X9" i="8"/>
  <c r="F23" i="31" s="1" a="1"/>
  <c r="F23" i="31" s="1"/>
  <c r="X40" i="8"/>
  <c r="X19" i="8"/>
  <c r="X70" i="8"/>
  <c r="BI41" i="8"/>
  <c r="X69" i="8"/>
  <c r="X42" i="8"/>
  <c r="BI37" i="8"/>
  <c r="X60" i="31" s="1" a="1"/>
  <c r="X60" i="31" s="1"/>
  <c r="X23" i="8"/>
  <c r="BI30" i="8"/>
  <c r="BC27" i="10"/>
  <c r="BC28" i="10" s="1"/>
  <c r="BC205" i="10" s="1"/>
  <c r="X53" i="8"/>
  <c r="BI26" i="8"/>
  <c r="BC14" i="10"/>
  <c r="X63" i="8"/>
  <c r="X26" i="8"/>
  <c r="BI22" i="8"/>
  <c r="X56" i="8"/>
  <c r="X68" i="8"/>
  <c r="X49" i="8"/>
  <c r="X43" i="8"/>
  <c r="BJ41" i="8"/>
  <c r="BK27" i="10"/>
  <c r="BK28" i="10" s="1"/>
  <c r="BK205" i="10" s="1"/>
  <c r="X54" i="8"/>
  <c r="X44" i="8"/>
  <c r="X24" i="8"/>
  <c r="X55" i="8"/>
  <c r="BJ22" i="8"/>
  <c r="AD56" i="8"/>
  <c r="BJ12" i="8"/>
  <c r="BH29" i="8"/>
  <c r="J27" i="10"/>
  <c r="J28" i="10" s="1"/>
  <c r="J205" i="10" s="1"/>
  <c r="BE14" i="10"/>
  <c r="BH12" i="8"/>
  <c r="BH25" i="8"/>
  <c r="BH21" i="8"/>
  <c r="L14" i="10"/>
  <c r="L210" i="10" s="1"/>
  <c r="L27" i="10"/>
  <c r="L28" i="10" s="1"/>
  <c r="L205" i="10" s="1"/>
  <c r="BJ13" i="10"/>
  <c r="AX27" i="10"/>
  <c r="BH69" i="8"/>
  <c r="BH68" i="8"/>
  <c r="BH27" i="10"/>
  <c r="BH28" i="10" s="1"/>
  <c r="BH205" i="10" s="1"/>
  <c r="BE27" i="10"/>
  <c r="BE28" i="10" s="1"/>
  <c r="BE205" i="10" s="1"/>
  <c r="BH65" i="8"/>
  <c r="BH64" i="8"/>
  <c r="BH61" i="8"/>
  <c r="AF27" i="10"/>
  <c r="AF28" i="10" s="1"/>
  <c r="AF205" i="10" s="1"/>
  <c r="BH56" i="8"/>
  <c r="BH55" i="8"/>
  <c r="BH22" i="8"/>
  <c r="BH49" i="8"/>
  <c r="BH41" i="8"/>
  <c r="BH44" i="8"/>
  <c r="BH37" i="8"/>
  <c r="X59" i="31" s="1" a="1"/>
  <c r="X59" i="31" s="1"/>
  <c r="BH40" i="8"/>
  <c r="BH26" i="8"/>
  <c r="AD64" i="8"/>
  <c r="AD53" i="8"/>
  <c r="AE19" i="8"/>
  <c r="AD44" i="8"/>
  <c r="AD68" i="8"/>
  <c r="AD54" i="8"/>
  <c r="AZ31" i="10"/>
  <c r="AD25" i="8"/>
  <c r="AE40" i="8"/>
  <c r="AE24" i="8"/>
  <c r="AE12" i="8"/>
  <c r="AE70" i="8"/>
  <c r="AD67" i="8"/>
  <c r="AD23" i="8"/>
  <c r="AD55" i="8"/>
  <c r="BK22" i="8"/>
  <c r="AT27" i="10"/>
  <c r="AT28" i="10" s="1"/>
  <c r="AT205" i="10" s="1"/>
  <c r="AE39" i="8"/>
  <c r="AT14" i="10"/>
  <c r="AE53" i="8"/>
  <c r="AE69" i="8"/>
  <c r="AD26" i="8"/>
  <c r="BJ65" i="8"/>
  <c r="AE68" i="8"/>
  <c r="AE41" i="8"/>
  <c r="AD24" i="8"/>
  <c r="Z14" i="10"/>
  <c r="AD27" i="10"/>
  <c r="AD28" i="10" s="1"/>
  <c r="AD205" i="10" s="1"/>
  <c r="AQ31" i="10"/>
  <c r="AD42" i="8"/>
  <c r="AE63" i="8"/>
  <c r="BJ56" i="8"/>
  <c r="Z27" i="10"/>
  <c r="Z28" i="10" s="1"/>
  <c r="Z205" i="10" s="1"/>
  <c r="AD14" i="10"/>
  <c r="AD210" i="10" s="1"/>
  <c r="AD19" i="8"/>
  <c r="AD40" i="8"/>
  <c r="BK40" i="8"/>
  <c r="AE49" i="8"/>
  <c r="AD69" i="8"/>
  <c r="AZ27" i="10"/>
  <c r="AZ28" i="10" s="1"/>
  <c r="AZ205" i="10" s="1"/>
  <c r="AE44" i="8"/>
  <c r="AD41" i="8"/>
  <c r="AD70" i="8"/>
  <c r="AD49" i="8"/>
  <c r="BI31" i="10"/>
  <c r="BI27" i="10"/>
  <c r="BI28" i="10" s="1"/>
  <c r="BI205" i="10" s="1"/>
  <c r="BI14" i="10"/>
  <c r="BI15" i="10" s="1"/>
  <c r="O49" i="8"/>
  <c r="AH27" i="10"/>
  <c r="AH28" i="10" s="1"/>
  <c r="AH205" i="10" s="1"/>
  <c r="O67" i="8"/>
  <c r="O56" i="8"/>
  <c r="O43" i="8"/>
  <c r="AH20" i="10"/>
  <c r="AH64" i="10" s="1"/>
  <c r="AH66" i="10" s="1"/>
  <c r="O24" i="8"/>
  <c r="O41" i="8"/>
  <c r="O55" i="8"/>
  <c r="BF30" i="8"/>
  <c r="BK21" i="8"/>
  <c r="O70" i="8"/>
  <c r="P27" i="10"/>
  <c r="P28" i="10" s="1"/>
  <c r="P205" i="10" s="1"/>
  <c r="BK41" i="8"/>
  <c r="P31" i="10"/>
  <c r="O64" i="8"/>
  <c r="O53" i="8"/>
  <c r="BF14" i="10"/>
  <c r="O40" i="8"/>
  <c r="O68" i="8"/>
  <c r="BF27" i="10"/>
  <c r="BF28" i="10" s="1"/>
  <c r="BF205" i="10" s="1"/>
  <c r="O44" i="8"/>
  <c r="O69" i="8"/>
  <c r="O39" i="8"/>
  <c r="BK68" i="8"/>
  <c r="O26" i="8"/>
  <c r="O25" i="8"/>
  <c r="O63" i="8"/>
  <c r="P26" i="8"/>
  <c r="AZ200" i="10"/>
  <c r="AZ9" i="8"/>
  <c r="F51" i="31" s="1" a="1"/>
  <c r="F51" i="31" s="1"/>
  <c r="AF67" i="8"/>
  <c r="AF63" i="8"/>
  <c r="AF17" i="8"/>
  <c r="J31" i="31" s="1" a="1"/>
  <c r="J31" i="31" s="1"/>
  <c r="AF54" i="8"/>
  <c r="AF44" i="8"/>
  <c r="AF43" i="8"/>
  <c r="AF24" i="8"/>
  <c r="AF23" i="8"/>
  <c r="V30" i="19" a="1"/>
  <c r="V30" i="19" s="1"/>
  <c r="AF70" i="8"/>
  <c r="AF68" i="8"/>
  <c r="Q67" i="8"/>
  <c r="Q17" i="8"/>
  <c r="Q41" i="8"/>
  <c r="Q68" i="8"/>
  <c r="Q64" i="8"/>
  <c r="Q54" i="8"/>
  <c r="V15" i="19" a="1"/>
  <c r="V15" i="19" s="1"/>
  <c r="AK14" i="10"/>
  <c r="AK210" i="10" s="1"/>
  <c r="BH62" i="8"/>
  <c r="BH54" i="8"/>
  <c r="BH23" i="8"/>
  <c r="BH9" i="8"/>
  <c r="F59" i="31" s="1" a="1"/>
  <c r="F59" i="31" s="1"/>
  <c r="BH67" i="8"/>
  <c r="BH38" i="8"/>
  <c r="BH28" i="8"/>
  <c r="BH53" i="8"/>
  <c r="BH43" i="8"/>
  <c r="V58" i="19" a="1"/>
  <c r="V58" i="19" s="1"/>
  <c r="BH70" i="8"/>
  <c r="BH66" i="8"/>
  <c r="BH27" i="8"/>
  <c r="BH19" i="8"/>
  <c r="O59" i="31" s="1" a="1"/>
  <c r="O59" i="31" s="1"/>
  <c r="BH42" i="8"/>
  <c r="BH24" i="8"/>
  <c r="BH17" i="8"/>
  <c r="BH39" i="8"/>
  <c r="BH63" i="8"/>
  <c r="AF53" i="8"/>
  <c r="AF39" i="8"/>
  <c r="AF26" i="8"/>
  <c r="R44" i="8"/>
  <c r="V16" i="19" a="1"/>
  <c r="V16" i="19" s="1"/>
  <c r="R54" i="8"/>
  <c r="R67" i="8"/>
  <c r="R64" i="8"/>
  <c r="R17" i="8"/>
  <c r="J17" i="31" s="1" a="1"/>
  <c r="J17" i="31" s="1"/>
  <c r="Z206" i="10"/>
  <c r="AF40" i="8"/>
  <c r="AF41" i="8"/>
  <c r="AF49" i="8"/>
  <c r="AF25" i="8"/>
  <c r="BJ67" i="8"/>
  <c r="BJ38" i="8"/>
  <c r="BJ28" i="8"/>
  <c r="BJ21" i="8"/>
  <c r="P61" i="31" s="1" a="1"/>
  <c r="P61" i="31" s="1"/>
  <c r="BJ68" i="8"/>
  <c r="BJ53" i="8"/>
  <c r="BJ43" i="8"/>
  <c r="BJ66" i="8"/>
  <c r="BJ27" i="8"/>
  <c r="BJ19" i="8"/>
  <c r="O61" i="31" s="1" a="1"/>
  <c r="O61" i="31" s="1"/>
  <c r="BJ49" i="8"/>
  <c r="BJ29" i="8"/>
  <c r="BJ42" i="8"/>
  <c r="BJ64" i="8"/>
  <c r="BJ25" i="8"/>
  <c r="BJ17" i="8"/>
  <c r="BJ40" i="8"/>
  <c r="BJ70" i="8"/>
  <c r="BJ63" i="8"/>
  <c r="BJ24" i="8"/>
  <c r="BJ39" i="8"/>
  <c r="V60" i="19" a="1"/>
  <c r="V60" i="19" s="1"/>
  <c r="BJ55" i="8"/>
  <c r="BJ10" i="8"/>
  <c r="G61" i="31" s="1" a="1"/>
  <c r="G61" i="31" s="1"/>
  <c r="BJ62" i="8"/>
  <c r="BJ54" i="8"/>
  <c r="BJ23" i="8"/>
  <c r="BJ9" i="8"/>
  <c r="F61" i="31" s="1" a="1"/>
  <c r="F61" i="31" s="1"/>
  <c r="BJ44" i="8"/>
  <c r="BI44" i="8"/>
  <c r="BI67" i="8"/>
  <c r="BI38" i="8"/>
  <c r="BI28" i="8"/>
  <c r="BI21" i="8"/>
  <c r="P60" i="31" s="1" a="1"/>
  <c r="P60" i="31" s="1"/>
  <c r="BI53" i="8"/>
  <c r="BI43" i="8"/>
  <c r="BI66" i="8"/>
  <c r="BI27" i="8"/>
  <c r="BI19" i="8"/>
  <c r="BI39" i="8"/>
  <c r="Y60" i="31" s="1" a="1"/>
  <c r="Y60" i="31" s="1"/>
  <c r="BI49" i="8"/>
  <c r="BI55" i="8"/>
  <c r="BI42" i="8"/>
  <c r="V59" i="19" a="1"/>
  <c r="V59" i="19" s="1"/>
  <c r="BI64" i="8"/>
  <c r="BI25" i="8"/>
  <c r="BI17" i="8"/>
  <c r="BI40" i="8"/>
  <c r="BI10" i="8"/>
  <c r="G60" i="31" s="1" a="1"/>
  <c r="G60" i="31" s="1"/>
  <c r="BI70" i="8"/>
  <c r="BI63" i="8"/>
  <c r="BI24" i="8"/>
  <c r="BI68" i="8"/>
  <c r="BI29" i="8"/>
  <c r="BI62" i="8"/>
  <c r="BI54" i="8"/>
  <c r="BI23" i="8"/>
  <c r="BI9" i="8"/>
  <c r="F60" i="31" s="1" a="1"/>
  <c r="F60" i="31" s="1"/>
  <c r="AE64" i="8"/>
  <c r="AE17" i="8"/>
  <c r="AE54" i="8"/>
  <c r="AE43" i="8"/>
  <c r="AE23" i="8"/>
  <c r="V29" i="19" a="1"/>
  <c r="V29" i="19" s="1"/>
  <c r="AF22" i="8"/>
  <c r="AF42" i="8"/>
  <c r="BK53" i="8"/>
  <c r="BK43" i="8"/>
  <c r="BK66" i="8"/>
  <c r="BK27" i="8"/>
  <c r="BK19" i="8"/>
  <c r="BK54" i="8"/>
  <c r="BK42" i="8"/>
  <c r="BK9" i="8"/>
  <c r="F62" i="31" s="1" a="1"/>
  <c r="F62" i="31" s="1"/>
  <c r="BK17" i="8"/>
  <c r="BK70" i="8"/>
  <c r="BK63" i="8"/>
  <c r="BK24" i="8"/>
  <c r="BK23" i="8"/>
  <c r="BK39" i="8"/>
  <c r="V61" i="19" a="1"/>
  <c r="V61" i="19" s="1"/>
  <c r="BK67" i="8"/>
  <c r="BK38" i="8"/>
  <c r="BK28" i="8"/>
  <c r="BK62" i="8"/>
  <c r="P64" i="8"/>
  <c r="P17" i="8"/>
  <c r="J15" i="31" s="1" a="1"/>
  <c r="J15" i="31" s="1"/>
  <c r="P41" i="8"/>
  <c r="P23" i="8"/>
  <c r="V14" i="19" a="1"/>
  <c r="V14" i="19" s="1"/>
  <c r="P68" i="8"/>
  <c r="P54" i="8"/>
  <c r="BA14" i="10"/>
  <c r="AF56" i="8"/>
  <c r="AF19" i="8"/>
  <c r="O31" i="31" s="1" a="1"/>
  <c r="O31" i="31" s="1"/>
  <c r="BK26" i="8"/>
  <c r="BI65" i="8"/>
  <c r="BK29" i="8"/>
  <c r="BH10" i="8"/>
  <c r="G59" i="31" s="1" a="1"/>
  <c r="G59" i="31" s="1"/>
  <c r="AD43" i="8"/>
  <c r="AD17" i="8"/>
  <c r="V28" i="19" a="1"/>
  <c r="V28" i="19" s="1"/>
  <c r="X17" i="8"/>
  <c r="J23" i="31" s="1" a="1"/>
  <c r="J23" i="31" s="1"/>
  <c r="V22" i="19" a="1"/>
  <c r="V22" i="19" s="1"/>
  <c r="W44" i="8"/>
  <c r="W23" i="8"/>
  <c r="W67" i="8"/>
  <c r="W17" i="8"/>
  <c r="J22" i="31" s="1" a="1"/>
  <c r="J22" i="31" s="1"/>
  <c r="V21" i="19" a="1"/>
  <c r="V21" i="19" s="1"/>
  <c r="N14" i="10"/>
  <c r="BA27" i="10"/>
  <c r="BA28" i="10" s="1"/>
  <c r="BA205" i="10" s="1"/>
  <c r="AF64" i="8"/>
  <c r="AF69" i="8"/>
  <c r="O42" i="8"/>
  <c r="O54" i="8"/>
  <c r="O17" i="8"/>
  <c r="J14" i="31" s="1" a="1"/>
  <c r="J14" i="31" s="1"/>
  <c r="O23" i="8"/>
  <c r="O19" i="8"/>
  <c r="V13" i="19" a="1"/>
  <c r="V13" i="19" s="1"/>
  <c r="AE26" i="8"/>
  <c r="N27" i="10"/>
  <c r="N28" i="10" s="1"/>
  <c r="N205" i="10" s="1"/>
  <c r="BH20" i="10"/>
  <c r="BH64" i="10" s="1"/>
  <c r="BH66" i="10" s="1"/>
  <c r="S53" i="8"/>
  <c r="V17" i="19" a="1"/>
  <c r="V17" i="19" s="1"/>
  <c r="S17" i="8"/>
  <c r="J18" i="31" s="1" a="1"/>
  <c r="J18" i="31" s="1"/>
  <c r="AF55" i="8"/>
  <c r="BJ69" i="8"/>
  <c r="BH30" i="8"/>
  <c r="BK10" i="8"/>
  <c r="G62" i="31" s="1" a="1"/>
  <c r="G62" i="31" s="1"/>
  <c r="AE55" i="8"/>
  <c r="Q26" i="8"/>
  <c r="R49" i="8"/>
  <c r="AK206" i="10"/>
  <c r="X29" i="8"/>
  <c r="T30" i="8"/>
  <c r="Y20" i="10"/>
  <c r="Y64" i="10" s="1"/>
  <c r="Y66" i="10" s="1"/>
  <c r="AJ14" i="10"/>
  <c r="AA27" i="10"/>
  <c r="AA28" i="10" s="1"/>
  <c r="AA205" i="10" s="1"/>
  <c r="AP14" i="10"/>
  <c r="AP27" i="10"/>
  <c r="AP28" i="10" s="1"/>
  <c r="AP205" i="10" s="1"/>
  <c r="AG31" i="10"/>
  <c r="AG27" i="10"/>
  <c r="AG28" i="10" s="1"/>
  <c r="AG205" i="10" s="1"/>
  <c r="AG14" i="10"/>
  <c r="AA14" i="10"/>
  <c r="AA210" i="10" s="1"/>
  <c r="AC14" i="10"/>
  <c r="AC210" i="10" s="1"/>
  <c r="AC27" i="10"/>
  <c r="AC28" i="10" s="1"/>
  <c r="AC205" i="10" s="1"/>
  <c r="O14" i="10"/>
  <c r="J14" i="10"/>
  <c r="BI208" i="10"/>
  <c r="BK207" i="10"/>
  <c r="BH209" i="10"/>
  <c r="BK20" i="10"/>
  <c r="BK64" i="10" s="1"/>
  <c r="BK66" i="10" s="1"/>
  <c r="BJ207" i="10"/>
  <c r="BI206" i="10"/>
  <c r="BI20" i="10"/>
  <c r="BI64" i="10" s="1"/>
  <c r="BI66" i="10" s="1"/>
  <c r="BH210" i="10"/>
  <c r="BH200" i="10"/>
  <c r="BI207" i="10"/>
  <c r="BK210" i="10"/>
  <c r="BK200" i="10"/>
  <c r="BH207" i="10"/>
  <c r="AZ206" i="10"/>
  <c r="AP30" i="8"/>
  <c r="AZ90" i="10"/>
  <c r="AZ66" i="8" s="1"/>
  <c r="L89" i="10"/>
  <c r="L172" i="10"/>
  <c r="AH29" i="8"/>
  <c r="Z29" i="8"/>
  <c r="AJ89" i="10"/>
  <c r="AJ90" i="10" s="1"/>
  <c r="AJ172" i="10"/>
  <c r="AI89" i="10"/>
  <c r="AI90" i="10" s="1"/>
  <c r="AI65" i="8" s="1"/>
  <c r="AI172" i="10"/>
  <c r="AE89" i="10"/>
  <c r="AE172" i="10"/>
  <c r="S89" i="10"/>
  <c r="S90" i="10" s="1"/>
  <c r="S65" i="8" s="1"/>
  <c r="S172" i="10"/>
  <c r="J89" i="10"/>
  <c r="J172" i="10"/>
  <c r="BE90" i="10"/>
  <c r="BE66" i="8" s="1"/>
  <c r="AW29" i="8"/>
  <c r="AN29" i="8"/>
  <c r="V90" i="10"/>
  <c r="V66" i="8" s="1"/>
  <c r="W88" i="10"/>
  <c r="W146" i="10"/>
  <c r="W158" i="10" s="1"/>
  <c r="W159" i="10" s="1"/>
  <c r="BA88" i="10"/>
  <c r="BA146" i="10"/>
  <c r="BA158" i="10" s="1"/>
  <c r="BA159" i="10" s="1"/>
  <c r="AA29" i="8"/>
  <c r="AG20" i="10"/>
  <c r="AG64" i="10" s="1"/>
  <c r="AG66" i="10" s="1"/>
  <c r="AR88" i="10"/>
  <c r="AR146" i="10"/>
  <c r="AR158" i="10" s="1"/>
  <c r="AR159" i="10" s="1"/>
  <c r="X88" i="10"/>
  <c r="X90" i="10" s="1"/>
  <c r="X146" i="10"/>
  <c r="X158" i="10" s="1"/>
  <c r="X159" i="10" s="1"/>
  <c r="AC30" i="8"/>
  <c r="AO29" i="8"/>
  <c r="AF30" i="8"/>
  <c r="BG30" i="8"/>
  <c r="N90" i="10"/>
  <c r="N66" i="8" s="1"/>
  <c r="BE29" i="8"/>
  <c r="W89" i="10"/>
  <c r="W172" i="10"/>
  <c r="R29" i="8"/>
  <c r="AJ30" i="8"/>
  <c r="AB89" i="10"/>
  <c r="AB172" i="10"/>
  <c r="BA29" i="8"/>
  <c r="BF89" i="10"/>
  <c r="BF172" i="10"/>
  <c r="BD89" i="10"/>
  <c r="BD90" i="10" s="1"/>
  <c r="BD65" i="8" s="1"/>
  <c r="BD172" i="10"/>
  <c r="BB89" i="10"/>
  <c r="BB90" i="10" s="1"/>
  <c r="BB66" i="8" s="1"/>
  <c r="BB172" i="10"/>
  <c r="BA89" i="10"/>
  <c r="BA172" i="10"/>
  <c r="AY30" i="8"/>
  <c r="AY89" i="10"/>
  <c r="AY90" i="10" s="1"/>
  <c r="AY172" i="10"/>
  <c r="W29" i="8"/>
  <c r="V30" i="8"/>
  <c r="AX29" i="8"/>
  <c r="AB30" i="8"/>
  <c r="M89" i="10"/>
  <c r="M90" i="10" s="1"/>
  <c r="M66" i="8" s="1"/>
  <c r="M172" i="10"/>
  <c r="K89" i="10"/>
  <c r="K172" i="10"/>
  <c r="M30" i="8"/>
  <c r="S29" i="8"/>
  <c r="AQ30" i="8"/>
  <c r="AD30" i="8"/>
  <c r="AV87" i="10"/>
  <c r="AV90" i="10" s="1"/>
  <c r="AV66" i="8" s="1"/>
  <c r="AU87" i="10"/>
  <c r="AU90" i="10" s="1"/>
  <c r="AU132" i="10"/>
  <c r="AU133" i="10" s="1"/>
  <c r="J87" i="10"/>
  <c r="J132" i="10"/>
  <c r="J133" i="10" s="1"/>
  <c r="AT87" i="10"/>
  <c r="AT90" i="10" s="1"/>
  <c r="AT65" i="8" s="1"/>
  <c r="AT132" i="10"/>
  <c r="AT133" i="10" s="1"/>
  <c r="AL87" i="10"/>
  <c r="AL132" i="10"/>
  <c r="AL133" i="10" s="1"/>
  <c r="AZ29" i="8"/>
  <c r="AR29" i="8"/>
  <c r="AS29" i="8"/>
  <c r="AE87" i="10"/>
  <c r="L29" i="8"/>
  <c r="AK29" i="8"/>
  <c r="AR87" i="10"/>
  <c r="AR132" i="10"/>
  <c r="AR133" i="10" s="1"/>
  <c r="AQ87" i="10"/>
  <c r="AQ90" i="10" s="1"/>
  <c r="AQ65" i="8" s="1"/>
  <c r="Q29" i="8"/>
  <c r="BC87" i="10"/>
  <c r="BC90" i="10" s="1"/>
  <c r="BG87" i="10"/>
  <c r="BG90" i="10" s="1"/>
  <c r="BG132" i="10"/>
  <c r="BG133" i="10" s="1"/>
  <c r="BF87" i="10"/>
  <c r="BF132" i="10"/>
  <c r="BF133" i="10" s="1"/>
  <c r="AU20" i="10"/>
  <c r="AU64" i="10" s="1"/>
  <c r="AU66" i="10" s="1"/>
  <c r="AP87" i="10"/>
  <c r="AP90" i="10" s="1"/>
  <c r="AP132" i="10"/>
  <c r="AP133" i="10" s="1"/>
  <c r="AL29" i="8"/>
  <c r="AH87" i="10"/>
  <c r="AH90" i="10" s="1"/>
  <c r="AG87" i="10"/>
  <c r="AG90" i="10" s="1"/>
  <c r="AG132" i="10"/>
  <c r="AG133" i="10" s="1"/>
  <c r="AF87" i="10"/>
  <c r="AF90" i="10" s="1"/>
  <c r="AF132" i="10"/>
  <c r="AF133" i="10" s="1"/>
  <c r="O87" i="10"/>
  <c r="O90" i="10" s="1"/>
  <c r="O132" i="10"/>
  <c r="O133" i="10" s="1"/>
  <c r="O29" i="8"/>
  <c r="N30" i="8"/>
  <c r="L87" i="10"/>
  <c r="L132" i="10"/>
  <c r="L133" i="10" s="1"/>
  <c r="AR20" i="10"/>
  <c r="AR64" i="10" s="1"/>
  <c r="AR66" i="10" s="1"/>
  <c r="K30" i="8"/>
  <c r="AJ206" i="10"/>
  <c r="L206" i="10"/>
  <c r="L20" i="10"/>
  <c r="L64" i="10" s="1"/>
  <c r="L66" i="10" s="1"/>
  <c r="BG20" i="10"/>
  <c r="BG64" i="10" s="1"/>
  <c r="BG66" i="10" s="1"/>
  <c r="BG206" i="10"/>
  <c r="P20" i="10"/>
  <c r="P64" i="10" s="1"/>
  <c r="P66" i="10" s="1"/>
  <c r="N20" i="10"/>
  <c r="N64" i="10" s="1"/>
  <c r="N66" i="10" s="1"/>
  <c r="P86" i="10"/>
  <c r="P90" i="10" s="1"/>
  <c r="P65" i="8" s="1"/>
  <c r="P94" i="10"/>
  <c r="P106" i="10" s="1"/>
  <c r="P107" i="10" s="1"/>
  <c r="AK86" i="10"/>
  <c r="AK90" i="10" s="1"/>
  <c r="AK65" i="8" s="1"/>
  <c r="AK94" i="10"/>
  <c r="AK106" i="10" s="1"/>
  <c r="AK107" i="10" s="1"/>
  <c r="N206" i="10"/>
  <c r="Z20" i="10"/>
  <c r="Z64" i="10" s="1"/>
  <c r="Z66" i="10" s="1"/>
  <c r="Z86" i="10"/>
  <c r="Z90" i="10" s="1"/>
  <c r="Z65" i="8" s="1"/>
  <c r="Z94" i="10"/>
  <c r="Z106" i="10" s="1"/>
  <c r="Z107" i="10" s="1"/>
  <c r="AO86" i="10"/>
  <c r="AO90" i="10" s="1"/>
  <c r="AO66" i="8" s="1"/>
  <c r="AO94" i="10"/>
  <c r="AO106" i="10" s="1"/>
  <c r="AO107" i="10" s="1"/>
  <c r="AN86" i="10"/>
  <c r="AN90" i="10" s="1"/>
  <c r="AN65" i="8" s="1"/>
  <c r="AN94" i="10"/>
  <c r="AN106" i="10" s="1"/>
  <c r="AN107" i="10" s="1"/>
  <c r="AM86" i="10"/>
  <c r="AM90" i="10" s="1"/>
  <c r="AM66" i="8" s="1"/>
  <c r="AM94" i="10"/>
  <c r="AM106" i="10" s="1"/>
  <c r="AM107" i="10" s="1"/>
  <c r="AL86" i="10"/>
  <c r="AL94" i="10"/>
  <c r="AL106" i="10" s="1"/>
  <c r="AL107" i="10" s="1"/>
  <c r="AD86" i="10"/>
  <c r="AD90" i="10" s="1"/>
  <c r="AD65" i="8" s="1"/>
  <c r="AD94" i="10"/>
  <c r="AD106" i="10" s="1"/>
  <c r="AD107" i="10" s="1"/>
  <c r="AB86" i="10"/>
  <c r="AB94" i="10"/>
  <c r="AB106" i="10" s="1"/>
  <c r="AB107" i="10" s="1"/>
  <c r="AA86" i="10"/>
  <c r="AA90" i="10" s="1"/>
  <c r="AA66" i="8" s="1"/>
  <c r="AA94" i="10"/>
  <c r="AA106" i="10" s="1"/>
  <c r="AA107" i="10" s="1"/>
  <c r="W86" i="10"/>
  <c r="W94" i="10"/>
  <c r="W106" i="10" s="1"/>
  <c r="W107" i="10" s="1"/>
  <c r="U86" i="10"/>
  <c r="U90" i="10" s="1"/>
  <c r="U66" i="8" s="1"/>
  <c r="U94" i="10"/>
  <c r="U106" i="10" s="1"/>
  <c r="U107" i="10" s="1"/>
  <c r="U20" i="10"/>
  <c r="U64" i="10" s="1"/>
  <c r="U66" i="10" s="1"/>
  <c r="T86" i="10"/>
  <c r="T90" i="10" s="1"/>
  <c r="T65" i="8" s="1"/>
  <c r="T94" i="10"/>
  <c r="T106" i="10" s="1"/>
  <c r="T107" i="10" s="1"/>
  <c r="AG30" i="8"/>
  <c r="AE29" i="8"/>
  <c r="AC66" i="8"/>
  <c r="R86" i="10"/>
  <c r="R90" i="10" s="1"/>
  <c r="R66" i="8" s="1"/>
  <c r="R94" i="10"/>
  <c r="R106" i="10" s="1"/>
  <c r="R107" i="10" s="1"/>
  <c r="K86" i="10"/>
  <c r="K94" i="10"/>
  <c r="K106" i="10" s="1"/>
  <c r="K107" i="10" s="1"/>
  <c r="AB206" i="10"/>
  <c r="AR206" i="10"/>
  <c r="BD12" i="8"/>
  <c r="AY12" i="8"/>
  <c r="AR12" i="8"/>
  <c r="U12" i="8"/>
  <c r="BA12" i="8"/>
  <c r="AO12" i="8"/>
  <c r="AD12" i="8"/>
  <c r="BB12" i="8"/>
  <c r="AX12" i="8"/>
  <c r="R12" i="8"/>
  <c r="AK12" i="8"/>
  <c r="AN12" i="8"/>
  <c r="AI12" i="8"/>
  <c r="AF12" i="8"/>
  <c r="AC12" i="8"/>
  <c r="BF12" i="8"/>
  <c r="AL12" i="8"/>
  <c r="P29" i="8"/>
  <c r="Q12" i="8"/>
  <c r="AA12" i="8"/>
  <c r="AP12" i="8"/>
  <c r="AZ12" i="8"/>
  <c r="T12" i="8"/>
  <c r="AE206" i="10"/>
  <c r="O12" i="8"/>
  <c r="BC12" i="8"/>
  <c r="AT12" i="8"/>
  <c r="BE12" i="8"/>
  <c r="Z12" i="8"/>
  <c r="J12" i="8"/>
  <c r="P12" i="8"/>
  <c r="L12" i="8"/>
  <c r="V12" i="8"/>
  <c r="AV12" i="8"/>
  <c r="AU12" i="8"/>
  <c r="AG12" i="8"/>
  <c r="AJ31" i="10"/>
  <c r="AZ211" i="10"/>
  <c r="BB31" i="10"/>
  <c r="S27" i="10"/>
  <c r="S28" i="10" s="1"/>
  <c r="S205" i="10" s="1"/>
  <c r="S31" i="10"/>
  <c r="Q27" i="10"/>
  <c r="Q28" i="10" s="1"/>
  <c r="Q205" i="10" s="1"/>
  <c r="Q31" i="10"/>
  <c r="AZ210" i="10"/>
  <c r="AQ200" i="10"/>
  <c r="AQ210" i="10"/>
  <c r="AQ211" i="10"/>
  <c r="AQ9" i="8"/>
  <c r="F42" i="31" s="1" a="1"/>
  <c r="F42" i="31" s="1"/>
  <c r="AQ21" i="8"/>
  <c r="P42" i="31" s="1" a="1"/>
  <c r="P42" i="31" s="1"/>
  <c r="AW31" i="10"/>
  <c r="Y27" i="10"/>
  <c r="Y28" i="10" s="1"/>
  <c r="Y205" i="10" s="1"/>
  <c r="M27" i="10"/>
  <c r="M28" i="10" s="1"/>
  <c r="M205" i="10" s="1"/>
  <c r="Y14" i="10"/>
  <c r="AM14" i="10"/>
  <c r="AB14" i="10"/>
  <c r="AM27" i="10"/>
  <c r="AM28" i="10" s="1"/>
  <c r="AM205" i="10" s="1"/>
  <c r="AB27" i="10"/>
  <c r="AB28" i="10" s="1"/>
  <c r="AB205" i="10" s="1"/>
  <c r="K14" i="10"/>
  <c r="M14" i="10"/>
  <c r="M15" i="10" s="1"/>
  <c r="K27" i="10"/>
  <c r="K28" i="10" s="1"/>
  <c r="K205" i="10" s="1"/>
  <c r="AE14" i="10"/>
  <c r="AE27" i="10"/>
  <c r="AE28" i="10" s="1"/>
  <c r="AE205" i="10" s="1"/>
  <c r="AS14" i="10"/>
  <c r="AQ27" i="10"/>
  <c r="AQ28" i="10" s="1"/>
  <c r="AQ205" i="10" s="1"/>
  <c r="AS27" i="10"/>
  <c r="AS28" i="10" s="1"/>
  <c r="AS205" i="10" s="1"/>
  <c r="AA9" i="8"/>
  <c r="F26" i="31" s="1" a="1"/>
  <c r="F26" i="31" s="1"/>
  <c r="K20" i="10"/>
  <c r="K64" i="10" s="1"/>
  <c r="K66" i="10" s="1"/>
  <c r="BG10" i="8"/>
  <c r="G58" i="31" s="1" a="1"/>
  <c r="G58" i="31" s="1"/>
  <c r="BF10" i="8"/>
  <c r="G57" i="31" s="1" a="1"/>
  <c r="G57" i="31" s="1"/>
  <c r="BD10" i="8"/>
  <c r="G55" i="31" s="1" a="1"/>
  <c r="G55" i="31" s="1"/>
  <c r="BD200" i="10"/>
  <c r="BD201" i="10" s="1"/>
  <c r="BD210" i="10"/>
  <c r="BC10" i="8"/>
  <c r="G54" i="31" s="1" a="1"/>
  <c r="G54" i="31" s="1"/>
  <c r="BB10" i="8"/>
  <c r="G53" i="31" s="1" a="1"/>
  <c r="G53" i="31" s="1"/>
  <c r="AV10" i="8"/>
  <c r="G47" i="31" s="1" a="1"/>
  <c r="G47" i="31" s="1"/>
  <c r="AZ10" i="8"/>
  <c r="G51" i="31" s="1" a="1"/>
  <c r="G51" i="31" s="1"/>
  <c r="AY10" i="8"/>
  <c r="G50" i="31" s="1" a="1"/>
  <c r="G50" i="31" s="1"/>
  <c r="AX28" i="10"/>
  <c r="AX205" i="10" s="1"/>
  <c r="AX10" i="8"/>
  <c r="G49" i="31" s="1" a="1"/>
  <c r="G49" i="31" s="1"/>
  <c r="AT10" i="8"/>
  <c r="G45" i="31" s="1" a="1"/>
  <c r="G45" i="31" s="1"/>
  <c r="AT9" i="8"/>
  <c r="F45" i="31" s="1" a="1"/>
  <c r="F45" i="31" s="1"/>
  <c r="AW10" i="8"/>
  <c r="G48" i="31" s="1" a="1"/>
  <c r="G48" i="31" s="1"/>
  <c r="AU10" i="8"/>
  <c r="G46" i="31" s="1" a="1"/>
  <c r="G46" i="31" s="1"/>
  <c r="AR9" i="8"/>
  <c r="F43" i="31" s="1" a="1"/>
  <c r="F43" i="31" s="1"/>
  <c r="AR10" i="8"/>
  <c r="G43" i="31" s="1" a="1"/>
  <c r="G43" i="31" s="1"/>
  <c r="AO10" i="8"/>
  <c r="G40" i="31" s="1" a="1"/>
  <c r="G40" i="31" s="1"/>
  <c r="AO9" i="8"/>
  <c r="F40" i="31" s="1" a="1"/>
  <c r="F40" i="31" s="1"/>
  <c r="AN10" i="8"/>
  <c r="G39" i="31" s="1" a="1"/>
  <c r="G39" i="31" s="1"/>
  <c r="AL10" i="8"/>
  <c r="G37" i="31" s="1" a="1"/>
  <c r="G37" i="31" s="1"/>
  <c r="W10" i="8"/>
  <c r="G22" i="31" s="1" a="1"/>
  <c r="G22" i="31" s="1"/>
  <c r="AK10" i="8"/>
  <c r="G36" i="31" s="1" a="1"/>
  <c r="G36" i="31" s="1"/>
  <c r="AJ10" i="8"/>
  <c r="G35" i="31" s="1" a="1"/>
  <c r="G35" i="31" s="1"/>
  <c r="AI10" i="8"/>
  <c r="G34" i="31" s="1" a="1"/>
  <c r="G34" i="31" s="1"/>
  <c r="AH10" i="8"/>
  <c r="G33" i="31" s="1" a="1"/>
  <c r="G33" i="31" s="1"/>
  <c r="AG10" i="8"/>
  <c r="G32" i="31" s="1" a="1"/>
  <c r="G32" i="31" s="1"/>
  <c r="AF10" i="8"/>
  <c r="G31" i="31" s="1" a="1"/>
  <c r="G31" i="31" s="1"/>
  <c r="AF9" i="8"/>
  <c r="F31" i="31" s="1" a="1"/>
  <c r="F31" i="31" s="1"/>
  <c r="AD10" i="8"/>
  <c r="G29" i="31" s="1" a="1"/>
  <c r="G29" i="31" s="1"/>
  <c r="X10" i="8"/>
  <c r="G23" i="31" s="1" a="1"/>
  <c r="G23" i="31" s="1"/>
  <c r="V28" i="10"/>
  <c r="V205" i="10" s="1"/>
  <c r="V10" i="8"/>
  <c r="G21" i="31" s="1" a="1"/>
  <c r="G21" i="31" s="1"/>
  <c r="O10" i="8"/>
  <c r="G14" i="31" s="1" a="1"/>
  <c r="G14" i="31" s="1"/>
  <c r="U10" i="8"/>
  <c r="G20" i="31" s="1" a="1"/>
  <c r="G20" i="31" s="1"/>
  <c r="T10" i="8"/>
  <c r="G19" i="31" s="1" a="1"/>
  <c r="G19" i="31" s="1"/>
  <c r="R10" i="8"/>
  <c r="G17" i="31" s="1" a="1"/>
  <c r="G17" i="31" s="1"/>
  <c r="P10" i="8"/>
  <c r="G15" i="31" s="1" a="1"/>
  <c r="G15" i="31" s="1"/>
  <c r="N10" i="8"/>
  <c r="G13" i="31" s="1" a="1"/>
  <c r="G13" i="31" s="1"/>
  <c r="L10" i="8"/>
  <c r="G11" i="31" s="1" a="1"/>
  <c r="G11" i="31" s="1"/>
  <c r="AG21" i="8"/>
  <c r="P32" i="31" s="1" a="1"/>
  <c r="P32" i="31" s="1"/>
  <c r="BG21" i="8"/>
  <c r="P58" i="31" s="1" a="1"/>
  <c r="P58" i="31" s="1"/>
  <c r="BB22" i="8"/>
  <c r="AY21" i="8"/>
  <c r="P50" i="31" s="1" a="1"/>
  <c r="P50" i="31" s="1"/>
  <c r="AV22" i="8"/>
  <c r="AU22" i="8"/>
  <c r="AR21" i="8"/>
  <c r="P43" i="31" s="1" a="1"/>
  <c r="P43" i="31" s="1"/>
  <c r="AO21" i="8"/>
  <c r="P40" i="31" s="1" a="1"/>
  <c r="P40" i="31" s="1"/>
  <c r="AN22" i="8"/>
  <c r="AM22" i="8"/>
  <c r="AL21" i="8"/>
  <c r="P37" i="31" s="1" a="1"/>
  <c r="P37" i="31" s="1"/>
  <c r="AH22" i="8"/>
  <c r="AF21" i="8"/>
  <c r="P31" i="31" s="1" a="1"/>
  <c r="P31" i="31" s="1"/>
  <c r="AD22" i="8"/>
  <c r="AA21" i="8"/>
  <c r="P26" i="31" s="1" a="1"/>
  <c r="P26" i="31" s="1"/>
  <c r="U21" i="8"/>
  <c r="P20" i="31" s="1" a="1"/>
  <c r="P20" i="31" s="1"/>
  <c r="T22" i="8"/>
  <c r="O22" i="8"/>
  <c r="M21" i="8"/>
  <c r="P12" i="31" s="1" a="1"/>
  <c r="P12" i="31" s="1"/>
  <c r="K22" i="8"/>
  <c r="S10" i="31" s="1" a="1"/>
  <c r="S10" i="31" s="1"/>
  <c r="K21" i="8"/>
  <c r="BG200" i="10"/>
  <c r="BG201" i="10" s="1"/>
  <c r="BG210" i="10"/>
  <c r="BC20" i="10"/>
  <c r="BC64" i="10" s="1"/>
  <c r="BC66" i="10" s="1"/>
  <c r="BC206" i="10"/>
  <c r="BE206" i="10"/>
  <c r="BE20" i="10"/>
  <c r="BE64" i="10" s="1"/>
  <c r="BE66" i="10" s="1"/>
  <c r="BB210" i="10"/>
  <c r="BB200" i="10"/>
  <c r="BB201" i="10" s="1"/>
  <c r="BE209" i="10"/>
  <c r="BB20" i="10"/>
  <c r="BB64" i="10" s="1"/>
  <c r="BB66" i="10" s="1"/>
  <c r="BB206" i="10"/>
  <c r="BF208" i="10"/>
  <c r="BF20" i="10"/>
  <c r="BF64" i="10" s="1"/>
  <c r="BF66" i="10" s="1"/>
  <c r="BB208" i="10"/>
  <c r="BE208" i="10"/>
  <c r="BB209" i="10"/>
  <c r="BC210" i="10"/>
  <c r="BC200" i="10"/>
  <c r="BD209" i="10"/>
  <c r="BD20" i="10"/>
  <c r="BD64" i="10" s="1"/>
  <c r="BD66" i="10" s="1"/>
  <c r="AX210" i="10"/>
  <c r="AX200" i="10"/>
  <c r="AY20" i="10"/>
  <c r="AY64" i="10" s="1"/>
  <c r="AY66" i="10" s="1"/>
  <c r="AY206" i="10"/>
  <c r="AX209" i="10"/>
  <c r="AZ209" i="10"/>
  <c r="AZ20" i="10"/>
  <c r="AZ64" i="10" s="1"/>
  <c r="AZ66" i="10" s="1"/>
  <c r="BA206" i="10"/>
  <c r="BA20" i="10"/>
  <c r="BA64" i="10" s="1"/>
  <c r="BA66" i="10" s="1"/>
  <c r="AY210" i="10"/>
  <c r="AY200" i="10"/>
  <c r="AY201" i="10" s="1"/>
  <c r="AX20" i="10"/>
  <c r="AX64" i="10" s="1"/>
  <c r="AX66" i="10" s="1"/>
  <c r="AX206" i="10"/>
  <c r="AY209" i="10"/>
  <c r="AS209" i="10"/>
  <c r="AV200" i="10"/>
  <c r="AV201" i="10" s="1"/>
  <c r="AV210" i="10"/>
  <c r="AW200" i="10"/>
  <c r="AW201" i="10" s="1"/>
  <c r="AW210" i="10"/>
  <c r="AW208" i="10"/>
  <c r="AS20" i="10"/>
  <c r="AS64" i="10" s="1"/>
  <c r="AS66" i="10" s="1"/>
  <c r="AS206" i="10"/>
  <c r="AT208" i="10"/>
  <c r="AV208" i="10"/>
  <c r="AU208" i="10"/>
  <c r="AS208" i="10"/>
  <c r="AV209" i="10"/>
  <c r="AV20" i="10"/>
  <c r="AV64" i="10" s="1"/>
  <c r="AV66" i="10" s="1"/>
  <c r="AT210" i="10"/>
  <c r="AT200" i="10"/>
  <c r="AU200" i="10"/>
  <c r="AU201" i="10" s="1"/>
  <c r="AU210" i="10"/>
  <c r="AT20" i="10"/>
  <c r="AT64" i="10" s="1"/>
  <c r="AT66" i="10" s="1"/>
  <c r="AT206" i="10"/>
  <c r="AW20" i="10"/>
  <c r="AW64" i="10" s="1"/>
  <c r="AW66" i="10" s="1"/>
  <c r="AO20" i="10"/>
  <c r="AO64" i="10" s="1"/>
  <c r="AO66" i="10" s="1"/>
  <c r="AO206" i="10"/>
  <c r="AQ208" i="10"/>
  <c r="AQ20" i="10"/>
  <c r="AQ64" i="10" s="1"/>
  <c r="AQ66" i="10" s="1"/>
  <c r="AR211" i="10"/>
  <c r="AR210" i="10"/>
  <c r="AR200" i="10"/>
  <c r="AR201" i="10" s="1"/>
  <c r="AQ209" i="10"/>
  <c r="AO209" i="10"/>
  <c r="AP206" i="10"/>
  <c r="AP20" i="10"/>
  <c r="AP64" i="10" s="1"/>
  <c r="AP66" i="10" s="1"/>
  <c r="AN20" i="10"/>
  <c r="AN64" i="10" s="1"/>
  <c r="AN66" i="10" s="1"/>
  <c r="AN206" i="10"/>
  <c r="AN210" i="10"/>
  <c r="AN200" i="10"/>
  <c r="AN201" i="10" s="1"/>
  <c r="AN209" i="10"/>
  <c r="AO210" i="10"/>
  <c r="AO200" i="10"/>
  <c r="AO201" i="10" s="1"/>
  <c r="AL200" i="10"/>
  <c r="AL201" i="10" s="1"/>
  <c r="AL210" i="10"/>
  <c r="AI209" i="10"/>
  <c r="AK208" i="10"/>
  <c r="AK20" i="10"/>
  <c r="AK64" i="10" s="1"/>
  <c r="AK66" i="10" s="1"/>
  <c r="AL206" i="10"/>
  <c r="AL20" i="10"/>
  <c r="AL64" i="10" s="1"/>
  <c r="AL66" i="10" s="1"/>
  <c r="AJ209" i="10"/>
  <c r="AM208" i="10"/>
  <c r="AM20" i="10"/>
  <c r="AM64" i="10" s="1"/>
  <c r="AM66" i="10" s="1"/>
  <c r="AI20" i="10"/>
  <c r="AI64" i="10" s="1"/>
  <c r="AI66" i="10" s="1"/>
  <c r="AI206" i="10"/>
  <c r="AI210" i="10"/>
  <c r="AI200" i="10"/>
  <c r="AI201" i="10" s="1"/>
  <c r="AI208" i="10"/>
  <c r="AJ20" i="10"/>
  <c r="AJ64" i="10" s="1"/>
  <c r="AJ66" i="10" s="1"/>
  <c r="AD208" i="10"/>
  <c r="AE209" i="10"/>
  <c r="AE208" i="10"/>
  <c r="AF208" i="10"/>
  <c r="AD20" i="10"/>
  <c r="AD64" i="10" s="1"/>
  <c r="AD66" i="10" s="1"/>
  <c r="AD206" i="10"/>
  <c r="AG200" i="10"/>
  <c r="AG201" i="10" s="1"/>
  <c r="AG210" i="10"/>
  <c r="AF20" i="10"/>
  <c r="AF64" i="10" s="1"/>
  <c r="AF66" i="10" s="1"/>
  <c r="AF206" i="10"/>
  <c r="AF200" i="10"/>
  <c r="AF201" i="10" s="1"/>
  <c r="AF210" i="10"/>
  <c r="AD200" i="10"/>
  <c r="AD209" i="10"/>
  <c r="AG209" i="10"/>
  <c r="AG208" i="10"/>
  <c r="AE210" i="10"/>
  <c r="AH210" i="10"/>
  <c r="AH200" i="10"/>
  <c r="AE20" i="10"/>
  <c r="AE64" i="10" s="1"/>
  <c r="AE66" i="10" s="1"/>
  <c r="Y209" i="10"/>
  <c r="AC206" i="10"/>
  <c r="AC74" i="10"/>
  <c r="AC20" i="10"/>
  <c r="AC64" i="10" s="1"/>
  <c r="AC66" i="10" s="1"/>
  <c r="AC94" i="10"/>
  <c r="AC106" i="10" s="1"/>
  <c r="AC107" i="10" s="1"/>
  <c r="Z210" i="10"/>
  <c r="Z200" i="10"/>
  <c r="AB208" i="10"/>
  <c r="AA208" i="10"/>
  <c r="AA20" i="10"/>
  <c r="AA64" i="10" s="1"/>
  <c r="AA66" i="10" s="1"/>
  <c r="AB20" i="10"/>
  <c r="AB64" i="10" s="1"/>
  <c r="AB66" i="10" s="1"/>
  <c r="AA207" i="10"/>
  <c r="W209" i="10"/>
  <c r="U210" i="10"/>
  <c r="U200" i="10"/>
  <c r="U201" i="10" s="1"/>
  <c r="U211" i="10"/>
  <c r="V206" i="10"/>
  <c r="V20" i="10"/>
  <c r="V64" i="10" s="1"/>
  <c r="V66" i="10" s="1"/>
  <c r="T209" i="10"/>
  <c r="X211" i="10"/>
  <c r="X210" i="10"/>
  <c r="X200" i="10"/>
  <c r="X201" i="10" s="1"/>
  <c r="T208" i="10"/>
  <c r="T210" i="10"/>
  <c r="T200" i="10"/>
  <c r="T201" i="10" s="1"/>
  <c r="W200" i="10"/>
  <c r="W210" i="10"/>
  <c r="W208" i="10"/>
  <c r="W20" i="10"/>
  <c r="W64" i="10" s="1"/>
  <c r="W66" i="10" s="1"/>
  <c r="V208" i="10"/>
  <c r="V200" i="10"/>
  <c r="V210" i="10"/>
  <c r="X208" i="10"/>
  <c r="X20" i="10"/>
  <c r="X64" i="10" s="1"/>
  <c r="X66" i="10" s="1"/>
  <c r="U209" i="10"/>
  <c r="T20" i="10"/>
  <c r="T64" i="10" s="1"/>
  <c r="T66" i="10" s="1"/>
  <c r="T206" i="10"/>
  <c r="O209" i="10"/>
  <c r="S206" i="10"/>
  <c r="S20" i="10"/>
  <c r="S64" i="10" s="1"/>
  <c r="S66" i="10" s="1"/>
  <c r="R200" i="10"/>
  <c r="R201" i="10" s="1"/>
  <c r="R210" i="10"/>
  <c r="Q20" i="10"/>
  <c r="Q64" i="10" s="1"/>
  <c r="Q66" i="10" s="1"/>
  <c r="Q207" i="10"/>
  <c r="P209" i="10"/>
  <c r="Q200" i="10"/>
  <c r="Q210" i="10"/>
  <c r="P210" i="10"/>
  <c r="P200" i="10"/>
  <c r="P211" i="10"/>
  <c r="S210" i="10"/>
  <c r="S200" i="10"/>
  <c r="R206" i="10"/>
  <c r="R20" i="10"/>
  <c r="R64" i="10" s="1"/>
  <c r="R66" i="10" s="1"/>
  <c r="O20" i="10"/>
  <c r="O64" i="10" s="1"/>
  <c r="O66" i="10" s="1"/>
  <c r="O206" i="10"/>
  <c r="N210" i="10"/>
  <c r="N200" i="10"/>
  <c r="N201" i="10" s="1"/>
  <c r="M206" i="10"/>
  <c r="M20" i="10"/>
  <c r="M64" i="10" s="1"/>
  <c r="M66" i="10" s="1"/>
  <c r="K209" i="10"/>
  <c r="J20" i="10"/>
  <c r="J206" i="10"/>
  <c r="J209" i="10"/>
  <c r="K208" i="10"/>
  <c r="J64" i="10" l="1"/>
  <c r="J66" i="10" s="1"/>
  <c r="J30" i="8" s="1"/>
  <c r="J11" i="8"/>
  <c r="P10" i="31" a="1"/>
  <c r="P10" i="31" s="1"/>
  <c r="Q10" i="31" a="1"/>
  <c r="Q10" i="31" s="1"/>
  <c r="AB61" i="31" a="1"/>
  <c r="AB61" i="31" s="1"/>
  <c r="J29" i="31" a="1"/>
  <c r="J29" i="31" s="1"/>
  <c r="AF59" i="31" a="1"/>
  <c r="AF59" i="31" s="1"/>
  <c r="AF61" i="31" a="1"/>
  <c r="AF61" i="31" s="1"/>
  <c r="Y62" i="31" a="1"/>
  <c r="Y62" i="31" s="1"/>
  <c r="AI160" i="10"/>
  <c r="AY160" i="10"/>
  <c r="J58" i="31" a="1"/>
  <c r="J58" i="31" s="1"/>
  <c r="J60" i="31" a="1"/>
  <c r="J60" i="31" s="1"/>
  <c r="AP61" i="31" a="1"/>
  <c r="AP61" i="31" s="1"/>
  <c r="AB60" i="31" a="1"/>
  <c r="AB60" i="31" s="1"/>
  <c r="AP60" i="31" a="1"/>
  <c r="AP60" i="31" s="1"/>
  <c r="AP59" i="31" a="1"/>
  <c r="AP59" i="31" s="1"/>
  <c r="AA60" i="31" a="1"/>
  <c r="AA60" i="31" s="1"/>
  <c r="AE62" i="31" a="1"/>
  <c r="AE62" i="31" s="1"/>
  <c r="AP62" i="31" a="1"/>
  <c r="AP62" i="31" s="1"/>
  <c r="J61" i="31" a="1"/>
  <c r="J61" i="31" s="1"/>
  <c r="AK61" i="31" a="1"/>
  <c r="AK61" i="31" s="1"/>
  <c r="T62" i="31" a="1"/>
  <c r="T62" i="31" s="1"/>
  <c r="J59" i="31" a="1"/>
  <c r="J59" i="31" s="1"/>
  <c r="R62" i="31" a="1"/>
  <c r="R62" i="31" s="1"/>
  <c r="V60" i="31" a="1"/>
  <c r="V60" i="31" s="1"/>
  <c r="T59" i="31" a="1"/>
  <c r="T59" i="31" s="1"/>
  <c r="J30" i="31" a="1"/>
  <c r="J30" i="31" s="1"/>
  <c r="J62" i="31" a="1"/>
  <c r="J62" i="31" s="1"/>
  <c r="R60" i="31" a="1"/>
  <c r="R60" i="31" s="1"/>
  <c r="AA59" i="31" a="1"/>
  <c r="AA59" i="31" s="1"/>
  <c r="P62" i="31" a="1"/>
  <c r="P62" i="31" s="1"/>
  <c r="AB59" i="31" a="1"/>
  <c r="AB59" i="31" s="1"/>
  <c r="AF62" i="31" a="1"/>
  <c r="AF62" i="31" s="1"/>
  <c r="AN60" i="31" a="1"/>
  <c r="AN60" i="31" s="1"/>
  <c r="AO60" i="31" a="1"/>
  <c r="AO60" i="31" s="1"/>
  <c r="U60" i="31" a="1"/>
  <c r="U60" i="31" s="1"/>
  <c r="AN59" i="31" a="1"/>
  <c r="AN59" i="31" s="1"/>
  <c r="AO59" i="31" a="1"/>
  <c r="AO59" i="31" s="1"/>
  <c r="J16" i="31" a="1"/>
  <c r="J16" i="31" s="1"/>
  <c r="AJ62" i="31" a="1"/>
  <c r="AJ62" i="31" s="1"/>
  <c r="AA62" i="31" a="1"/>
  <c r="AA62" i="31" s="1"/>
  <c r="AG59" i="31" a="1"/>
  <c r="AG59" i="31" s="1"/>
  <c r="AN62" i="31" a="1"/>
  <c r="AN62" i="31" s="1"/>
  <c r="AO62" i="31" a="1"/>
  <c r="AO62" i="31" s="1"/>
  <c r="J47" i="31" a="1"/>
  <c r="J47" i="31" s="1"/>
  <c r="O15" i="31" a="1"/>
  <c r="O15" i="31" s="1"/>
  <c r="AN61" i="31" a="1"/>
  <c r="AN61" i="31" s="1"/>
  <c r="AO61" i="31" a="1"/>
  <c r="AO61" i="31" s="1"/>
  <c r="V59" i="31" a="1"/>
  <c r="V59" i="31" s="1"/>
  <c r="O49" i="31" a="1"/>
  <c r="O49" i="31" s="1"/>
  <c r="AE61" i="31" a="1"/>
  <c r="AE61" i="31" s="1"/>
  <c r="O18" i="31" a="1"/>
  <c r="O18" i="31" s="1"/>
  <c r="R61" i="31" a="1"/>
  <c r="R61" i="31" s="1"/>
  <c r="O17" i="31" a="1"/>
  <c r="O17" i="31" s="1"/>
  <c r="Z59" i="31" a="1"/>
  <c r="Z59" i="31" s="1"/>
  <c r="AE59" i="31" a="1"/>
  <c r="AE59" i="31" s="1"/>
  <c r="T61" i="31" a="1"/>
  <c r="T61" i="31" s="1"/>
  <c r="AJ61" i="31" a="1"/>
  <c r="AJ61" i="31" s="1"/>
  <c r="O23" i="31" a="1"/>
  <c r="O23" i="31" s="1"/>
  <c r="AE60" i="31" a="1"/>
  <c r="AE60" i="31" s="1"/>
  <c r="O16" i="31" a="1"/>
  <c r="O16" i="31" s="1"/>
  <c r="O62" i="31" a="1"/>
  <c r="O62" i="31" s="1"/>
  <c r="O60" i="31" a="1"/>
  <c r="O60" i="31" s="1"/>
  <c r="O14" i="31" a="1"/>
  <c r="O14" i="31" s="1"/>
  <c r="T60" i="31" a="1"/>
  <c r="T60" i="31" s="1"/>
  <c r="AH62" i="31" a="1"/>
  <c r="AH62" i="31" s="1"/>
  <c r="R31" i="31" a="1"/>
  <c r="R31" i="31" s="1"/>
  <c r="U59" i="31" a="1"/>
  <c r="U59" i="31" s="1"/>
  <c r="V62" i="31" a="1"/>
  <c r="V62" i="31" s="1"/>
  <c r="O47" i="31" a="1"/>
  <c r="O47" i="31" s="1"/>
  <c r="R59" i="31" a="1"/>
  <c r="R59" i="31" s="1"/>
  <c r="O22" i="31" a="1"/>
  <c r="O22" i="31" s="1"/>
  <c r="Y59" i="31" a="1"/>
  <c r="Y59" i="31" s="1"/>
  <c r="O29" i="31" a="1"/>
  <c r="O29" i="31" s="1"/>
  <c r="O30" i="31" a="1"/>
  <c r="O30" i="31" s="1"/>
  <c r="V61" i="31" a="1"/>
  <c r="V61" i="31" s="1"/>
  <c r="AB62" i="31" a="1"/>
  <c r="AB62" i="31" s="1"/>
  <c r="R10" i="31" a="1"/>
  <c r="R10" i="31" s="1"/>
  <c r="S31" i="31" a="1"/>
  <c r="S31" i="31" s="1"/>
  <c r="H19" i="31" a="1"/>
  <c r="H19" i="31" s="1"/>
  <c r="I19" i="31" a="1"/>
  <c r="I19" i="31" s="1"/>
  <c r="H29" i="31" a="1"/>
  <c r="H29" i="31" s="1"/>
  <c r="I29" i="31" a="1"/>
  <c r="I29" i="31" s="1"/>
  <c r="H61" i="31" a="1"/>
  <c r="H61" i="31" s="1"/>
  <c r="I61" i="31" a="1"/>
  <c r="I61" i="31" s="1"/>
  <c r="H48" i="31" a="1"/>
  <c r="H48" i="31" s="1"/>
  <c r="I48" i="31" a="1"/>
  <c r="I48" i="31" s="1"/>
  <c r="H51" i="31" a="1"/>
  <c r="H51" i="31" s="1"/>
  <c r="I51" i="31" a="1"/>
  <c r="I51" i="31" s="1"/>
  <c r="H40" i="31" a="1"/>
  <c r="H40" i="31" s="1"/>
  <c r="I40" i="31" a="1"/>
  <c r="I40" i="31" s="1"/>
  <c r="U62" i="31" a="1"/>
  <c r="U62" i="31" s="1"/>
  <c r="H42" i="31" a="1"/>
  <c r="H42" i="31" s="1"/>
  <c r="I42" i="31" a="1"/>
  <c r="I42" i="31" s="1"/>
  <c r="H13" i="31" a="1"/>
  <c r="H13" i="31" s="1"/>
  <c r="I13" i="31" a="1"/>
  <c r="I13" i="31" s="1"/>
  <c r="H23" i="31" a="1"/>
  <c r="H23" i="31" s="1"/>
  <c r="I23" i="31" a="1"/>
  <c r="I23" i="31" s="1"/>
  <c r="H41" i="31" a="1"/>
  <c r="H41" i="31" s="1"/>
  <c r="I41" i="31" a="1"/>
  <c r="I41" i="31" s="1"/>
  <c r="H52" i="31" a="1"/>
  <c r="H52" i="31" s="1"/>
  <c r="I52" i="31" a="1"/>
  <c r="I52" i="31" s="1"/>
  <c r="H32" i="31" a="1"/>
  <c r="H32" i="31" s="1"/>
  <c r="I32" i="31" a="1"/>
  <c r="I32" i="31" s="1"/>
  <c r="H26" i="31" a="1"/>
  <c r="H26" i="31" s="1"/>
  <c r="I26" i="31" a="1"/>
  <c r="I26" i="31" s="1"/>
  <c r="H20" i="31" a="1"/>
  <c r="H20" i="31" s="1"/>
  <c r="I20" i="31" a="1"/>
  <c r="I20" i="31" s="1"/>
  <c r="H58" i="31" a="1"/>
  <c r="H58" i="31" s="1"/>
  <c r="I58" i="31" a="1"/>
  <c r="I58" i="31" s="1"/>
  <c r="H22" i="31" a="1"/>
  <c r="H22" i="31" s="1"/>
  <c r="I22" i="31" a="1"/>
  <c r="I22" i="31" s="1"/>
  <c r="S61" i="31" a="1"/>
  <c r="S61" i="31" s="1"/>
  <c r="AL62" i="31" a="1"/>
  <c r="AL62" i="31" s="1"/>
  <c r="AM62" i="31" a="1"/>
  <c r="AM62" i="31" s="1"/>
  <c r="H16" i="31" a="1"/>
  <c r="H16" i="31" s="1"/>
  <c r="I16" i="31" a="1"/>
  <c r="I16" i="31" s="1"/>
  <c r="H47" i="31" a="1"/>
  <c r="H47" i="31" s="1"/>
  <c r="I47" i="31" a="1"/>
  <c r="I47" i="31" s="1"/>
  <c r="H50" i="31" a="1"/>
  <c r="H50" i="31" s="1"/>
  <c r="I50" i="31" a="1"/>
  <c r="I50" i="31" s="1"/>
  <c r="S60" i="31" a="1"/>
  <c r="S60" i="31" s="1"/>
  <c r="H27" i="31" a="1"/>
  <c r="H27" i="31" s="1"/>
  <c r="I27" i="31" a="1"/>
  <c r="I27" i="31" s="1"/>
  <c r="H43" i="31" a="1"/>
  <c r="H43" i="31" s="1"/>
  <c r="I43" i="31" a="1"/>
  <c r="I43" i="31" s="1"/>
  <c r="H21" i="31" a="1"/>
  <c r="H21" i="31" s="1"/>
  <c r="I21" i="31" a="1"/>
  <c r="I21" i="31" s="1"/>
  <c r="H37" i="31" a="1"/>
  <c r="H37" i="31" s="1"/>
  <c r="I37" i="31" a="1"/>
  <c r="I37" i="31" s="1"/>
  <c r="H55" i="31" a="1"/>
  <c r="H55" i="31" s="1"/>
  <c r="I55" i="31" a="1"/>
  <c r="I55" i="31" s="1"/>
  <c r="H46" i="31" a="1"/>
  <c r="H46" i="31" s="1"/>
  <c r="I46" i="31" a="1"/>
  <c r="I46" i="31" s="1"/>
  <c r="H11" i="31" a="1"/>
  <c r="H11" i="31" s="1"/>
  <c r="I11" i="31" a="1"/>
  <c r="I11" i="31" s="1"/>
  <c r="H57" i="31" a="1"/>
  <c r="H57" i="31" s="1"/>
  <c r="I57" i="31" a="1"/>
  <c r="I57" i="31" s="1"/>
  <c r="U61" i="31" a="1"/>
  <c r="U61" i="31" s="1"/>
  <c r="H18" i="31" a="1"/>
  <c r="H18" i="31" s="1"/>
  <c r="I18" i="31" a="1"/>
  <c r="I18" i="31" s="1"/>
  <c r="AL61" i="31" a="1"/>
  <c r="AL61" i="31" s="1"/>
  <c r="AM61" i="31" a="1"/>
  <c r="AM61" i="31" s="1"/>
  <c r="H15" i="31" a="1"/>
  <c r="H15" i="31" s="1"/>
  <c r="I15" i="31" a="1"/>
  <c r="I15" i="31" s="1"/>
  <c r="H28" i="31" a="1"/>
  <c r="H28" i="31" s="1"/>
  <c r="I28" i="31" a="1"/>
  <c r="I28" i="31" s="1"/>
  <c r="AJ59" i="31" a="1"/>
  <c r="AJ59" i="31" s="1"/>
  <c r="Z62" i="31" a="1"/>
  <c r="Z62" i="31" s="1"/>
  <c r="Z61" i="31" a="1"/>
  <c r="Z61" i="31" s="1"/>
  <c r="H60" i="31" a="1"/>
  <c r="H60" i="31" s="1"/>
  <c r="I60" i="31" a="1"/>
  <c r="I60" i="31" s="1"/>
  <c r="S62" i="31" a="1"/>
  <c r="S62" i="31" s="1"/>
  <c r="H10" i="31" a="1"/>
  <c r="H10" i="31" s="1"/>
  <c r="I10" i="31" a="1"/>
  <c r="I10" i="31" s="1"/>
  <c r="H9" i="31" a="1"/>
  <c r="H9" i="31" s="1"/>
  <c r="I9" i="31" a="1"/>
  <c r="I9" i="31" s="1"/>
  <c r="H31" i="31" a="1"/>
  <c r="H31" i="31" s="1"/>
  <c r="I31" i="31" a="1"/>
  <c r="I31" i="31" s="1"/>
  <c r="Z60" i="31" a="1"/>
  <c r="Z60" i="31" s="1"/>
  <c r="H38" i="31" a="1"/>
  <c r="H38" i="31" s="1"/>
  <c r="I38" i="31" a="1"/>
  <c r="I38" i="31" s="1"/>
  <c r="H25" i="31" a="1"/>
  <c r="H25" i="31" s="1"/>
  <c r="I25" i="31" a="1"/>
  <c r="I25" i="31" s="1"/>
  <c r="H34" i="31" a="1"/>
  <c r="H34" i="31" s="1"/>
  <c r="I34" i="31" a="1"/>
  <c r="I34" i="31" s="1"/>
  <c r="H30" i="31" a="1"/>
  <c r="H30" i="31" s="1"/>
  <c r="I30" i="31" a="1"/>
  <c r="I30" i="31" s="1"/>
  <c r="P59" i="31" a="1"/>
  <c r="P59" i="31" s="1"/>
  <c r="H62" i="31" a="1"/>
  <c r="H62" i="31" s="1"/>
  <c r="I62" i="31" a="1"/>
  <c r="I62" i="31" s="1"/>
  <c r="H39" i="31" a="1"/>
  <c r="H39" i="31" s="1"/>
  <c r="I39" i="31" a="1"/>
  <c r="I39" i="31" s="1"/>
  <c r="S59" i="31" a="1"/>
  <c r="S59" i="31" s="1"/>
  <c r="H12" i="31" a="1"/>
  <c r="H12" i="31" s="1"/>
  <c r="I12" i="31" a="1"/>
  <c r="I12" i="31" s="1"/>
  <c r="H35" i="31" a="1"/>
  <c r="H35" i="31" s="1"/>
  <c r="I35" i="31" a="1"/>
  <c r="I35" i="31" s="1"/>
  <c r="H56" i="31" a="1"/>
  <c r="H56" i="31" s="1"/>
  <c r="I56" i="31" a="1"/>
  <c r="I56" i="31" s="1"/>
  <c r="H45" i="31" a="1"/>
  <c r="H45" i="31" s="1"/>
  <c r="I45" i="31" a="1"/>
  <c r="I45" i="31" s="1"/>
  <c r="H36" i="31" a="1"/>
  <c r="H36" i="31" s="1"/>
  <c r="I36" i="31" a="1"/>
  <c r="I36" i="31" s="1"/>
  <c r="AA61" i="31" a="1"/>
  <c r="AA61" i="31" s="1"/>
  <c r="H59" i="31" a="1"/>
  <c r="H59" i="31" s="1"/>
  <c r="I59" i="31" a="1"/>
  <c r="I59" i="31" s="1"/>
  <c r="AL60" i="31" a="1"/>
  <c r="AL60" i="31" s="1"/>
  <c r="AM60" i="31" a="1"/>
  <c r="AM60" i="31" s="1"/>
  <c r="H33" i="31" a="1"/>
  <c r="H33" i="31" s="1"/>
  <c r="I33" i="31" a="1"/>
  <c r="I33" i="31" s="1"/>
  <c r="H44" i="31" a="1"/>
  <c r="H44" i="31" s="1"/>
  <c r="I44" i="31" a="1"/>
  <c r="I44" i="31" s="1"/>
  <c r="AL59" i="31" a="1"/>
  <c r="AL59" i="31" s="1"/>
  <c r="AM59" i="31" a="1"/>
  <c r="AM59" i="31" s="1"/>
  <c r="H53" i="31" a="1"/>
  <c r="H53" i="31" s="1"/>
  <c r="I53" i="31" a="1"/>
  <c r="I53" i="31" s="1"/>
  <c r="H54" i="31" a="1"/>
  <c r="H54" i="31" s="1"/>
  <c r="I54" i="31" a="1"/>
  <c r="I54" i="31" s="1"/>
  <c r="H17" i="31" a="1"/>
  <c r="H17" i="31" s="1"/>
  <c r="I17" i="31" a="1"/>
  <c r="I17" i="31" s="1"/>
  <c r="H14" i="31" a="1"/>
  <c r="H14" i="31" s="1"/>
  <c r="I14" i="31" a="1"/>
  <c r="I14" i="31" s="1"/>
  <c r="H49" i="31" a="1"/>
  <c r="H49" i="31" s="1"/>
  <c r="I49" i="31" a="1"/>
  <c r="I49" i="31" s="1"/>
  <c r="Y61" i="31" a="1"/>
  <c r="Y61" i="31" s="1"/>
  <c r="AH61" i="31" a="1"/>
  <c r="AH61" i="31" s="1"/>
  <c r="AH60" i="31" a="1"/>
  <c r="AH60" i="31" s="1"/>
  <c r="AH59" i="31" a="1"/>
  <c r="AH59" i="31" s="1"/>
  <c r="AG60" i="31" a="1"/>
  <c r="AG60" i="31" s="1"/>
  <c r="AI61" i="31" a="1"/>
  <c r="AI61" i="31" s="1"/>
  <c r="AF60" i="31" a="1"/>
  <c r="AF60" i="31" s="1"/>
  <c r="AG61" i="31" a="1"/>
  <c r="AG61" i="31" s="1"/>
  <c r="AJ60" i="31" a="1"/>
  <c r="AJ60" i="31" s="1"/>
  <c r="AI60" i="31" a="1"/>
  <c r="AI60" i="31" s="1"/>
  <c r="AI59" i="31" a="1"/>
  <c r="AI59" i="31" s="1"/>
  <c r="AG62" i="31" a="1"/>
  <c r="AG62" i="31" s="1"/>
  <c r="AK59" i="31" a="1"/>
  <c r="AK59" i="31" s="1"/>
  <c r="R59" i="8"/>
  <c r="AI62" i="31" a="1"/>
  <c r="AI62" i="31" s="1"/>
  <c r="BG57" i="8"/>
  <c r="AK62" i="31" a="1"/>
  <c r="AK62" i="31" s="1"/>
  <c r="Q59" i="8"/>
  <c r="AK60" i="31" a="1"/>
  <c r="AK60" i="31" s="1"/>
  <c r="S59" i="8"/>
  <c r="AV59" i="8"/>
  <c r="AE57" i="8"/>
  <c r="AF57" i="8"/>
  <c r="AX59" i="8"/>
  <c r="P58" i="8"/>
  <c r="W58" i="8"/>
  <c r="X60" i="19" a="1"/>
  <c r="X60" i="19" s="1"/>
  <c r="X59" i="19" a="1"/>
  <c r="X59" i="19" s="1"/>
  <c r="X58" i="19" a="1"/>
  <c r="X58" i="19" s="1"/>
  <c r="X17" i="19" a="1"/>
  <c r="X17" i="19" s="1"/>
  <c r="X46" i="19" a="1"/>
  <c r="X46" i="19" s="1"/>
  <c r="X21" i="19" a="1"/>
  <c r="X21" i="19" s="1"/>
  <c r="X29" i="19" a="1"/>
  <c r="X29" i="19" s="1"/>
  <c r="X30" i="19" a="1"/>
  <c r="X30" i="19" s="1"/>
  <c r="X61" i="19" a="1"/>
  <c r="X61" i="19" s="1"/>
  <c r="X13" i="19" a="1"/>
  <c r="X13" i="19" s="1"/>
  <c r="X28" i="19" a="1"/>
  <c r="X28" i="19" s="1"/>
  <c r="X16" i="19" a="1"/>
  <c r="X16" i="19" s="1"/>
  <c r="X22" i="19" a="1"/>
  <c r="X22" i="19" s="1"/>
  <c r="X14" i="19" a="1"/>
  <c r="X14" i="19" s="1"/>
  <c r="X15" i="19" a="1"/>
  <c r="X15" i="19" s="1"/>
  <c r="X48" i="19" a="1"/>
  <c r="X48" i="19" s="1"/>
  <c r="L200" i="10"/>
  <c r="L201" i="10" s="1"/>
  <c r="BI200" i="10"/>
  <c r="BI210" i="10"/>
  <c r="BE200" i="10"/>
  <c r="BE210" i="10"/>
  <c r="AC200" i="10"/>
  <c r="BG59" i="8"/>
  <c r="O58" i="8"/>
  <c r="S58" i="8"/>
  <c r="X57" i="8"/>
  <c r="P59" i="8"/>
  <c r="AF59" i="8"/>
  <c r="R58" i="8"/>
  <c r="AD58" i="8"/>
  <c r="O59" i="8"/>
  <c r="AG160" i="10"/>
  <c r="AG134" i="10"/>
  <c r="AG108" i="10"/>
  <c r="BA160" i="10"/>
  <c r="BA108" i="10"/>
  <c r="BA134" i="10"/>
  <c r="AT134" i="10"/>
  <c r="AT160" i="10"/>
  <c r="AT108" i="10"/>
  <c r="R160" i="10"/>
  <c r="R134" i="10"/>
  <c r="R108" i="10"/>
  <c r="AE59" i="8"/>
  <c r="AD57" i="8"/>
  <c r="N9" i="8"/>
  <c r="F13" i="31" s="1" a="1"/>
  <c r="F13" i="31" s="1"/>
  <c r="N15" i="10"/>
  <c r="N211" i="10" s="1"/>
  <c r="R57" i="8"/>
  <c r="AE58" i="8"/>
  <c r="AE134" i="10"/>
  <c r="AE160" i="10"/>
  <c r="AE108" i="10"/>
  <c r="AE9" i="8"/>
  <c r="F30" i="31" s="1" a="1"/>
  <c r="F30" i="31" s="1"/>
  <c r="AE15" i="10"/>
  <c r="AP134" i="10"/>
  <c r="AP108" i="10"/>
  <c r="AP160" i="10"/>
  <c r="BA9" i="8"/>
  <c r="F52" i="31" s="1" a="1"/>
  <c r="F52" i="31" s="1"/>
  <c r="BA15" i="10"/>
  <c r="BA203" i="10" s="1"/>
  <c r="AK9" i="8"/>
  <c r="F36" i="31" s="1" a="1"/>
  <c r="F36" i="31" s="1"/>
  <c r="AK15" i="10"/>
  <c r="P57" i="8"/>
  <c r="AD59" i="8"/>
  <c r="AP9" i="8"/>
  <c r="F41" i="31" s="1" a="1"/>
  <c r="F41" i="31" s="1"/>
  <c r="AP15" i="10"/>
  <c r="BE134" i="10"/>
  <c r="BE160" i="10"/>
  <c r="BE108" i="10"/>
  <c r="W9" i="8"/>
  <c r="F22" i="31" s="1" a="1"/>
  <c r="F22" i="31" s="1"/>
  <c r="W15" i="10"/>
  <c r="V108" i="10"/>
  <c r="V134" i="10"/>
  <c r="V160" i="10"/>
  <c r="AA134" i="10"/>
  <c r="AA108" i="10"/>
  <c r="AA160" i="10"/>
  <c r="BF134" i="10"/>
  <c r="BF160" i="10"/>
  <c r="BF108" i="10"/>
  <c r="Z9" i="8"/>
  <c r="F25" i="31" s="1" a="1"/>
  <c r="F25" i="31" s="1"/>
  <c r="Z15" i="10"/>
  <c r="BH201" i="10"/>
  <c r="BH134" i="10"/>
  <c r="BH160" i="10"/>
  <c r="BH108" i="10"/>
  <c r="K134" i="10"/>
  <c r="K160" i="10"/>
  <c r="K108" i="10"/>
  <c r="K9" i="8"/>
  <c r="F10" i="31" s="1" a="1"/>
  <c r="F10" i="31" s="1"/>
  <c r="K15" i="10"/>
  <c r="AJ210" i="10"/>
  <c r="AJ15" i="10"/>
  <c r="AJ211" i="10" s="1"/>
  <c r="BC9" i="8"/>
  <c r="F54" i="31" s="1" a="1"/>
  <c r="F54" i="31" s="1"/>
  <c r="BC15" i="10"/>
  <c r="BC211" i="10" s="1"/>
  <c r="X59" i="8"/>
  <c r="AP210" i="10"/>
  <c r="AB134" i="10"/>
  <c r="AB160" i="10"/>
  <c r="AB108" i="10"/>
  <c r="N160" i="10"/>
  <c r="N108" i="10"/>
  <c r="N134" i="10"/>
  <c r="O160" i="10"/>
  <c r="O108" i="10"/>
  <c r="O134" i="10"/>
  <c r="X58" i="8"/>
  <c r="AP200" i="10"/>
  <c r="AP201" i="10" s="1"/>
  <c r="AM160" i="10"/>
  <c r="AM108" i="10"/>
  <c r="AM134" i="10"/>
  <c r="BF9" i="8"/>
  <c r="F57" i="31" s="1" a="1"/>
  <c r="F57" i="31" s="1"/>
  <c r="BF15" i="10"/>
  <c r="AZ201" i="10"/>
  <c r="AZ108" i="10"/>
  <c r="AZ134" i="10"/>
  <c r="AZ160" i="10"/>
  <c r="AF58" i="8"/>
  <c r="BG58" i="8"/>
  <c r="BJ31" i="10"/>
  <c r="BJ39" i="10"/>
  <c r="BC108" i="10"/>
  <c r="BC160" i="10"/>
  <c r="BC134" i="10"/>
  <c r="AD160" i="10"/>
  <c r="AD108" i="10"/>
  <c r="AD134" i="10"/>
  <c r="AM9" i="8"/>
  <c r="F38" i="31" s="1" a="1"/>
  <c r="F38" i="31" s="1"/>
  <c r="AM15" i="10"/>
  <c r="AM211" i="10" s="1"/>
  <c r="Q134" i="10"/>
  <c r="Q160" i="10"/>
  <c r="Q108" i="10"/>
  <c r="L134" i="10"/>
  <c r="L108" i="10"/>
  <c r="L160" i="10"/>
  <c r="J15" i="10"/>
  <c r="J47" i="10" s="1"/>
  <c r="J63" i="10" s="1"/>
  <c r="AH160" i="10"/>
  <c r="AH108" i="10"/>
  <c r="AH134" i="10"/>
  <c r="L9" i="8"/>
  <c r="F11" i="31" s="1" a="1"/>
  <c r="F11" i="31" s="1"/>
  <c r="L15" i="10"/>
  <c r="W134" i="10"/>
  <c r="W108" i="10"/>
  <c r="W160" i="10"/>
  <c r="Q58" i="8"/>
  <c r="M134" i="10"/>
  <c r="M160" i="10"/>
  <c r="M108" i="10"/>
  <c r="O15" i="10"/>
  <c r="AV58" i="8"/>
  <c r="AX58" i="8"/>
  <c r="Q57" i="8"/>
  <c r="Y210" i="10"/>
  <c r="Y15" i="10"/>
  <c r="Y211" i="10" s="1"/>
  <c r="Y134" i="10"/>
  <c r="Y108" i="10"/>
  <c r="Y160" i="10"/>
  <c r="AC134" i="10"/>
  <c r="AC160" i="10"/>
  <c r="AC108" i="10"/>
  <c r="AT15" i="10"/>
  <c r="BK160" i="10"/>
  <c r="BK108" i="10"/>
  <c r="BK134" i="10"/>
  <c r="AV57" i="8"/>
  <c r="AX57" i="8"/>
  <c r="AS134" i="10"/>
  <c r="AS160" i="10"/>
  <c r="AS108" i="10"/>
  <c r="S108" i="10"/>
  <c r="S134" i="10"/>
  <c r="S160" i="10"/>
  <c r="AC9" i="8"/>
  <c r="F28" i="31" s="1" a="1"/>
  <c r="F28" i="31" s="1"/>
  <c r="AC15" i="10"/>
  <c r="AC211" i="10" s="1"/>
  <c r="P134" i="10"/>
  <c r="P160" i="10"/>
  <c r="P108" i="10"/>
  <c r="BI134" i="10"/>
  <c r="BI108" i="10"/>
  <c r="BI160" i="10"/>
  <c r="AD9" i="8"/>
  <c r="F29" i="31" s="1" a="1"/>
  <c r="F29" i="31" s="1"/>
  <c r="AD15" i="10"/>
  <c r="AF160" i="10"/>
  <c r="AF134" i="10"/>
  <c r="AF108" i="10"/>
  <c r="O57" i="8"/>
  <c r="S57" i="8"/>
  <c r="AA200" i="10"/>
  <c r="AA201" i="10" s="1"/>
  <c r="AA15" i="10"/>
  <c r="Z134" i="10"/>
  <c r="Z160" i="10"/>
  <c r="Z108" i="10"/>
  <c r="BE9" i="8"/>
  <c r="F56" i="31" s="1" a="1"/>
  <c r="F56" i="31" s="1"/>
  <c r="BE15" i="10"/>
  <c r="AB9" i="8"/>
  <c r="F27" i="31" s="1" a="1"/>
  <c r="F27" i="31" s="1"/>
  <c r="AB15" i="10"/>
  <c r="AQ134" i="10"/>
  <c r="AQ160" i="10"/>
  <c r="AQ108" i="10"/>
  <c r="AX160" i="10"/>
  <c r="AX134" i="10"/>
  <c r="AX108" i="10"/>
  <c r="AS9" i="8"/>
  <c r="F44" i="31" s="1" a="1"/>
  <c r="F44" i="31" s="1"/>
  <c r="AS15" i="10"/>
  <c r="AS211" i="10" s="1"/>
  <c r="AG9" i="8"/>
  <c r="F32" i="31" s="1" a="1"/>
  <c r="F32" i="31" s="1"/>
  <c r="AG15" i="10"/>
  <c r="BJ14" i="10"/>
  <c r="J160" i="10"/>
  <c r="J108" i="10"/>
  <c r="J134" i="10"/>
  <c r="BG75" i="10"/>
  <c r="BG76" i="10" s="1"/>
  <c r="BG77" i="10" s="1"/>
  <c r="BG37" i="8" s="1"/>
  <c r="X58" i="31" s="1" a="1"/>
  <c r="X58" i="31" s="1"/>
  <c r="L75" i="10"/>
  <c r="BJ75" i="10"/>
  <c r="AH75" i="10"/>
  <c r="AH76" i="10" s="1"/>
  <c r="AH77" i="10" s="1"/>
  <c r="AH37" i="8" s="1"/>
  <c r="X33" i="31" s="1" a="1"/>
  <c r="X33" i="31" s="1"/>
  <c r="Z75" i="10"/>
  <c r="U29" i="8"/>
  <c r="P75" i="10"/>
  <c r="P76" i="10" s="1"/>
  <c r="P77" i="10" s="1"/>
  <c r="K75" i="10"/>
  <c r="K76" i="10" s="1"/>
  <c r="K77" i="10" s="1"/>
  <c r="K90" i="10"/>
  <c r="K65" i="8" s="1"/>
  <c r="AH203" i="10"/>
  <c r="Y75" i="10"/>
  <c r="N75" i="10"/>
  <c r="AU75" i="10"/>
  <c r="AU76" i="10" s="1"/>
  <c r="AU77" i="10" s="1"/>
  <c r="AR75" i="10"/>
  <c r="U75" i="10"/>
  <c r="AG75" i="10"/>
  <c r="AG76" i="10" s="1"/>
  <c r="X30" i="8"/>
  <c r="BF29" i="8"/>
  <c r="T29" i="8"/>
  <c r="BC22" i="8"/>
  <c r="W21" i="8"/>
  <c r="P22" i="31" s="1" a="1"/>
  <c r="P22" i="31" s="1"/>
  <c r="V201" i="10"/>
  <c r="W201" i="10"/>
  <c r="AZ22" i="8"/>
  <c r="AT22" i="8"/>
  <c r="BA90" i="10"/>
  <c r="BA66" i="8" s="1"/>
  <c r="AH30" i="8"/>
  <c r="V21" i="8"/>
  <c r="P21" i="31" s="1" a="1"/>
  <c r="P21" i="31" s="1"/>
  <c r="BA22" i="8"/>
  <c r="AT201" i="10"/>
  <c r="BC201" i="10"/>
  <c r="BI201" i="10"/>
  <c r="AH201" i="10"/>
  <c r="Z21" i="8"/>
  <c r="P25" i="31" s="1" a="1"/>
  <c r="P25" i="31" s="1"/>
  <c r="BF22" i="8"/>
  <c r="AE21" i="8"/>
  <c r="P30" i="31" s="1" a="1"/>
  <c r="P30" i="31" s="1"/>
  <c r="BD21" i="8"/>
  <c r="P55" i="31" s="1" a="1"/>
  <c r="P55" i="31" s="1"/>
  <c r="P201" i="10"/>
  <c r="Q21" i="8"/>
  <c r="P16" i="31" s="1" a="1"/>
  <c r="P16" i="31" s="1"/>
  <c r="Z30" i="8"/>
  <c r="AX21" i="8"/>
  <c r="P49" i="31" s="1" a="1"/>
  <c r="P49" i="31" s="1"/>
  <c r="AS22" i="8"/>
  <c r="AP21" i="8"/>
  <c r="P41" i="31" s="1" a="1"/>
  <c r="P41" i="31" s="1"/>
  <c r="BK201" i="10"/>
  <c r="X22" i="8"/>
  <c r="N21" i="8"/>
  <c r="P13" i="31" s="1" a="1"/>
  <c r="P13" i="31" s="1"/>
  <c r="J10" i="8"/>
  <c r="G9" i="31" s="1" a="1"/>
  <c r="G9" i="31" s="1"/>
  <c r="BE10" i="8"/>
  <c r="G56" i="31" s="1" a="1"/>
  <c r="G56" i="31" s="1"/>
  <c r="BE201" i="10"/>
  <c r="AJ200" i="10"/>
  <c r="AJ201" i="10" s="1"/>
  <c r="AJ9" i="8"/>
  <c r="F35" i="31" s="1" a="1"/>
  <c r="F35" i="31" s="1"/>
  <c r="BJ27" i="10"/>
  <c r="BJ28" i="10" s="1"/>
  <c r="BJ205" i="10" s="1"/>
  <c r="R47" i="10"/>
  <c r="R63" i="10" s="1"/>
  <c r="AM10" i="8"/>
  <c r="G38" i="31" s="1" a="1"/>
  <c r="G38" i="31" s="1"/>
  <c r="AS10" i="8"/>
  <c r="G44" i="31" s="1" a="1"/>
  <c r="G44" i="31" s="1"/>
  <c r="P22" i="8"/>
  <c r="P21" i="8"/>
  <c r="P15" i="31" s="1" a="1"/>
  <c r="P15" i="31" s="1"/>
  <c r="AK200" i="10"/>
  <c r="AK201" i="10" s="1"/>
  <c r="L90" i="10"/>
  <c r="L66" i="8" s="1"/>
  <c r="BA10" i="8"/>
  <c r="G52" i="31" s="1" a="1"/>
  <c r="G52" i="31" s="1"/>
  <c r="Z10" i="8"/>
  <c r="G25" i="31" s="1" a="1"/>
  <c r="G25" i="31" s="1"/>
  <c r="BH203" i="10"/>
  <c r="AI22" i="8"/>
  <c r="Z201" i="10"/>
  <c r="AJ21" i="8"/>
  <c r="P35" i="31" s="1" a="1"/>
  <c r="P35" i="31" s="1"/>
  <c r="R21" i="8"/>
  <c r="P17" i="31" s="1" a="1"/>
  <c r="P17" i="31" s="1"/>
  <c r="S21" i="8"/>
  <c r="P18" i="31" s="1" a="1"/>
  <c r="P18" i="31" s="1"/>
  <c r="AW22" i="8"/>
  <c r="O9" i="8"/>
  <c r="F14" i="31" s="1" a="1"/>
  <c r="F14" i="31" s="1"/>
  <c r="AI30" i="8"/>
  <c r="L21" i="8"/>
  <c r="AC10" i="8"/>
  <c r="G28" i="31" s="1" a="1"/>
  <c r="G28" i="31" s="1"/>
  <c r="AE200" i="10"/>
  <c r="AE201" i="10" s="1"/>
  <c r="AA10" i="8"/>
  <c r="G26" i="31" s="1" a="1"/>
  <c r="G26" i="31" s="1"/>
  <c r="BF210" i="10"/>
  <c r="J90" i="10"/>
  <c r="J65" i="8" s="1"/>
  <c r="BF200" i="10"/>
  <c r="BF201" i="10" s="1"/>
  <c r="BA210" i="10"/>
  <c r="BF203" i="10"/>
  <c r="BH47" i="10"/>
  <c r="BH63" i="10" s="1"/>
  <c r="BA200" i="10"/>
  <c r="BA201" i="10" s="1"/>
  <c r="BH75" i="10"/>
  <c r="AP10" i="8"/>
  <c r="G41" i="31" s="1" a="1"/>
  <c r="G41" i="31" s="1"/>
  <c r="AS200" i="10"/>
  <c r="AS201" i="10" s="1"/>
  <c r="AQ201" i="10"/>
  <c r="AN30" i="8"/>
  <c r="J29" i="8"/>
  <c r="BG29" i="8"/>
  <c r="AA30" i="8"/>
  <c r="Q66" i="8"/>
  <c r="AZ65" i="8"/>
  <c r="AP29" i="8"/>
  <c r="K210" i="10"/>
  <c r="AC201" i="10"/>
  <c r="S201" i="10"/>
  <c r="S10" i="8"/>
  <c r="G18" i="31" s="1" a="1"/>
  <c r="G18" i="31" s="1"/>
  <c r="AA211" i="10"/>
  <c r="AB21" i="8"/>
  <c r="P27" i="31" s="1" a="1"/>
  <c r="P27" i="31" s="1"/>
  <c r="BB30" i="8"/>
  <c r="AZ47" i="10"/>
  <c r="AZ63" i="10" s="1"/>
  <c r="AW30" i="8"/>
  <c r="AS210" i="10"/>
  <c r="AQ47" i="10"/>
  <c r="AQ63" i="10" s="1"/>
  <c r="AQ10" i="8"/>
  <c r="G42" i="31" s="1" a="1"/>
  <c r="G42" i="31" s="1"/>
  <c r="AM210" i="10"/>
  <c r="AM200" i="10"/>
  <c r="AM201" i="10" s="1"/>
  <c r="AE10" i="8"/>
  <c r="G30" i="31" s="1" a="1"/>
  <c r="G30" i="31" s="1"/>
  <c r="AB210" i="10"/>
  <c r="AB200" i="10"/>
  <c r="AB201" i="10" s="1"/>
  <c r="O210" i="10"/>
  <c r="O211" i="10"/>
  <c r="O200" i="10"/>
  <c r="O201" i="10" s="1"/>
  <c r="J210" i="10"/>
  <c r="J9" i="8"/>
  <c r="F9" i="31" s="1" a="1"/>
  <c r="F9" i="31" s="1"/>
  <c r="J200" i="10"/>
  <c r="J201" i="10" s="1"/>
  <c r="BK203" i="10"/>
  <c r="BK75" i="10"/>
  <c r="BI211" i="10"/>
  <c r="BK47" i="10"/>
  <c r="BK63" i="10" s="1"/>
  <c r="BH211" i="10"/>
  <c r="BK211" i="10"/>
  <c r="BI203" i="10"/>
  <c r="BI75" i="10"/>
  <c r="BI47" i="10"/>
  <c r="BI63" i="10" s="1"/>
  <c r="W90" i="10"/>
  <c r="W65" i="8" s="1"/>
  <c r="N29" i="8"/>
  <c r="BC29" i="8"/>
  <c r="R30" i="8"/>
  <c r="AO30" i="8"/>
  <c r="AX66" i="8"/>
  <c r="AJ29" i="8"/>
  <c r="AP65" i="8"/>
  <c r="AP66" i="8"/>
  <c r="O65" i="8"/>
  <c r="O66" i="8"/>
  <c r="AU66" i="8"/>
  <c r="AU65" i="8"/>
  <c r="AF66" i="8"/>
  <c r="AF65" i="8"/>
  <c r="BG66" i="8"/>
  <c r="BG65" i="8"/>
  <c r="AG66" i="8"/>
  <c r="AG65" i="8"/>
  <c r="BC65" i="8"/>
  <c r="BC66" i="8"/>
  <c r="AH66" i="8"/>
  <c r="AH65" i="8"/>
  <c r="AR90" i="10"/>
  <c r="AR65" i="8" s="1"/>
  <c r="AL90" i="10"/>
  <c r="AL65" i="8" s="1"/>
  <c r="BF90" i="10"/>
  <c r="BF66" i="8" s="1"/>
  <c r="AE90" i="10"/>
  <c r="AE66" i="8" s="1"/>
  <c r="AV65" i="8"/>
  <c r="AT66" i="8"/>
  <c r="V65" i="8"/>
  <c r="M29" i="8"/>
  <c r="AS65" i="8"/>
  <c r="BE65" i="8"/>
  <c r="AJ66" i="8"/>
  <c r="AJ65" i="8"/>
  <c r="AI66" i="8"/>
  <c r="AF29" i="8"/>
  <c r="S30" i="8"/>
  <c r="L47" i="10"/>
  <c r="L63" i="10" s="1"/>
  <c r="L30" i="8"/>
  <c r="AY65" i="8"/>
  <c r="AY66" i="8"/>
  <c r="AG203" i="10"/>
  <c r="AT29" i="8"/>
  <c r="BB65" i="8"/>
  <c r="AB90" i="10"/>
  <c r="AB66" i="8" s="1"/>
  <c r="BA30" i="8"/>
  <c r="AD29" i="8"/>
  <c r="BD66" i="8"/>
  <c r="X65" i="8"/>
  <c r="X66" i="8"/>
  <c r="AC29" i="8"/>
  <c r="N65" i="8"/>
  <c r="S66" i="8"/>
  <c r="Z66" i="8"/>
  <c r="M65" i="8"/>
  <c r="AQ29" i="8"/>
  <c r="AQ66" i="8"/>
  <c r="AL30" i="8"/>
  <c r="W30" i="8"/>
  <c r="AW66" i="8"/>
  <c r="AB29" i="8"/>
  <c r="AX30" i="8"/>
  <c r="V29" i="8"/>
  <c r="AK30" i="8"/>
  <c r="AD66" i="8"/>
  <c r="BE30" i="8"/>
  <c r="P30" i="8"/>
  <c r="T66" i="8"/>
  <c r="AE30" i="8"/>
  <c r="AY29" i="8"/>
  <c r="BD30" i="8"/>
  <c r="AM65" i="8"/>
  <c r="AZ30" i="8"/>
  <c r="Q30" i="8"/>
  <c r="AS30" i="8"/>
  <c r="O30" i="8"/>
  <c r="AR30" i="8"/>
  <c r="AV30" i="8"/>
  <c r="K29" i="8"/>
  <c r="AU30" i="8"/>
  <c r="AK66" i="8"/>
  <c r="P66" i="8"/>
  <c r="U65" i="8"/>
  <c r="AG29" i="8"/>
  <c r="AA65" i="8"/>
  <c r="AM30" i="8"/>
  <c r="AO65" i="8"/>
  <c r="R65" i="8"/>
  <c r="AN66" i="8"/>
  <c r="BG203" i="10"/>
  <c r="K200" i="10"/>
  <c r="K201" i="10" s="1"/>
  <c r="Q201" i="10"/>
  <c r="AB10" i="8"/>
  <c r="G27" i="31" s="1" a="1"/>
  <c r="G27" i="31" s="1"/>
  <c r="Q10" i="8"/>
  <c r="G16" i="31" s="1" a="1"/>
  <c r="G16" i="31" s="1"/>
  <c r="AX201" i="10"/>
  <c r="M9" i="8"/>
  <c r="F12" i="31" s="1" a="1"/>
  <c r="F12" i="31" s="1"/>
  <c r="M210" i="10"/>
  <c r="AI47" i="10"/>
  <c r="AI63" i="10" s="1"/>
  <c r="M211" i="10"/>
  <c r="M200" i="10"/>
  <c r="M201" i="10" s="1"/>
  <c r="AD47" i="10"/>
  <c r="Y200" i="10"/>
  <c r="Y201" i="10" s="1"/>
  <c r="AG47" i="10"/>
  <c r="N203" i="10"/>
  <c r="AT47" i="10"/>
  <c r="AT63" i="10" s="1"/>
  <c r="K10" i="8"/>
  <c r="G10" i="31" s="1" a="1"/>
  <c r="G10" i="31" s="1"/>
  <c r="U47" i="10"/>
  <c r="U63" i="10" s="1"/>
  <c r="AY47" i="10"/>
  <c r="AY63" i="10" s="1"/>
  <c r="M10" i="8"/>
  <c r="G12" i="31" s="1" a="1"/>
  <c r="G12" i="31" s="1"/>
  <c r="AD201" i="10"/>
  <c r="AP47" i="10"/>
  <c r="BE21" i="8"/>
  <c r="P56" i="31" s="1" a="1"/>
  <c r="P56" i="31" s="1"/>
  <c r="BB47" i="10"/>
  <c r="BB63" i="10" s="1"/>
  <c r="AV47" i="10"/>
  <c r="AV63" i="10" s="1"/>
  <c r="AK21" i="8"/>
  <c r="P36" i="31" s="1" a="1"/>
  <c r="P36" i="31" s="1"/>
  <c r="AC21" i="8"/>
  <c r="P28" i="31" s="1" a="1"/>
  <c r="P28" i="31" s="1"/>
  <c r="AC22" i="8"/>
  <c r="BG47" i="10"/>
  <c r="BG63" i="10" s="1"/>
  <c r="BE211" i="10"/>
  <c r="BE203" i="10"/>
  <c r="BE75" i="10"/>
  <c r="BF75" i="10"/>
  <c r="BF76" i="10" s="1"/>
  <c r="BE47" i="10"/>
  <c r="BE63" i="10" s="1"/>
  <c r="BD75" i="10"/>
  <c r="BD203" i="10"/>
  <c r="BC47" i="10"/>
  <c r="BC63" i="10" s="1"/>
  <c r="BB75" i="10"/>
  <c r="BB203" i="10"/>
  <c r="BC75" i="10"/>
  <c r="BC203" i="10"/>
  <c r="BB211" i="10"/>
  <c r="BD47" i="10"/>
  <c r="BD63" i="10" s="1"/>
  <c r="AY211" i="10"/>
  <c r="AY75" i="10"/>
  <c r="AY203" i="10"/>
  <c r="AX211" i="10"/>
  <c r="AZ75" i="10"/>
  <c r="AZ76" i="10" s="1"/>
  <c r="AZ203" i="10"/>
  <c r="BA75" i="10"/>
  <c r="AX47" i="10"/>
  <c r="AX63" i="10" s="1"/>
  <c r="AX75" i="10"/>
  <c r="AX203" i="10"/>
  <c r="AW203" i="10"/>
  <c r="AW75" i="10"/>
  <c r="AV211" i="10"/>
  <c r="AT75" i="10"/>
  <c r="AT203" i="10"/>
  <c r="AS75" i="10"/>
  <c r="AU211" i="10"/>
  <c r="AW47" i="10"/>
  <c r="AW63" i="10" s="1"/>
  <c r="AV203" i="10"/>
  <c r="AV75" i="10"/>
  <c r="AT211" i="10"/>
  <c r="AW211" i="10"/>
  <c r="AU203" i="10"/>
  <c r="AU47" i="10"/>
  <c r="AU63" i="10" s="1"/>
  <c r="AP75" i="10"/>
  <c r="AP76" i="10" s="1"/>
  <c r="AP203" i="10"/>
  <c r="AN211" i="10"/>
  <c r="AP211" i="10"/>
  <c r="AQ203" i="10"/>
  <c r="AQ75" i="10"/>
  <c r="AQ76" i="10" s="1"/>
  <c r="AO211" i="10"/>
  <c r="AR203" i="10"/>
  <c r="AN47" i="10"/>
  <c r="AN63" i="10" s="1"/>
  <c r="AN75" i="10"/>
  <c r="AN76" i="10" s="1"/>
  <c r="AN203" i="10"/>
  <c r="AO47" i="10"/>
  <c r="AO63" i="10" s="1"/>
  <c r="AR47" i="10"/>
  <c r="AR63" i="10" s="1"/>
  <c r="AO75" i="10"/>
  <c r="AO76" i="10" s="1"/>
  <c r="AO203" i="10"/>
  <c r="AL203" i="10"/>
  <c r="AL75" i="10"/>
  <c r="AL76" i="10" s="1"/>
  <c r="AI75" i="10"/>
  <c r="AI203" i="10"/>
  <c r="AJ75" i="10"/>
  <c r="AJ76" i="10" s="1"/>
  <c r="AJ203" i="10"/>
  <c r="AL211" i="10"/>
  <c r="AL47" i="10"/>
  <c r="AL63" i="10" s="1"/>
  <c r="AK211" i="10"/>
  <c r="AI211" i="10"/>
  <c r="AK75" i="10"/>
  <c r="AK76" i="10" s="1"/>
  <c r="AK203" i="10"/>
  <c r="AM203" i="10"/>
  <c r="AM75" i="10"/>
  <c r="AJ47" i="10"/>
  <c r="AJ63" i="10" s="1"/>
  <c r="AM47" i="10"/>
  <c r="AM63" i="10" s="1"/>
  <c r="AK47" i="10"/>
  <c r="AK63" i="10" s="1"/>
  <c r="AE75" i="10"/>
  <c r="AE203" i="10"/>
  <c r="AF211" i="10"/>
  <c r="AD75" i="10"/>
  <c r="AD76" i="10" s="1"/>
  <c r="AD203" i="10"/>
  <c r="AH211" i="10"/>
  <c r="AH47" i="10"/>
  <c r="AH63" i="10" s="1"/>
  <c r="AF75" i="10"/>
  <c r="AF76" i="10" s="1"/>
  <c r="AF203" i="10"/>
  <c r="AF47" i="10"/>
  <c r="AF63" i="10" s="1"/>
  <c r="AE211" i="10"/>
  <c r="AE47" i="10"/>
  <c r="AE63" i="10" s="1"/>
  <c r="AD211" i="10"/>
  <c r="AG211" i="10"/>
  <c r="Z211" i="10"/>
  <c r="Z203" i="10"/>
  <c r="Z47" i="10"/>
  <c r="Z63" i="10" s="1"/>
  <c r="AC203" i="10"/>
  <c r="AC75" i="10"/>
  <c r="AC76" i="10" s="1"/>
  <c r="AB75" i="10"/>
  <c r="AB76" i="10" s="1"/>
  <c r="AC47" i="10"/>
  <c r="AC63" i="10" s="1"/>
  <c r="AA75" i="10"/>
  <c r="V75" i="10"/>
  <c r="V203" i="10"/>
  <c r="V47" i="10"/>
  <c r="V63" i="10" s="1"/>
  <c r="W211" i="10"/>
  <c r="X203" i="10"/>
  <c r="X75" i="10"/>
  <c r="T211" i="10"/>
  <c r="W203" i="10"/>
  <c r="W75" i="10"/>
  <c r="T47" i="10"/>
  <c r="T63" i="10" s="1"/>
  <c r="T75" i="10"/>
  <c r="T76" i="10" s="1"/>
  <c r="T203" i="10"/>
  <c r="W47" i="10"/>
  <c r="W63" i="10" s="1"/>
  <c r="U203" i="10"/>
  <c r="V211" i="10"/>
  <c r="X47" i="10"/>
  <c r="X63" i="10" s="1"/>
  <c r="Q75" i="10"/>
  <c r="Q76" i="10" s="1"/>
  <c r="Q203" i="10"/>
  <c r="O75" i="10"/>
  <c r="O76" i="10" s="1"/>
  <c r="O203" i="10"/>
  <c r="S211" i="10"/>
  <c r="R203" i="10"/>
  <c r="R75" i="10"/>
  <c r="Q211" i="10"/>
  <c r="Q47" i="10"/>
  <c r="Q63" i="10" s="1"/>
  <c r="S203" i="10"/>
  <c r="S75" i="10"/>
  <c r="P47" i="10"/>
  <c r="P63" i="10" s="1"/>
  <c r="S47" i="10"/>
  <c r="S63" i="10" s="1"/>
  <c r="P203" i="10"/>
  <c r="R211" i="10"/>
  <c r="L211" i="10"/>
  <c r="L203" i="10"/>
  <c r="K211" i="10"/>
  <c r="K47" i="10"/>
  <c r="K63" i="10" s="1"/>
  <c r="M75" i="10"/>
  <c r="M76" i="10" s="1"/>
  <c r="J75" i="10"/>
  <c r="N47" i="10"/>
  <c r="N63" i="10" s="1"/>
  <c r="K203" i="10"/>
  <c r="J76" i="10" l="1"/>
  <c r="J203" i="10"/>
  <c r="J211" i="10"/>
  <c r="P11" i="31" a="1"/>
  <c r="P11" i="31" s="1"/>
  <c r="Q11" i="31" a="1"/>
  <c r="Q11" i="31" s="1"/>
  <c r="AS76" i="10"/>
  <c r="Y203" i="10"/>
  <c r="Y47" i="10"/>
  <c r="Y63" i="10" s="1"/>
  <c r="BA211" i="10"/>
  <c r="BA47" i="10"/>
  <c r="BA63" i="10" s="1"/>
  <c r="BA76" i="10"/>
  <c r="BA77" i="10" s="1"/>
  <c r="BA38" i="8" s="1"/>
  <c r="S15" i="31" a="1"/>
  <c r="S15" i="31" s="1"/>
  <c r="S28" i="31" a="1"/>
  <c r="S28" i="31" s="1"/>
  <c r="R15" i="31" a="1"/>
  <c r="R15" i="31" s="1"/>
  <c r="R28" i="31" a="1"/>
  <c r="R28" i="31" s="1"/>
  <c r="U10" i="31" a="1"/>
  <c r="U10" i="31" s="1"/>
  <c r="AN32" i="19" a="1"/>
  <c r="AN32" i="19" s="1"/>
  <c r="AN57" i="19" a="1"/>
  <c r="AN57" i="19" s="1"/>
  <c r="L76" i="10"/>
  <c r="L77" i="10" s="1"/>
  <c r="Z76" i="10"/>
  <c r="Z77" i="10" s="1"/>
  <c r="AA76" i="10"/>
  <c r="AA77" i="10" s="1"/>
  <c r="AA38" i="8" s="1"/>
  <c r="K66" i="8"/>
  <c r="BJ108" i="10"/>
  <c r="BJ160" i="10"/>
  <c r="BJ134" i="10"/>
  <c r="N76" i="10"/>
  <c r="N77" i="10" s="1"/>
  <c r="N38" i="8" s="1"/>
  <c r="Y76" i="10"/>
  <c r="Y77" i="10" s="1"/>
  <c r="BJ15" i="10"/>
  <c r="BJ210" i="10"/>
  <c r="BJ200" i="10"/>
  <c r="BJ201" i="10" s="1"/>
  <c r="R28" i="8"/>
  <c r="AZ27" i="8"/>
  <c r="T51" i="31" s="1" a="1"/>
  <c r="T51" i="31" s="1"/>
  <c r="AD63" i="10"/>
  <c r="AD27" i="8" s="1"/>
  <c r="T29" i="31" s="1" a="1"/>
  <c r="T29" i="31" s="1"/>
  <c r="AG63" i="10"/>
  <c r="AG27" i="8" s="1"/>
  <c r="AP63" i="10"/>
  <c r="AP28" i="8" s="1"/>
  <c r="BE76" i="10"/>
  <c r="BE77" i="10" s="1"/>
  <c r="AG77" i="10"/>
  <c r="AG38" i="8" s="1"/>
  <c r="BI76" i="10"/>
  <c r="BI77" i="10" s="1"/>
  <c r="O77" i="10"/>
  <c r="AK77" i="10"/>
  <c r="AN77" i="10"/>
  <c r="AN37" i="8" s="1"/>
  <c r="X39" i="31" s="1" a="1"/>
  <c r="X39" i="31" s="1"/>
  <c r="AW76" i="10"/>
  <c r="AW77" i="10" s="1"/>
  <c r="BH76" i="10"/>
  <c r="BH77" i="10" s="1"/>
  <c r="BB76" i="10"/>
  <c r="BB77" i="10" s="1"/>
  <c r="AE76" i="10"/>
  <c r="AE77" i="10" s="1"/>
  <c r="AL77" i="10"/>
  <c r="AL37" i="8" s="1"/>
  <c r="X37" i="31" s="1" a="1"/>
  <c r="X37" i="31" s="1"/>
  <c r="X76" i="10"/>
  <c r="X77" i="10" s="1"/>
  <c r="V76" i="10"/>
  <c r="V77" i="10" s="1"/>
  <c r="AF77" i="10"/>
  <c r="AF37" i="8" s="1"/>
  <c r="X31" i="31" s="1" a="1"/>
  <c r="X31" i="31" s="1"/>
  <c r="BK76" i="10"/>
  <c r="BK77" i="10" s="1"/>
  <c r="AY76" i="10"/>
  <c r="AY77" i="10" s="1"/>
  <c r="AI76" i="10"/>
  <c r="AI77" i="10" s="1"/>
  <c r="AV76" i="10"/>
  <c r="AV77" i="10" s="1"/>
  <c r="Q77" i="10"/>
  <c r="W76" i="10"/>
  <c r="W77" i="10" s="1"/>
  <c r="AC77" i="10"/>
  <c r="AC38" i="8" s="1"/>
  <c r="AQ77" i="10"/>
  <c r="BD76" i="10"/>
  <c r="BD77" i="10" s="1"/>
  <c r="S76" i="10"/>
  <c r="S77" i="10" s="1"/>
  <c r="BC76" i="10"/>
  <c r="BC77" i="10" s="1"/>
  <c r="AR76" i="10"/>
  <c r="AR77" i="10" s="1"/>
  <c r="AO77" i="10"/>
  <c r="AO37" i="8" s="1"/>
  <c r="X40" i="31" s="1" a="1"/>
  <c r="X40" i="31" s="1"/>
  <c r="T77" i="10"/>
  <c r="T37" i="8" s="1"/>
  <c r="X19" i="31" s="1" a="1"/>
  <c r="X19" i="31" s="1"/>
  <c r="J77" i="10"/>
  <c r="J38" i="8" s="1"/>
  <c r="AD77" i="10"/>
  <c r="AD38" i="8" s="1"/>
  <c r="AJ77" i="10"/>
  <c r="AJ38" i="8" s="1"/>
  <c r="U76" i="10"/>
  <c r="U77" i="10" s="1"/>
  <c r="AT76" i="10"/>
  <c r="AT77" i="10" s="1"/>
  <c r="AP77" i="10"/>
  <c r="AP37" i="8" s="1"/>
  <c r="X41" i="31" s="1" a="1"/>
  <c r="X41" i="31" s="1"/>
  <c r="R76" i="10"/>
  <c r="R77" i="10" s="1"/>
  <c r="AZ77" i="10"/>
  <c r="AM76" i="10"/>
  <c r="AM77" i="10" s="1"/>
  <c r="AX76" i="10"/>
  <c r="AX77" i="10" s="1"/>
  <c r="N45" i="8"/>
  <c r="N47" i="8"/>
  <c r="N46" i="8"/>
  <c r="AG111" i="10"/>
  <c r="AG112" i="10" s="1"/>
  <c r="AR137" i="10"/>
  <c r="AR138" i="10" s="1"/>
  <c r="L111" i="10"/>
  <c r="L112" i="10" s="1"/>
  <c r="X137" i="10"/>
  <c r="X138" i="10" s="1"/>
  <c r="AI137" i="10"/>
  <c r="AI138" i="10" s="1"/>
  <c r="AL137" i="10"/>
  <c r="AL138" i="10" s="1"/>
  <c r="AY137" i="10"/>
  <c r="AY138" i="10" s="1"/>
  <c r="N111" i="10"/>
  <c r="N112" i="10" s="1"/>
  <c r="BD137" i="10"/>
  <c r="BD138" i="10" s="1"/>
  <c r="AZ137" i="10"/>
  <c r="AZ138" i="10" s="1"/>
  <c r="AO137" i="10"/>
  <c r="AO138" i="10" s="1"/>
  <c r="T137" i="10"/>
  <c r="T138" i="10" s="1"/>
  <c r="AF163" i="10"/>
  <c r="AF164" i="10" s="1"/>
  <c r="BB137" i="10"/>
  <c r="BB138" i="10" s="1"/>
  <c r="AV163" i="10"/>
  <c r="AV164" i="10" s="1"/>
  <c r="R137" i="10"/>
  <c r="R138" i="10" s="1"/>
  <c r="BG137" i="10"/>
  <c r="BG138" i="10" s="1"/>
  <c r="BH111" i="10"/>
  <c r="BH112" i="10" s="1"/>
  <c r="AN111" i="10"/>
  <c r="AN112" i="10" s="1"/>
  <c r="AU163" i="10"/>
  <c r="AU164" i="10" s="1"/>
  <c r="AW163" i="10"/>
  <c r="AW164" i="10" s="1"/>
  <c r="U137" i="10"/>
  <c r="U138" i="10" s="1"/>
  <c r="BF111" i="10"/>
  <c r="BF163" i="10"/>
  <c r="BF137" i="10"/>
  <c r="AT111" i="10"/>
  <c r="AT163" i="10"/>
  <c r="AT137" i="10"/>
  <c r="AI163" i="10"/>
  <c r="BD163" i="10"/>
  <c r="AG137" i="10"/>
  <c r="AR111" i="10"/>
  <c r="Z111" i="10"/>
  <c r="Z163" i="10"/>
  <c r="Z137" i="10"/>
  <c r="BK163" i="10"/>
  <c r="BK111" i="10"/>
  <c r="BK137" i="10"/>
  <c r="AZ163" i="10"/>
  <c r="BD111" i="10"/>
  <c r="AG163" i="10"/>
  <c r="AW111" i="10"/>
  <c r="AP111" i="10"/>
  <c r="AP163" i="10"/>
  <c r="AP137" i="10"/>
  <c r="AZ111" i="10"/>
  <c r="BH137" i="10"/>
  <c r="AW137" i="10"/>
  <c r="X163" i="10"/>
  <c r="BH163" i="10"/>
  <c r="S111" i="10"/>
  <c r="S163" i="10"/>
  <c r="S137" i="10"/>
  <c r="AE163" i="10"/>
  <c r="AE111" i="10"/>
  <c r="AE137" i="10"/>
  <c r="AJ137" i="10"/>
  <c r="AJ111" i="10"/>
  <c r="AJ163" i="10"/>
  <c r="AY163" i="10"/>
  <c r="X111" i="10"/>
  <c r="AL111" i="10"/>
  <c r="AD111" i="10"/>
  <c r="AD163" i="10"/>
  <c r="AD137" i="10"/>
  <c r="AC111" i="10"/>
  <c r="AC163" i="10"/>
  <c r="AC137" i="10"/>
  <c r="AY111" i="10"/>
  <c r="AV111" i="10"/>
  <c r="AL163" i="10"/>
  <c r="AM137" i="10"/>
  <c r="AM111" i="10"/>
  <c r="AM163" i="10"/>
  <c r="BE111" i="10"/>
  <c r="BE163" i="10"/>
  <c r="BE137" i="10"/>
  <c r="N137" i="10"/>
  <c r="AV137" i="10"/>
  <c r="W137" i="10"/>
  <c r="W111" i="10"/>
  <c r="W163" i="10"/>
  <c r="BG163" i="10"/>
  <c r="N163" i="10"/>
  <c r="BB111" i="10"/>
  <c r="P163" i="10"/>
  <c r="P137" i="10"/>
  <c r="P111" i="10"/>
  <c r="V137" i="10"/>
  <c r="V163" i="10"/>
  <c r="V111" i="10"/>
  <c r="BG111" i="10"/>
  <c r="AO163" i="10"/>
  <c r="BB163" i="10"/>
  <c r="AX137" i="10"/>
  <c r="AX111" i="10"/>
  <c r="AX163" i="10"/>
  <c r="J111" i="10"/>
  <c r="J163" i="10"/>
  <c r="J137" i="10"/>
  <c r="T163" i="10"/>
  <c r="AO111" i="10"/>
  <c r="AK137" i="10"/>
  <c r="AK163" i="10"/>
  <c r="AK111" i="10"/>
  <c r="AN137" i="10"/>
  <c r="T111" i="10"/>
  <c r="AU111" i="10"/>
  <c r="AN163" i="10"/>
  <c r="U163" i="10"/>
  <c r="AU137" i="10"/>
  <c r="BA137" i="10"/>
  <c r="BA111" i="10"/>
  <c r="BA163" i="10"/>
  <c r="L137" i="10"/>
  <c r="U111" i="10"/>
  <c r="O163" i="10"/>
  <c r="O137" i="10"/>
  <c r="O111" i="10"/>
  <c r="AH137" i="10"/>
  <c r="AH163" i="10"/>
  <c r="AH111" i="10"/>
  <c r="R163" i="10"/>
  <c r="L163" i="10"/>
  <c r="AF111" i="10"/>
  <c r="Q163" i="10"/>
  <c r="Q137" i="10"/>
  <c r="Q111" i="10"/>
  <c r="AQ111" i="10"/>
  <c r="AQ137" i="10"/>
  <c r="AQ163" i="10"/>
  <c r="BI111" i="10"/>
  <c r="BI163" i="10"/>
  <c r="BI137" i="10"/>
  <c r="AI111" i="10"/>
  <c r="R111" i="10"/>
  <c r="AR163" i="10"/>
  <c r="AF137" i="10"/>
  <c r="Y111" i="10"/>
  <c r="Y163" i="10"/>
  <c r="Y137" i="10"/>
  <c r="K111" i="10"/>
  <c r="K163" i="10"/>
  <c r="K137" i="10"/>
  <c r="BC137" i="10"/>
  <c r="BC111" i="10"/>
  <c r="BC163" i="10"/>
  <c r="BA65" i="8"/>
  <c r="W27" i="8"/>
  <c r="L65" i="8"/>
  <c r="AS47" i="10"/>
  <c r="AS203" i="10"/>
  <c r="AS77" i="10"/>
  <c r="AS38" i="8" s="1"/>
  <c r="BF77" i="10"/>
  <c r="BF37" i="8" s="1"/>
  <c r="X57" i="31" s="1" a="1"/>
  <c r="X57" i="31" s="1"/>
  <c r="J66" i="8"/>
  <c r="AA203" i="10"/>
  <c r="AA163" i="10" s="1"/>
  <c r="BF47" i="10"/>
  <c r="BF211" i="10"/>
  <c r="AB211" i="10"/>
  <c r="BA28" i="8"/>
  <c r="W66" i="8"/>
  <c r="AL66" i="8"/>
  <c r="AA47" i="10"/>
  <c r="AB47" i="10"/>
  <c r="AB77" i="10"/>
  <c r="AB38" i="8" s="1"/>
  <c r="AB203" i="10"/>
  <c r="M47" i="10"/>
  <c r="M63" i="10" s="1"/>
  <c r="O47" i="10"/>
  <c r="M77" i="10"/>
  <c r="M38" i="8" s="1"/>
  <c r="M203" i="10"/>
  <c r="BF65" i="8"/>
  <c r="AR66" i="8"/>
  <c r="AB65" i="8"/>
  <c r="AE65" i="8"/>
  <c r="R27" i="8"/>
  <c r="AZ28" i="8"/>
  <c r="AH38" i="8"/>
  <c r="AA33" i="31" s="1" a="1"/>
  <c r="AA33" i="31" s="1"/>
  <c r="BG38" i="8"/>
  <c r="AA58" i="31" s="1" a="1"/>
  <c r="AA58" i="31" s="1"/>
  <c r="N37" i="8"/>
  <c r="X13" i="31" s="1" a="1"/>
  <c r="X13" i="31" s="1"/>
  <c r="AX28" i="8"/>
  <c r="AX27" i="8"/>
  <c r="AT27" i="8"/>
  <c r="T45" i="31" s="1" a="1"/>
  <c r="T45" i="31" s="1"/>
  <c r="AT28" i="8"/>
  <c r="U45" i="31" s="1" a="1"/>
  <c r="U45" i="31" s="1"/>
  <c r="AI27" i="8"/>
  <c r="T34" i="31" s="1" a="1"/>
  <c r="T34" i="31" s="1"/>
  <c r="AI28" i="8"/>
  <c r="BE28" i="8"/>
  <c r="BE27" i="8"/>
  <c r="AJ27" i="8"/>
  <c r="AJ28" i="8"/>
  <c r="AN27" i="8"/>
  <c r="T39" i="31" s="1" a="1"/>
  <c r="T39" i="31" s="1"/>
  <c r="AN28" i="8"/>
  <c r="AR28" i="8"/>
  <c r="AR27" i="8"/>
  <c r="AV28" i="8"/>
  <c r="AV27" i="8"/>
  <c r="T47" i="31" s="1" a="1"/>
  <c r="T47" i="31" s="1"/>
  <c r="AP38" i="8"/>
  <c r="AA41" i="31" s="1" a="1"/>
  <c r="AA41" i="31" s="1"/>
  <c r="AZ37" i="8"/>
  <c r="X51" i="31" s="1" a="1"/>
  <c r="X51" i="31" s="1"/>
  <c r="AZ38" i="8"/>
  <c r="AA51" i="31" s="1" a="1"/>
  <c r="AA51" i="31" s="1"/>
  <c r="BB28" i="8"/>
  <c r="BB27" i="8"/>
  <c r="T53" i="31" s="1" a="1"/>
  <c r="T53" i="31" s="1"/>
  <c r="AM27" i="8"/>
  <c r="T38" i="31" s="1" a="1"/>
  <c r="T38" i="31" s="1"/>
  <c r="AM28" i="8"/>
  <c r="BC27" i="8"/>
  <c r="T54" i="31" s="1" a="1"/>
  <c r="T54" i="31" s="1"/>
  <c r="BC28" i="8"/>
  <c r="U54" i="31" s="1" a="1"/>
  <c r="U54" i="31" s="1"/>
  <c r="AK28" i="8"/>
  <c r="AK27" i="8"/>
  <c r="AQ27" i="8"/>
  <c r="AQ28" i="8"/>
  <c r="BG28" i="8"/>
  <c r="BG27" i="8"/>
  <c r="AK38" i="8"/>
  <c r="AK37" i="8"/>
  <c r="X36" i="31" s="1" a="1"/>
  <c r="X36" i="31" s="1"/>
  <c r="AH27" i="8"/>
  <c r="T33" i="31" s="1" a="1"/>
  <c r="T33" i="31" s="1"/>
  <c r="AH28" i="8"/>
  <c r="AW28" i="8"/>
  <c r="AW27" i="8"/>
  <c r="T48" i="31" s="1" a="1"/>
  <c r="T48" i="31" s="1"/>
  <c r="AU38" i="8"/>
  <c r="AA46" i="31" s="1" a="1"/>
  <c r="AA46" i="31" s="1"/>
  <c r="AU37" i="8"/>
  <c r="X46" i="31" s="1" a="1"/>
  <c r="X46" i="31" s="1"/>
  <c r="AY27" i="8"/>
  <c r="AY28" i="8"/>
  <c r="U50" i="31" s="1" a="1"/>
  <c r="U50" i="31" s="1"/>
  <c r="AQ38" i="8"/>
  <c r="AQ37" i="8"/>
  <c r="X42" i="31" s="1" a="1"/>
  <c r="X42" i="31" s="1"/>
  <c r="AU28" i="8"/>
  <c r="AU27" i="8"/>
  <c r="T46" i="31" s="1" a="1"/>
  <c r="T46" i="31" s="1"/>
  <c r="AL27" i="8"/>
  <c r="AL28" i="8"/>
  <c r="AO27" i="8"/>
  <c r="AO28" i="8"/>
  <c r="BD27" i="8"/>
  <c r="BD28" i="8"/>
  <c r="AF27" i="8"/>
  <c r="T31" i="31" s="1" a="1"/>
  <c r="T31" i="31" s="1"/>
  <c r="AF28" i="8"/>
  <c r="U31" i="31" s="1" a="1"/>
  <c r="U31" i="31" s="1"/>
  <c r="AE27" i="8"/>
  <c r="AE28" i="8"/>
  <c r="AC27" i="8"/>
  <c r="T28" i="31" s="1" a="1"/>
  <c r="T28" i="31" s="1"/>
  <c r="AC28" i="8"/>
  <c r="U28" i="31" s="1" a="1"/>
  <c r="U28" i="31" s="1"/>
  <c r="Z28" i="8"/>
  <c r="Z27" i="8"/>
  <c r="Z38" i="8"/>
  <c r="AA25" i="31" s="1" a="1"/>
  <c r="AA25" i="31" s="1"/>
  <c r="Z37" i="8"/>
  <c r="X25" i="31" s="1" a="1"/>
  <c r="X25" i="31" s="1"/>
  <c r="X27" i="8"/>
  <c r="T23" i="31" s="1" a="1"/>
  <c r="T23" i="31" s="1"/>
  <c r="X28" i="8"/>
  <c r="Y38" i="8"/>
  <c r="Y37" i="8"/>
  <c r="Y27" i="8"/>
  <c r="T24" i="31" s="1" a="1"/>
  <c r="T24" i="31" s="1"/>
  <c r="Y28" i="8"/>
  <c r="U27" i="8"/>
  <c r="U28" i="8"/>
  <c r="U20" i="31" s="1" a="1"/>
  <c r="U20" i="31" s="1"/>
  <c r="T27" i="8"/>
  <c r="T19" i="31" s="1" a="1"/>
  <c r="T19" i="31" s="1"/>
  <c r="T28" i="8"/>
  <c r="S27" i="8"/>
  <c r="S28" i="8"/>
  <c r="Q28" i="8"/>
  <c r="Q27" i="8"/>
  <c r="P28" i="8"/>
  <c r="P27" i="8"/>
  <c r="T15" i="31" s="1" a="1"/>
  <c r="T15" i="31" s="1"/>
  <c r="P38" i="8"/>
  <c r="P37" i="8"/>
  <c r="X15" i="31" s="1" a="1"/>
  <c r="X15" i="31" s="1"/>
  <c r="O38" i="8"/>
  <c r="O37" i="8"/>
  <c r="X14" i="31" s="1" a="1"/>
  <c r="X14" i="31" s="1"/>
  <c r="N28" i="8"/>
  <c r="U13" i="31" s="1" a="1"/>
  <c r="U13" i="31" s="1"/>
  <c r="N27" i="8"/>
  <c r="L38" i="8"/>
  <c r="L37" i="8"/>
  <c r="X11" i="31" s="1" a="1"/>
  <c r="X11" i="31" s="1"/>
  <c r="L27" i="8"/>
  <c r="L28" i="8"/>
  <c r="K38" i="8"/>
  <c r="K37" i="8"/>
  <c r="X10" i="31" s="1" a="1"/>
  <c r="X10" i="31" s="1"/>
  <c r="K27" i="8"/>
  <c r="T10" i="31" s="1" a="1"/>
  <c r="T10" i="31" s="1"/>
  <c r="K28" i="8"/>
  <c r="J27" i="8"/>
  <c r="T9" i="31" s="1" a="1"/>
  <c r="T9" i="31" s="1"/>
  <c r="J28" i="8"/>
  <c r="U9" i="31" s="1" a="1"/>
  <c r="U9" i="31" s="1"/>
  <c r="V28" i="8"/>
  <c r="V27" i="8"/>
  <c r="Q38" i="8"/>
  <c r="Q37" i="8"/>
  <c r="X16" i="31" s="1" a="1"/>
  <c r="X16" i="31" s="1"/>
  <c r="V24" i="31" l="1" a="1"/>
  <c r="V24" i="31" s="1"/>
  <c r="X24" i="31" a="1"/>
  <c r="X24" i="31" s="1"/>
  <c r="AF13" i="31" a="1"/>
  <c r="AF13" i="31" s="1"/>
  <c r="AA36" i="31" a="1"/>
  <c r="AA36" i="31" s="1"/>
  <c r="AA14" i="31" a="1"/>
  <c r="AA14" i="31" s="1"/>
  <c r="AA16" i="31" a="1"/>
  <c r="AA16" i="31" s="1"/>
  <c r="AA13" i="31" a="1"/>
  <c r="AA13" i="31" s="1"/>
  <c r="AA52" i="31" a="1"/>
  <c r="AA52" i="31" s="1"/>
  <c r="AA24" i="31" a="1"/>
  <c r="AA24" i="31" s="1"/>
  <c r="Z15" i="31" a="1"/>
  <c r="Z15" i="31" s="1"/>
  <c r="AA15" i="31" a="1"/>
  <c r="AA15" i="31" s="1"/>
  <c r="Z42" i="31" a="1"/>
  <c r="Z42" i="31" s="1"/>
  <c r="AA42" i="31" a="1"/>
  <c r="AA42" i="31" s="1"/>
  <c r="Z10" i="31" a="1"/>
  <c r="Z10" i="31" s="1"/>
  <c r="AA10" i="31" a="1"/>
  <c r="AA10" i="31" s="1"/>
  <c r="Z11" i="31" a="1"/>
  <c r="Z11" i="31" s="1"/>
  <c r="AA11" i="31" a="1"/>
  <c r="AA11" i="31" s="1"/>
  <c r="Z36" i="31" a="1"/>
  <c r="Z36" i="31" s="1"/>
  <c r="Z9" i="31" a="1"/>
  <c r="Z9" i="31" s="1"/>
  <c r="Z25" i="31" a="1"/>
  <c r="Z25" i="31" s="1"/>
  <c r="AB13" i="31" a="1"/>
  <c r="AB13" i="31" s="1"/>
  <c r="AE13" i="31" a="1"/>
  <c r="AE13" i="31" s="1"/>
  <c r="Z13" i="31" a="1"/>
  <c r="Z13" i="31" s="1"/>
  <c r="Z46" i="31" a="1"/>
  <c r="Z46" i="31" s="1"/>
  <c r="Z51" i="31" a="1"/>
  <c r="Z51" i="31" s="1"/>
  <c r="Z41" i="31" a="1"/>
  <c r="Z41" i="31" s="1"/>
  <c r="Z16" i="31" a="1"/>
  <c r="Z16" i="31" s="1"/>
  <c r="Z14" i="31" a="1"/>
  <c r="Z14" i="31" s="1"/>
  <c r="Y24" i="31" a="1"/>
  <c r="Y24" i="31" s="1"/>
  <c r="Z24" i="31" a="1"/>
  <c r="Z24" i="31" s="1"/>
  <c r="Z58" i="31" a="1"/>
  <c r="Z58" i="31" s="1"/>
  <c r="Z33" i="31" a="1"/>
  <c r="Z33" i="31" s="1"/>
  <c r="U58" i="31" a="1"/>
  <c r="U58" i="31" s="1"/>
  <c r="U35" i="31" a="1"/>
  <c r="U35" i="31" s="1"/>
  <c r="U19" i="31" a="1"/>
  <c r="U19" i="31" s="1"/>
  <c r="U42" i="31" a="1"/>
  <c r="U42" i="31" s="1"/>
  <c r="U24" i="31" a="1"/>
  <c r="U24" i="31" s="1"/>
  <c r="U21" i="31" a="1"/>
  <c r="U21" i="31" s="1"/>
  <c r="U41" i="31" a="1"/>
  <c r="U41" i="31" s="1"/>
  <c r="AM33" i="8"/>
  <c r="U38" i="31" a="1"/>
  <c r="U38" i="31" s="1"/>
  <c r="BE33" i="8"/>
  <c r="U56" i="31" a="1"/>
  <c r="U56" i="31" s="1"/>
  <c r="AI31" i="8"/>
  <c r="U34" i="31" a="1"/>
  <c r="U34" i="31" s="1"/>
  <c r="BB33" i="8"/>
  <c r="U53" i="31" a="1"/>
  <c r="U53" i="31" s="1"/>
  <c r="AG46" i="8"/>
  <c r="AH32" i="8"/>
  <c r="Y33" i="31" s="1" a="1"/>
  <c r="Y33" i="31" s="1"/>
  <c r="U33" i="31" a="1"/>
  <c r="U33" i="31" s="1"/>
  <c r="AX32" i="8"/>
  <c r="U49" i="31" a="1"/>
  <c r="U49" i="31" s="1"/>
  <c r="BD33" i="8"/>
  <c r="U55" i="31" a="1"/>
  <c r="U55" i="31" s="1"/>
  <c r="AV32" i="8"/>
  <c r="U47" i="31" a="1"/>
  <c r="U47" i="31" s="1"/>
  <c r="R32" i="8"/>
  <c r="U17" i="31" a="1"/>
  <c r="U17" i="31" s="1"/>
  <c r="AO33" i="8"/>
  <c r="U40" i="31" a="1"/>
  <c r="U40" i="31" s="1"/>
  <c r="X33" i="8"/>
  <c r="U23" i="31" a="1"/>
  <c r="U23" i="31" s="1"/>
  <c r="AR31" i="8"/>
  <c r="U43" i="31" a="1"/>
  <c r="U43" i="31" s="1"/>
  <c r="AZ31" i="8"/>
  <c r="U51" i="31" a="1"/>
  <c r="U51" i="31" s="1"/>
  <c r="BA31" i="8"/>
  <c r="L31" i="8"/>
  <c r="U11" i="31" a="1"/>
  <c r="U11" i="31" s="1"/>
  <c r="AL32" i="8"/>
  <c r="U37" i="31" a="1"/>
  <c r="U37" i="31" s="1"/>
  <c r="AU33" i="8"/>
  <c r="U46" i="31" a="1"/>
  <c r="U46" i="31" s="1"/>
  <c r="AN31" i="8"/>
  <c r="U39" i="31" a="1"/>
  <c r="U39" i="31" s="1"/>
  <c r="AE33" i="8"/>
  <c r="U30" i="31" a="1"/>
  <c r="U30" i="31" s="1"/>
  <c r="AW32" i="8"/>
  <c r="U48" i="31" a="1"/>
  <c r="U48" i="31" s="1"/>
  <c r="P32" i="8"/>
  <c r="U15" i="31" a="1"/>
  <c r="U15" i="31" s="1"/>
  <c r="Q32" i="8"/>
  <c r="U16" i="31" a="1"/>
  <c r="U16" i="31" s="1"/>
  <c r="Z33" i="8"/>
  <c r="U25" i="31" a="1"/>
  <c r="U25" i="31" s="1"/>
  <c r="AK31" i="8"/>
  <c r="U36" i="31" a="1"/>
  <c r="U36" i="31" s="1"/>
  <c r="S31" i="8"/>
  <c r="U18" i="31" a="1"/>
  <c r="U18" i="31" s="1"/>
  <c r="AN45" i="19" a="1"/>
  <c r="AN45" i="19" s="1"/>
  <c r="AM29" i="19" a="1"/>
  <c r="AM29" i="19" s="1"/>
  <c r="AM37" i="19" a="1"/>
  <c r="AM37" i="19" s="1"/>
  <c r="AM18" i="19" a="1"/>
  <c r="AM18" i="19" s="1"/>
  <c r="AN10" i="19" a="1"/>
  <c r="AN10" i="19" s="1"/>
  <c r="AM47" i="19" a="1"/>
  <c r="AM47" i="19" s="1"/>
  <c r="AM52" i="19" a="1"/>
  <c r="AM52" i="19" s="1"/>
  <c r="AM33" i="19" a="1"/>
  <c r="AM33" i="19" s="1"/>
  <c r="AN56" i="19" a="1"/>
  <c r="AN56" i="19" s="1"/>
  <c r="AN38" i="19" a="1"/>
  <c r="AN38" i="19" s="1"/>
  <c r="AM19" i="19" a="1"/>
  <c r="AM19" i="19" s="1"/>
  <c r="AM30" i="19" a="1"/>
  <c r="AM30" i="19" s="1"/>
  <c r="AM34" i="19" a="1"/>
  <c r="AM34" i="19" s="1"/>
  <c r="AM10" i="19" a="1"/>
  <c r="AM10" i="19" s="1"/>
  <c r="AM44" i="19" a="1"/>
  <c r="AM44" i="19" s="1"/>
  <c r="AM27" i="19" a="1"/>
  <c r="AM27" i="19" s="1"/>
  <c r="AM12" i="19" a="1"/>
  <c r="AM12" i="19" s="1"/>
  <c r="AM23" i="19" a="1"/>
  <c r="AM23" i="19" s="1"/>
  <c r="AM54" i="19" a="1"/>
  <c r="AM54" i="19" s="1"/>
  <c r="AM32" i="19" a="1"/>
  <c r="AM32" i="19" s="1"/>
  <c r="AN50" i="19" a="1"/>
  <c r="AN50" i="19" s="1"/>
  <c r="AM48" i="19" a="1"/>
  <c r="AM48" i="19" s="1"/>
  <c r="AN40" i="19" a="1"/>
  <c r="AN40" i="19" s="1"/>
  <c r="AN15" i="19" a="1"/>
  <c r="AN15" i="19" s="1"/>
  <c r="AN23" i="19" a="1"/>
  <c r="AN23" i="19" s="1"/>
  <c r="AN35" i="19" a="1"/>
  <c r="AN35" i="19" s="1"/>
  <c r="AM39" i="19" a="1"/>
  <c r="AM39" i="19" s="1"/>
  <c r="AM46" i="19" a="1"/>
  <c r="AM46" i="19" s="1"/>
  <c r="AN12" i="19" a="1"/>
  <c r="AN12" i="19" s="1"/>
  <c r="AN9" i="19" a="1"/>
  <c r="AN9" i="19" s="1"/>
  <c r="AM53" i="19" a="1"/>
  <c r="AM53" i="19" s="1"/>
  <c r="AN13" i="19" a="1"/>
  <c r="AN13" i="19" s="1"/>
  <c r="AM20" i="19" a="1"/>
  <c r="AM20" i="19" s="1"/>
  <c r="AN14" i="19" a="1"/>
  <c r="AN14" i="19" s="1"/>
  <c r="AM57" i="19" a="1"/>
  <c r="AM57" i="19" s="1"/>
  <c r="AM17" i="19" a="1"/>
  <c r="AM17" i="19" s="1"/>
  <c r="AM22" i="19" a="1"/>
  <c r="AM22" i="19" s="1"/>
  <c r="AM36" i="19" a="1"/>
  <c r="AM36" i="19" s="1"/>
  <c r="AM42" i="19" a="1"/>
  <c r="AM42" i="19" s="1"/>
  <c r="AM21" i="19" a="1"/>
  <c r="AM21" i="19" s="1"/>
  <c r="AM31" i="19" a="1"/>
  <c r="AM31" i="19" s="1"/>
  <c r="AM55" i="19" a="1"/>
  <c r="AM55" i="19" s="1"/>
  <c r="AM14" i="19" a="1"/>
  <c r="AM14" i="19" s="1"/>
  <c r="AN30" i="19" a="1"/>
  <c r="AN30" i="19" s="1"/>
  <c r="AM28" i="19" a="1"/>
  <c r="AM28" i="19" s="1"/>
  <c r="AN24" i="19" a="1"/>
  <c r="AN24" i="19" s="1"/>
  <c r="AM8" i="19" a="1"/>
  <c r="AM8" i="19" s="1"/>
  <c r="AM41" i="19" a="1"/>
  <c r="AM41" i="19" s="1"/>
  <c r="AM16" i="19" a="1"/>
  <c r="AM16" i="19" s="1"/>
  <c r="AN18" i="19" a="1"/>
  <c r="AN18" i="19" s="1"/>
  <c r="AM50" i="19" a="1"/>
  <c r="AM50" i="19" s="1"/>
  <c r="AM45" i="19" a="1"/>
  <c r="AM45" i="19" s="1"/>
  <c r="AM15" i="19" a="1"/>
  <c r="AM15" i="19" s="1"/>
  <c r="AM24" i="19" a="1"/>
  <c r="AM24" i="19" s="1"/>
  <c r="AN41" i="19" a="1"/>
  <c r="AN41" i="19" s="1"/>
  <c r="AM35" i="19" a="1"/>
  <c r="AM35" i="19" s="1"/>
  <c r="AM38" i="19" a="1"/>
  <c r="AM38" i="19" s="1"/>
  <c r="AN39" i="19" a="1"/>
  <c r="AN39" i="19" s="1"/>
  <c r="AM49" i="19" a="1"/>
  <c r="AM49" i="19" s="1"/>
  <c r="AM9" i="19" a="1"/>
  <c r="AM9" i="19" s="1"/>
  <c r="AN36" i="19" a="1"/>
  <c r="AN36" i="19" s="1"/>
  <c r="R33" i="8"/>
  <c r="R31" i="8"/>
  <c r="AD37" i="8"/>
  <c r="AJ37" i="8"/>
  <c r="BA37" i="8"/>
  <c r="T38" i="8"/>
  <c r="AA19" i="31" s="1" a="1"/>
  <c r="AA19" i="31" s="1"/>
  <c r="AF38" i="8"/>
  <c r="AA31" i="31" s="1" a="1"/>
  <c r="AA31" i="31" s="1"/>
  <c r="J37" i="8"/>
  <c r="AO38" i="8"/>
  <c r="AG28" i="8"/>
  <c r="AP27" i="8"/>
  <c r="AD28" i="8"/>
  <c r="AG47" i="8"/>
  <c r="BJ211" i="10"/>
  <c r="BJ203" i="10"/>
  <c r="BJ111" i="10" s="1"/>
  <c r="BJ112" i="10" s="1"/>
  <c r="BJ47" i="10"/>
  <c r="BJ63" i="10" s="1"/>
  <c r="BJ76" i="10"/>
  <c r="BJ77" i="10" s="1"/>
  <c r="AG37" i="8"/>
  <c r="AG45" i="8"/>
  <c r="AL38" i="8"/>
  <c r="W38" i="8"/>
  <c r="W37" i="8"/>
  <c r="X22" i="31" s="1" a="1"/>
  <c r="X22" i="31" s="1"/>
  <c r="AV37" i="8"/>
  <c r="X47" i="31" s="1" a="1"/>
  <c r="X47" i="31" s="1"/>
  <c r="AV38" i="8"/>
  <c r="AP33" i="8"/>
  <c r="AP31" i="8"/>
  <c r="AP32" i="8"/>
  <c r="BF63" i="10"/>
  <c r="BF28" i="8" s="1"/>
  <c r="O63" i="10"/>
  <c r="O28" i="8" s="1"/>
  <c r="AB63" i="10"/>
  <c r="AB27" i="8" s="1"/>
  <c r="AS63" i="10"/>
  <c r="AS27" i="8" s="1"/>
  <c r="T44" i="31" s="1" a="1"/>
  <c r="T44" i="31" s="1"/>
  <c r="AA63" i="10"/>
  <c r="AA27" i="8" s="1"/>
  <c r="AC37" i="8"/>
  <c r="AW37" i="8"/>
  <c r="X48" i="31" s="1" a="1"/>
  <c r="X48" i="31" s="1"/>
  <c r="AW38" i="8"/>
  <c r="AA48" i="31" s="1" a="1"/>
  <c r="AA48" i="31" s="1"/>
  <c r="AE38" i="8"/>
  <c r="AA30" i="31" s="1" a="1"/>
  <c r="AA30" i="31" s="1"/>
  <c r="AE37" i="8"/>
  <c r="X30" i="31" s="1" a="1"/>
  <c r="X30" i="31" s="1"/>
  <c r="V38" i="8"/>
  <c r="AA21" i="31" s="1" a="1"/>
  <c r="AA21" i="31" s="1"/>
  <c r="V37" i="8"/>
  <c r="X21" i="31" s="1" a="1"/>
  <c r="X21" i="31" s="1"/>
  <c r="BC37" i="8"/>
  <c r="X54" i="31" s="1" a="1"/>
  <c r="X54" i="31" s="1"/>
  <c r="BC38" i="8"/>
  <c r="AX37" i="8"/>
  <c r="X49" i="31" s="1" a="1"/>
  <c r="X49" i="31" s="1"/>
  <c r="AX38" i="8"/>
  <c r="AA49" i="31" s="1" a="1"/>
  <c r="AA49" i="31" s="1"/>
  <c r="BD37" i="8"/>
  <c r="X55" i="31" s="1" a="1"/>
  <c r="X55" i="31" s="1"/>
  <c r="BD38" i="8"/>
  <c r="AA55" i="31" s="1" a="1"/>
  <c r="AA55" i="31" s="1"/>
  <c r="BB38" i="8"/>
  <c r="BB37" i="8"/>
  <c r="X53" i="31" s="1" a="1"/>
  <c r="X53" i="31" s="1"/>
  <c r="R38" i="8"/>
  <c r="R37" i="8"/>
  <c r="AT38" i="8"/>
  <c r="AT37" i="8"/>
  <c r="X45" i="31" s="1" a="1"/>
  <c r="X45" i="31" s="1"/>
  <c r="AR38" i="8"/>
  <c r="AA43" i="31" s="1" a="1"/>
  <c r="AA43" i="31" s="1"/>
  <c r="AR37" i="8"/>
  <c r="X43" i="31" s="1" a="1"/>
  <c r="X43" i="31" s="1"/>
  <c r="U38" i="8"/>
  <c r="AA20" i="31" s="1" a="1"/>
  <c r="AA20" i="31" s="1"/>
  <c r="U37" i="8"/>
  <c r="X20" i="31" s="1" a="1"/>
  <c r="X20" i="31" s="1"/>
  <c r="AI38" i="8"/>
  <c r="AA34" i="31" s="1" a="1"/>
  <c r="AA34" i="31" s="1"/>
  <c r="AI37" i="8"/>
  <c r="X34" i="31" s="1" a="1"/>
  <c r="X34" i="31" s="1"/>
  <c r="AY38" i="8"/>
  <c r="AY37" i="8"/>
  <c r="X50" i="31" s="1" a="1"/>
  <c r="X50" i="31" s="1"/>
  <c r="X38" i="8"/>
  <c r="X37" i="8"/>
  <c r="X23" i="31" s="1" a="1"/>
  <c r="X23" i="31" s="1"/>
  <c r="S38" i="8"/>
  <c r="S37" i="8"/>
  <c r="X18" i="31" s="1" a="1"/>
  <c r="X18" i="31" s="1"/>
  <c r="AM38" i="8"/>
  <c r="AM37" i="8"/>
  <c r="X38" i="31" s="1" a="1"/>
  <c r="X38" i="31" s="1"/>
  <c r="BE38" i="8"/>
  <c r="BE37" i="8"/>
  <c r="X56" i="31" s="1" a="1"/>
  <c r="X56" i="31" s="1"/>
  <c r="AN38" i="8"/>
  <c r="AX33" i="8"/>
  <c r="AX31" i="8"/>
  <c r="AU45" i="8"/>
  <c r="AU47" i="8"/>
  <c r="AU46" i="8"/>
  <c r="BA46" i="8"/>
  <c r="BA45" i="8"/>
  <c r="BA47" i="8"/>
  <c r="AU31" i="8"/>
  <c r="AL31" i="8"/>
  <c r="BB32" i="8"/>
  <c r="AN32" i="8"/>
  <c r="AD45" i="8"/>
  <c r="AD47" i="8"/>
  <c r="AD46" i="8"/>
  <c r="AQ33" i="8"/>
  <c r="AQ32" i="8"/>
  <c r="AQ31" i="8"/>
  <c r="AZ46" i="8"/>
  <c r="AZ45" i="8"/>
  <c r="AZ47" i="8"/>
  <c r="AG32" i="8"/>
  <c r="AG33" i="8"/>
  <c r="AS46" i="8"/>
  <c r="AS45" i="8"/>
  <c r="AS47" i="8"/>
  <c r="S32" i="8"/>
  <c r="AU32" i="8"/>
  <c r="Y46" i="31" s="1" a="1"/>
  <c r="Y46" i="31" s="1"/>
  <c r="AL33" i="8"/>
  <c r="BB31" i="8"/>
  <c r="AN33" i="8"/>
  <c r="V39" i="31" s="1" a="1"/>
  <c r="V39" i="31" s="1"/>
  <c r="K46" i="8"/>
  <c r="K45" i="8"/>
  <c r="K47" i="8"/>
  <c r="S33" i="8"/>
  <c r="Q33" i="8"/>
  <c r="AO31" i="8"/>
  <c r="AB46" i="8"/>
  <c r="AB45" i="8"/>
  <c r="AB47" i="8"/>
  <c r="AF27" i="31" s="1" a="1"/>
  <c r="AF27" i="31" s="1"/>
  <c r="L32" i="8"/>
  <c r="Q31" i="8"/>
  <c r="AV33" i="8"/>
  <c r="AO32" i="8"/>
  <c r="AE45" i="8"/>
  <c r="AP46" i="8"/>
  <c r="AP45" i="8"/>
  <c r="AP47" i="8"/>
  <c r="AZ32" i="8"/>
  <c r="L33" i="8"/>
  <c r="AK32" i="8"/>
  <c r="Y36" i="31" s="1" a="1"/>
  <c r="Y36" i="31" s="1"/>
  <c r="AV31" i="8"/>
  <c r="BC33" i="8"/>
  <c r="BC32" i="8"/>
  <c r="BC31" i="8"/>
  <c r="BG46" i="8"/>
  <c r="BG45" i="8"/>
  <c r="BG47" i="8"/>
  <c r="AZ33" i="8"/>
  <c r="V51" i="31" s="1" a="1"/>
  <c r="V51" i="31" s="1"/>
  <c r="AH33" i="8"/>
  <c r="AK33" i="8"/>
  <c r="V36" i="31" s="1" a="1"/>
  <c r="V36" i="31" s="1"/>
  <c r="P33" i="8"/>
  <c r="AE31" i="8"/>
  <c r="AH31" i="8"/>
  <c r="AR32" i="8"/>
  <c r="P31" i="8"/>
  <c r="AL47" i="8"/>
  <c r="AH47" i="8"/>
  <c r="AH46" i="8"/>
  <c r="AH45" i="8"/>
  <c r="AW33" i="8"/>
  <c r="AE32" i="8"/>
  <c r="AR33" i="8"/>
  <c r="T46" i="8"/>
  <c r="T45" i="8"/>
  <c r="T47" i="8"/>
  <c r="AF19" i="31" s="1" a="1"/>
  <c r="AF19" i="31" s="1"/>
  <c r="N32" i="8"/>
  <c r="N33" i="8"/>
  <c r="V13" i="31" s="1" a="1"/>
  <c r="V13" i="31" s="1"/>
  <c r="N31" i="8"/>
  <c r="W45" i="8"/>
  <c r="AF45" i="8"/>
  <c r="AF47" i="8"/>
  <c r="AF46" i="8"/>
  <c r="AW31" i="8"/>
  <c r="BD31" i="8"/>
  <c r="U31" i="8"/>
  <c r="U33" i="8"/>
  <c r="U32" i="8"/>
  <c r="AF32" i="8"/>
  <c r="AF31" i="8"/>
  <c r="AF33" i="8"/>
  <c r="BD32" i="8"/>
  <c r="X31" i="8"/>
  <c r="T31" i="8"/>
  <c r="T33" i="8"/>
  <c r="T32" i="8"/>
  <c r="V33" i="8"/>
  <c r="V31" i="8"/>
  <c r="V32" i="8"/>
  <c r="O45" i="8"/>
  <c r="O47" i="8"/>
  <c r="O46" i="8"/>
  <c r="Z46" i="8"/>
  <c r="Z45" i="8"/>
  <c r="Z47" i="8"/>
  <c r="AQ46" i="8"/>
  <c r="AQ45" i="8"/>
  <c r="AQ47" i="8"/>
  <c r="AF42" i="31" s="1" a="1"/>
  <c r="AF42" i="31" s="1"/>
  <c r="BE31" i="8"/>
  <c r="X32" i="8"/>
  <c r="V45" i="8"/>
  <c r="AT33" i="8"/>
  <c r="AT31" i="8"/>
  <c r="AT32" i="8"/>
  <c r="BE32" i="8"/>
  <c r="AM31" i="8"/>
  <c r="L46" i="8"/>
  <c r="L45" i="8"/>
  <c r="L47" i="8"/>
  <c r="P45" i="8"/>
  <c r="P47" i="8"/>
  <c r="AF15" i="31" s="1" a="1"/>
  <c r="AF15" i="31" s="1"/>
  <c r="P46" i="8"/>
  <c r="AJ46" i="8"/>
  <c r="AJ45" i="8"/>
  <c r="AJ47" i="8"/>
  <c r="AF35" i="31" s="1" a="1"/>
  <c r="AF35" i="31" s="1"/>
  <c r="AK46" i="8"/>
  <c r="AK45" i="8"/>
  <c r="AK47" i="8"/>
  <c r="AI32" i="8"/>
  <c r="AM32" i="8"/>
  <c r="AX47" i="8"/>
  <c r="AX46" i="8"/>
  <c r="AX45" i="8"/>
  <c r="AJ31" i="8"/>
  <c r="AJ33" i="8"/>
  <c r="AJ32" i="8"/>
  <c r="AA46" i="8"/>
  <c r="AA45" i="8"/>
  <c r="AA47" i="8"/>
  <c r="Z31" i="8"/>
  <c r="AI33" i="8"/>
  <c r="BA32" i="8"/>
  <c r="Q47" i="8"/>
  <c r="Q46" i="8"/>
  <c r="Q45" i="8"/>
  <c r="AY31" i="8"/>
  <c r="AY33" i="8"/>
  <c r="AY32" i="8"/>
  <c r="J46" i="8"/>
  <c r="J45" i="8"/>
  <c r="J47" i="8"/>
  <c r="AC46" i="8"/>
  <c r="AC45" i="8"/>
  <c r="AC47" i="8"/>
  <c r="AF28" i="31" s="1" a="1"/>
  <c r="AF28" i="31" s="1"/>
  <c r="BG32" i="8"/>
  <c r="Y58" i="31" s="1" a="1"/>
  <c r="Y58" i="31" s="1"/>
  <c r="BG31" i="8"/>
  <c r="BG33" i="8"/>
  <c r="V58" i="31" s="1" a="1"/>
  <c r="V58" i="31" s="1"/>
  <c r="Z32" i="8"/>
  <c r="Y25" i="31" s="1" a="1"/>
  <c r="Y25" i="31" s="1"/>
  <c r="BA33" i="8"/>
  <c r="K31" i="8"/>
  <c r="K33" i="8"/>
  <c r="K32" i="8"/>
  <c r="AC31" i="8"/>
  <c r="AC33" i="8"/>
  <c r="AC32" i="8"/>
  <c r="M46" i="8"/>
  <c r="M45" i="8"/>
  <c r="M47" i="8"/>
  <c r="AA137" i="10"/>
  <c r="AA138" i="10" s="1"/>
  <c r="AB111" i="10"/>
  <c r="AB112" i="10" s="1"/>
  <c r="AS111" i="10"/>
  <c r="AS112" i="10" s="1"/>
  <c r="M111" i="10"/>
  <c r="M112" i="10" s="1"/>
  <c r="M137" i="10"/>
  <c r="M138" i="10" s="1"/>
  <c r="W28" i="8"/>
  <c r="U22" i="31" s="1" a="1"/>
  <c r="U22" i="31" s="1"/>
  <c r="AA111" i="10"/>
  <c r="AA112" i="10" s="1"/>
  <c r="K112" i="10"/>
  <c r="Q164" i="10"/>
  <c r="U164" i="10"/>
  <c r="BB164" i="10"/>
  <c r="AD138" i="10"/>
  <c r="X164" i="10"/>
  <c r="AZ164" i="10"/>
  <c r="BF112" i="10"/>
  <c r="Y138" i="10"/>
  <c r="AF112" i="10"/>
  <c r="AN164" i="10"/>
  <c r="AO164" i="10"/>
  <c r="AD164" i="10"/>
  <c r="AW138" i="10"/>
  <c r="BK138" i="10"/>
  <c r="AB137" i="10"/>
  <c r="Y164" i="10"/>
  <c r="L164" i="10"/>
  <c r="AU112" i="10"/>
  <c r="BG112" i="10"/>
  <c r="AV138" i="10"/>
  <c r="AD112" i="10"/>
  <c r="BH138" i="10"/>
  <c r="BK112" i="10"/>
  <c r="AB163" i="10"/>
  <c r="Y112" i="10"/>
  <c r="R164" i="10"/>
  <c r="T112" i="10"/>
  <c r="V112" i="10"/>
  <c r="N138" i="10"/>
  <c r="AL112" i="10"/>
  <c r="AZ112" i="10"/>
  <c r="BK164" i="10"/>
  <c r="AF138" i="10"/>
  <c r="AH112" i="10"/>
  <c r="AN138" i="10"/>
  <c r="V164" i="10"/>
  <c r="BE138" i="10"/>
  <c r="X112" i="10"/>
  <c r="Z138" i="10"/>
  <c r="AR164" i="10"/>
  <c r="AH164" i="10"/>
  <c r="AK112" i="10"/>
  <c r="V138" i="10"/>
  <c r="BE164" i="10"/>
  <c r="AY164" i="10"/>
  <c r="Z164" i="10"/>
  <c r="R112" i="10"/>
  <c r="AH138" i="10"/>
  <c r="AK164" i="10"/>
  <c r="P112" i="10"/>
  <c r="BE112" i="10"/>
  <c r="AJ164" i="10"/>
  <c r="Z112" i="10"/>
  <c r="AI112" i="10"/>
  <c r="O112" i="10"/>
  <c r="AK138" i="10"/>
  <c r="P138" i="10"/>
  <c r="AM164" i="10"/>
  <c r="AJ112" i="10"/>
  <c r="AP138" i="10"/>
  <c r="AR112" i="10"/>
  <c r="BC164" i="10"/>
  <c r="BI138" i="10"/>
  <c r="O138" i="10"/>
  <c r="AO112" i="10"/>
  <c r="P164" i="10"/>
  <c r="AM112" i="10"/>
  <c r="AJ138" i="10"/>
  <c r="AP164" i="10"/>
  <c r="AG138" i="10"/>
  <c r="BC112" i="10"/>
  <c r="BI164" i="10"/>
  <c r="O164" i="10"/>
  <c r="T164" i="10"/>
  <c r="BB112" i="10"/>
  <c r="AM138" i="10"/>
  <c r="AE138" i="10"/>
  <c r="AP112" i="10"/>
  <c r="BD164" i="10"/>
  <c r="BC138" i="10"/>
  <c r="BI112" i="10"/>
  <c r="U112" i="10"/>
  <c r="J138" i="10"/>
  <c r="N164" i="10"/>
  <c r="AL164" i="10"/>
  <c r="AE112" i="10"/>
  <c r="AI164" i="10"/>
  <c r="AS137" i="10"/>
  <c r="AQ164" i="10"/>
  <c r="L138" i="10"/>
  <c r="J164" i="10"/>
  <c r="BG164" i="10"/>
  <c r="AV112" i="10"/>
  <c r="AE164" i="10"/>
  <c r="M163" i="10"/>
  <c r="AT138" i="10"/>
  <c r="AS163" i="10"/>
  <c r="AQ138" i="10"/>
  <c r="BA164" i="10"/>
  <c r="J112" i="10"/>
  <c r="W164" i="10"/>
  <c r="AY112" i="10"/>
  <c r="S138" i="10"/>
  <c r="AT164" i="10"/>
  <c r="AQ112" i="10"/>
  <c r="BA112" i="10"/>
  <c r="AX164" i="10"/>
  <c r="W112" i="10"/>
  <c r="AC138" i="10"/>
  <c r="S164" i="10"/>
  <c r="AW112" i="10"/>
  <c r="AT112" i="10"/>
  <c r="K138" i="10"/>
  <c r="Q112" i="10"/>
  <c r="BA138" i="10"/>
  <c r="AX112" i="10"/>
  <c r="W138" i="10"/>
  <c r="AC164" i="10"/>
  <c r="S112" i="10"/>
  <c r="AG164" i="10"/>
  <c r="BF138" i="10"/>
  <c r="K164" i="10"/>
  <c r="Q138" i="10"/>
  <c r="AU138" i="10"/>
  <c r="AX138" i="10"/>
  <c r="AA164" i="10"/>
  <c r="AC112" i="10"/>
  <c r="BH164" i="10"/>
  <c r="BD112" i="10"/>
  <c r="BF164" i="10"/>
  <c r="M27" i="8"/>
  <c r="AS37" i="8"/>
  <c r="AA37" i="8"/>
  <c r="BF38" i="8"/>
  <c r="AA57" i="31" s="1" a="1"/>
  <c r="AA57" i="31" s="1"/>
  <c r="BA27" i="8"/>
  <c r="T52" i="31" s="1" a="1"/>
  <c r="T52" i="31" s="1"/>
  <c r="O27" i="8"/>
  <c r="T14" i="31" s="1" a="1"/>
  <c r="T14" i="31" s="1"/>
  <c r="AB37" i="8"/>
  <c r="BF27" i="8"/>
  <c r="T57" i="31" s="1" a="1"/>
  <c r="T57" i="31" s="1"/>
  <c r="M37" i="8"/>
  <c r="AA9" i="31" l="1" a="1"/>
  <c r="AA9" i="31" s="1"/>
  <c r="X9" i="31" a="1"/>
  <c r="X9" i="31" s="1"/>
  <c r="Z52" i="31" a="1"/>
  <c r="Z52" i="31" s="1"/>
  <c r="X52" i="31" a="1"/>
  <c r="X52" i="31" s="1"/>
  <c r="AA35" i="31" a="1"/>
  <c r="AA35" i="31" s="1"/>
  <c r="X35" i="31" a="1"/>
  <c r="X35" i="31" s="1"/>
  <c r="Z29" i="31" a="1"/>
  <c r="Z29" i="31" s="1"/>
  <c r="X29" i="31" a="1"/>
  <c r="X29" i="31" s="1"/>
  <c r="Z12" i="31" a="1"/>
  <c r="Z12" i="31" s="1"/>
  <c r="X12" i="31" a="1"/>
  <c r="X12" i="31" s="1"/>
  <c r="AA32" i="31" a="1"/>
  <c r="AA32" i="31" s="1"/>
  <c r="X32" i="31" a="1"/>
  <c r="X32" i="31" s="1"/>
  <c r="V17" i="31" a="1"/>
  <c r="V17" i="31" s="1"/>
  <c r="X17" i="31" a="1"/>
  <c r="X17" i="31" s="1"/>
  <c r="Z28" i="31" a="1"/>
  <c r="Z28" i="31" s="1"/>
  <c r="X28" i="31" a="1"/>
  <c r="X28" i="31" s="1"/>
  <c r="Z27" i="31" a="1"/>
  <c r="Z27" i="31" s="1"/>
  <c r="X27" i="31" a="1"/>
  <c r="X27" i="31" s="1"/>
  <c r="AA26" i="31" a="1"/>
  <c r="AA26" i="31" s="1"/>
  <c r="X26" i="31" a="1"/>
  <c r="X26" i="31" s="1"/>
  <c r="Z44" i="31" a="1"/>
  <c r="Z44" i="31" s="1"/>
  <c r="X44" i="31" a="1"/>
  <c r="X44" i="31" s="1"/>
  <c r="AF52" i="31" a="1"/>
  <c r="AF52" i="31" s="1"/>
  <c r="AF51" i="31" a="1"/>
  <c r="AF51" i="31" s="1"/>
  <c r="AF16" i="31" a="1"/>
  <c r="AF16" i="31" s="1"/>
  <c r="AF14" i="31" a="1"/>
  <c r="AF14" i="31" s="1"/>
  <c r="AF25" i="31" a="1"/>
  <c r="AF25" i="31" s="1"/>
  <c r="AF11" i="31" a="1"/>
  <c r="AF11" i="31" s="1"/>
  <c r="AF46" i="31" a="1"/>
  <c r="AF46" i="31" s="1"/>
  <c r="AF49" i="31" a="1"/>
  <c r="AF49" i="31" s="1"/>
  <c r="AF31" i="31" a="1"/>
  <c r="AF31" i="31" s="1"/>
  <c r="AF10" i="31" a="1"/>
  <c r="AF10" i="31" s="1"/>
  <c r="AF36" i="31" a="1"/>
  <c r="AF36" i="31" s="1"/>
  <c r="AF41" i="31" a="1"/>
  <c r="AF41" i="31" s="1"/>
  <c r="AF33" i="31" a="1"/>
  <c r="AF33" i="31" s="1"/>
  <c r="AF29" i="31" a="1"/>
  <c r="AF29" i="31" s="1"/>
  <c r="AF12" i="31" a="1"/>
  <c r="AF12" i="31" s="1"/>
  <c r="AF26" i="31" a="1"/>
  <c r="AF26" i="31" s="1"/>
  <c r="AF9" i="31" a="1"/>
  <c r="AF9" i="31" s="1"/>
  <c r="AF58" i="31" a="1"/>
  <c r="AF58" i="31" s="1"/>
  <c r="AF44" i="31" a="1"/>
  <c r="AF44" i="31" s="1"/>
  <c r="AA44" i="31" a="1"/>
  <c r="AA44" i="31" s="1"/>
  <c r="AA12" i="31" a="1"/>
  <c r="AA12" i="31" s="1"/>
  <c r="AA28" i="31" a="1"/>
  <c r="AA28" i="31" s="1"/>
  <c r="AE32" i="31" a="1"/>
  <c r="AE32" i="31" s="1"/>
  <c r="AF32" i="31" a="1"/>
  <c r="AF32" i="31" s="1"/>
  <c r="AA27" i="31" a="1"/>
  <c r="AA27" i="31" s="1"/>
  <c r="AA50" i="31" a="1"/>
  <c r="AA50" i="31" s="1"/>
  <c r="AA47" i="31" a="1"/>
  <c r="AA47" i="31" s="1"/>
  <c r="AA29" i="31" a="1"/>
  <c r="AA29" i="31" s="1"/>
  <c r="AE11" i="31" a="1"/>
  <c r="AE11" i="31" s="1"/>
  <c r="AE10" i="31" a="1"/>
  <c r="AE10" i="31" s="1"/>
  <c r="AE16" i="31" a="1"/>
  <c r="AE16" i="31" s="1"/>
  <c r="Y41" i="31" a="1"/>
  <c r="Y41" i="31" s="1"/>
  <c r="AE49" i="31" a="1"/>
  <c r="AE49" i="31" s="1"/>
  <c r="Z17" i="31" a="1"/>
  <c r="Z17" i="31" s="1"/>
  <c r="AA17" i="31" a="1"/>
  <c r="AA17" i="31" s="1"/>
  <c r="AE15" i="31" a="1"/>
  <c r="AE15" i="31" s="1"/>
  <c r="Z38" i="31" a="1"/>
  <c r="Z38" i="31" s="1"/>
  <c r="AA38" i="31" a="1"/>
  <c r="AA38" i="31" s="1"/>
  <c r="Z23" i="31" a="1"/>
  <c r="Z23" i="31" s="1"/>
  <c r="AA23" i="31" a="1"/>
  <c r="AA23" i="31" s="1"/>
  <c r="Z40" i="31" a="1"/>
  <c r="Z40" i="31" s="1"/>
  <c r="AA40" i="31" a="1"/>
  <c r="AA40" i="31" s="1"/>
  <c r="Z54" i="31" a="1"/>
  <c r="Z54" i="31" s="1"/>
  <c r="AA54" i="31" a="1"/>
  <c r="AA54" i="31" s="1"/>
  <c r="Y10" i="31" a="1"/>
  <c r="Y10" i="31" s="1"/>
  <c r="Y11" i="31" a="1"/>
  <c r="Y11" i="31" s="1"/>
  <c r="Z22" i="31" a="1"/>
  <c r="Z22" i="31" s="1"/>
  <c r="AA22" i="31" a="1"/>
  <c r="AA22" i="31" s="1"/>
  <c r="Z18" i="31" a="1"/>
  <c r="Z18" i="31" s="1"/>
  <c r="AA18" i="31" a="1"/>
  <c r="AA18" i="31" s="1"/>
  <c r="Z39" i="31" a="1"/>
  <c r="Z39" i="31" s="1"/>
  <c r="AA39" i="31" a="1"/>
  <c r="AA39" i="31" s="1"/>
  <c r="Z37" i="31" a="1"/>
  <c r="Z37" i="31" s="1"/>
  <c r="AA37" i="31" a="1"/>
  <c r="AA37" i="31" s="1"/>
  <c r="Y15" i="31" a="1"/>
  <c r="Y15" i="31" s="1"/>
  <c r="Z56" i="31" a="1"/>
  <c r="Z56" i="31" s="1"/>
  <c r="AA56" i="31" a="1"/>
  <c r="AA56" i="31" s="1"/>
  <c r="Z45" i="31" a="1"/>
  <c r="Z45" i="31" s="1"/>
  <c r="AA45" i="31" a="1"/>
  <c r="AA45" i="31" s="1"/>
  <c r="Z53" i="31" a="1"/>
  <c r="Z53" i="31" s="1"/>
  <c r="AA53" i="31" a="1"/>
  <c r="AA53" i="31" s="1"/>
  <c r="AB44" i="31" a="1"/>
  <c r="AB44" i="31" s="1"/>
  <c r="AE44" i="31" a="1"/>
  <c r="AE44" i="31" s="1"/>
  <c r="AB25" i="31" a="1"/>
  <c r="AB25" i="31" s="1"/>
  <c r="AE25" i="31" a="1"/>
  <c r="AE25" i="31" s="1"/>
  <c r="Z55" i="31" a="1"/>
  <c r="Z55" i="31" s="1"/>
  <c r="AB52" i="31" a="1"/>
  <c r="AB52" i="31" s="1"/>
  <c r="AE52" i="31" a="1"/>
  <c r="AE52" i="31" s="1"/>
  <c r="AB14" i="31" a="1"/>
  <c r="AB14" i="31" s="1"/>
  <c r="AE14" i="31" a="1"/>
  <c r="AE14" i="31" s="1"/>
  <c r="AB51" i="31" a="1"/>
  <c r="AB51" i="31" s="1"/>
  <c r="AE51" i="31" a="1"/>
  <c r="AE51" i="31" s="1"/>
  <c r="AB33" i="31" a="1"/>
  <c r="AB33" i="31" s="1"/>
  <c r="AE33" i="31" a="1"/>
  <c r="AE33" i="31" s="1"/>
  <c r="V16" i="31" a="1"/>
  <c r="V16" i="31" s="1"/>
  <c r="AB46" i="31" a="1"/>
  <c r="AB46" i="31" s="1"/>
  <c r="AE46" i="31" a="1"/>
  <c r="AE46" i="31" s="1"/>
  <c r="Z34" i="31" a="1"/>
  <c r="Z34" i="31" s="1"/>
  <c r="Z47" i="31" a="1"/>
  <c r="Z47" i="31" s="1"/>
  <c r="Z26" i="31" a="1"/>
  <c r="Z26" i="31" s="1"/>
  <c r="AB31" i="31" a="1"/>
  <c r="AB31" i="31" s="1"/>
  <c r="AE31" i="31" a="1"/>
  <c r="AE31" i="31" s="1"/>
  <c r="Z20" i="31" a="1"/>
  <c r="Z20" i="31" s="1"/>
  <c r="Z21" i="31" a="1"/>
  <c r="Z21" i="31" s="1"/>
  <c r="AB58" i="31" a="1"/>
  <c r="AB58" i="31" s="1"/>
  <c r="AE58" i="31" a="1"/>
  <c r="AE58" i="31" s="1"/>
  <c r="AB27" i="31" a="1"/>
  <c r="AB27" i="31" s="1"/>
  <c r="AE27" i="31" a="1"/>
  <c r="AE27" i="31" s="1"/>
  <c r="AB36" i="31" a="1"/>
  <c r="AB36" i="31" s="1"/>
  <c r="AE36" i="31" a="1"/>
  <c r="AE36" i="31" s="1"/>
  <c r="V19" i="31" a="1"/>
  <c r="V19" i="31" s="1"/>
  <c r="AB41" i="31" a="1"/>
  <c r="AB41" i="31" s="1"/>
  <c r="AE41" i="31" a="1"/>
  <c r="AE41" i="31" s="1"/>
  <c r="V42" i="31" a="1"/>
  <c r="V42" i="31" s="1"/>
  <c r="Z43" i="31" a="1"/>
  <c r="Z43" i="31" s="1"/>
  <c r="Z30" i="31" a="1"/>
  <c r="Z30" i="31" s="1"/>
  <c r="Y35" i="31" a="1"/>
  <c r="Y35" i="31" s="1"/>
  <c r="Y16" i="31" a="1"/>
  <c r="Y16" i="31" s="1"/>
  <c r="Z50" i="31" a="1"/>
  <c r="Z50" i="31" s="1"/>
  <c r="V56" i="31" a="1"/>
  <c r="V56" i="31" s="1"/>
  <c r="Z48" i="31" a="1"/>
  <c r="Z48" i="31" s="1"/>
  <c r="Z35" i="31" a="1"/>
  <c r="Z35" i="31" s="1"/>
  <c r="AB9" i="31" a="1"/>
  <c r="AB9" i="31" s="1"/>
  <c r="AE9" i="31" a="1"/>
  <c r="AE9" i="31" s="1"/>
  <c r="V15" i="31" a="1"/>
  <c r="V15" i="31" s="1"/>
  <c r="AB29" i="31" a="1"/>
  <c r="AB29" i="31" s="1"/>
  <c r="AE29" i="31" a="1"/>
  <c r="AE29" i="31" s="1"/>
  <c r="V48" i="31" a="1"/>
  <c r="V48" i="31" s="1"/>
  <c r="AB28" i="31" a="1"/>
  <c r="AB28" i="31" s="1"/>
  <c r="AE28" i="31" a="1"/>
  <c r="AE28" i="31" s="1"/>
  <c r="AB35" i="31" a="1"/>
  <c r="AB35" i="31" s="1"/>
  <c r="AE35" i="31" a="1"/>
  <c r="AE35" i="31" s="1"/>
  <c r="V37" i="31" a="1"/>
  <c r="V37" i="31" s="1"/>
  <c r="V38" i="31" a="1"/>
  <c r="V38" i="31" s="1"/>
  <c r="Y28" i="31" a="1"/>
  <c r="Y28" i="31" s="1"/>
  <c r="Y13" i="31" a="1"/>
  <c r="Y13" i="31" s="1"/>
  <c r="Z32" i="31" a="1"/>
  <c r="Z32" i="31" s="1"/>
  <c r="AB42" i="31" a="1"/>
  <c r="AB42" i="31" s="1"/>
  <c r="AE42" i="31" a="1"/>
  <c r="AE42" i="31" s="1"/>
  <c r="AB19" i="31" a="1"/>
  <c r="AB19" i="31" s="1"/>
  <c r="AE19" i="31" a="1"/>
  <c r="AE19" i="31" s="1"/>
  <c r="Y42" i="31" a="1"/>
  <c r="Y42" i="31" s="1"/>
  <c r="Y51" i="31" a="1"/>
  <c r="Y51" i="31" s="1"/>
  <c r="AB12" i="31" a="1"/>
  <c r="AB12" i="31" s="1"/>
  <c r="AE12" i="31" a="1"/>
  <c r="AE12" i="31" s="1"/>
  <c r="AB26" i="31" a="1"/>
  <c r="AB26" i="31" s="1"/>
  <c r="AE26" i="31" a="1"/>
  <c r="AE26" i="31" s="1"/>
  <c r="V31" i="31" a="1"/>
  <c r="V31" i="31" s="1"/>
  <c r="V33" i="31" a="1"/>
  <c r="V33" i="31" s="1"/>
  <c r="V53" i="31" a="1"/>
  <c r="V53" i="31" s="1"/>
  <c r="V40" i="31" a="1"/>
  <c r="V40" i="31" s="1"/>
  <c r="AB16" i="31" a="1"/>
  <c r="AB16" i="31" s="1"/>
  <c r="AB15" i="31" a="1"/>
  <c r="AB15" i="31" s="1"/>
  <c r="V23" i="31" a="1"/>
  <c r="V23" i="31" s="1"/>
  <c r="AB32" i="31" a="1"/>
  <c r="AB32" i="31" s="1"/>
  <c r="AB11" i="31" a="1"/>
  <c r="AB11" i="31" s="1"/>
  <c r="Y49" i="31" a="1"/>
  <c r="Y49" i="31" s="1"/>
  <c r="Z49" i="31" a="1"/>
  <c r="Z49" i="31" s="1"/>
  <c r="V46" i="31" a="1"/>
  <c r="V46" i="31" s="1"/>
  <c r="V41" i="31" a="1"/>
  <c r="V41" i="31" s="1"/>
  <c r="V25" i="31" a="1"/>
  <c r="V25" i="31" s="1"/>
  <c r="Z57" i="31" a="1"/>
  <c r="Z57" i="31" s="1"/>
  <c r="AB49" i="31" a="1"/>
  <c r="AB49" i="31" s="1"/>
  <c r="Y31" i="31" a="1"/>
  <c r="Y31" i="31" s="1"/>
  <c r="Z31" i="31" a="1"/>
  <c r="Z31" i="31" s="1"/>
  <c r="V10" i="31" a="1"/>
  <c r="V10" i="31" s="1"/>
  <c r="V11" i="31" a="1"/>
  <c r="V11" i="31" s="1"/>
  <c r="AB10" i="31" a="1"/>
  <c r="AB10" i="31" s="1"/>
  <c r="Y19" i="31" a="1"/>
  <c r="Y19" i="31" s="1"/>
  <c r="Z19" i="31" a="1"/>
  <c r="Z19" i="31" s="1"/>
  <c r="V34" i="31" a="1"/>
  <c r="V34" i="31" s="1"/>
  <c r="V9" i="31" a="1"/>
  <c r="V9" i="31" s="1"/>
  <c r="V20" i="31" a="1"/>
  <c r="V20" i="31" s="1"/>
  <c r="V21" i="31" a="1"/>
  <c r="V21" i="31" s="1"/>
  <c r="V47" i="31" a="1"/>
  <c r="V47" i="31" s="1"/>
  <c r="V43" i="31" a="1"/>
  <c r="V43" i="31" s="1"/>
  <c r="V30" i="31" a="1"/>
  <c r="V30" i="31" s="1"/>
  <c r="U52" i="31" a="1"/>
  <c r="U52" i="31" s="1"/>
  <c r="V54" i="31" a="1"/>
  <c r="V54" i="31" s="1"/>
  <c r="V52" i="31" a="1"/>
  <c r="V52" i="31" s="1"/>
  <c r="V35" i="31" a="1"/>
  <c r="V35" i="31" s="1"/>
  <c r="V45" i="31" a="1"/>
  <c r="V45" i="31" s="1"/>
  <c r="V28" i="31" a="1"/>
  <c r="V28" i="31" s="1"/>
  <c r="Y9" i="31" a="1"/>
  <c r="Y9" i="31" s="1"/>
  <c r="Y32" i="31" a="1"/>
  <c r="Y32" i="31" s="1"/>
  <c r="V18" i="31" a="1"/>
  <c r="V18" i="31" s="1"/>
  <c r="Y52" i="31" a="1"/>
  <c r="Y52" i="31" s="1"/>
  <c r="U14" i="31" a="1"/>
  <c r="U14" i="31" s="1"/>
  <c r="V55" i="31" a="1"/>
  <c r="V55" i="31" s="1"/>
  <c r="U57" i="31" a="1"/>
  <c r="U57" i="31" s="1"/>
  <c r="V50" i="31" a="1"/>
  <c r="V50" i="31" s="1"/>
  <c r="V49" i="31" a="1"/>
  <c r="V49" i="31" s="1"/>
  <c r="X45" i="8"/>
  <c r="Y23" i="31" a="1"/>
  <c r="Y23" i="31" s="1"/>
  <c r="AD33" i="8"/>
  <c r="U29" i="31" a="1"/>
  <c r="U29" i="31" s="1"/>
  <c r="AY47" i="8"/>
  <c r="Y50" i="31" a="1"/>
  <c r="Y50" i="31" s="1"/>
  <c r="AG31" i="8"/>
  <c r="V32" i="31" s="1" a="1"/>
  <c r="V32" i="31" s="1"/>
  <c r="U32" i="31" a="1"/>
  <c r="U32" i="31" s="1"/>
  <c r="BC46" i="8"/>
  <c r="Y54" i="31" a="1"/>
  <c r="Y54" i="31" s="1"/>
  <c r="AO46" i="8"/>
  <c r="Y40" i="31" a="1"/>
  <c r="Y40" i="31" s="1"/>
  <c r="AI46" i="8"/>
  <c r="Y34" i="31" a="1"/>
  <c r="Y34" i="31" s="1"/>
  <c r="AV45" i="8"/>
  <c r="Y47" i="31" a="1"/>
  <c r="Y47" i="31" s="1"/>
  <c r="U47" i="8"/>
  <c r="Y20" i="31" a="1"/>
  <c r="Y20" i="31" s="1"/>
  <c r="V46" i="8"/>
  <c r="Y21" i="31" a="1"/>
  <c r="Y21" i="31" s="1"/>
  <c r="BD45" i="8"/>
  <c r="Y55" i="31" a="1"/>
  <c r="Y55" i="31" s="1"/>
  <c r="W46" i="8"/>
  <c r="AN46" i="8"/>
  <c r="Y39" i="31" a="1"/>
  <c r="Y39" i="31" s="1"/>
  <c r="AR47" i="8"/>
  <c r="Y43" i="31" a="1"/>
  <c r="Y43" i="31" s="1"/>
  <c r="AE46" i="8"/>
  <c r="Y30" i="31" a="1"/>
  <c r="Y30" i="31" s="1"/>
  <c r="AL46" i="8"/>
  <c r="AF37" i="31" s="1" a="1"/>
  <c r="AF37" i="31" s="1"/>
  <c r="Y37" i="31" a="1"/>
  <c r="Y37" i="31" s="1"/>
  <c r="BE46" i="8"/>
  <c r="Y56" i="31" a="1"/>
  <c r="Y56" i="31" s="1"/>
  <c r="AT45" i="8"/>
  <c r="Y45" i="31" a="1"/>
  <c r="Y45" i="31" s="1"/>
  <c r="AW47" i="8"/>
  <c r="Y48" i="31" a="1"/>
  <c r="Y48" i="31" s="1"/>
  <c r="AM46" i="8"/>
  <c r="Y38" i="31" a="1"/>
  <c r="Y38" i="31" s="1"/>
  <c r="R47" i="8"/>
  <c r="Y17" i="31" a="1"/>
  <c r="Y17" i="31" s="1"/>
  <c r="S47" i="8"/>
  <c r="Y18" i="31" a="1"/>
  <c r="Y18" i="31" s="1"/>
  <c r="BB46" i="8"/>
  <c r="Y53" i="31" a="1"/>
  <c r="Y53" i="31" s="1"/>
  <c r="AM56" i="19" a="1"/>
  <c r="AM56" i="19" s="1"/>
  <c r="AN29" i="19" a="1"/>
  <c r="AN29" i="19" s="1"/>
  <c r="AN37" i="19" a="1"/>
  <c r="AN37" i="19" s="1"/>
  <c r="AN16" i="19" a="1"/>
  <c r="AN16" i="19" s="1"/>
  <c r="AN27" i="19" a="1"/>
  <c r="AN27" i="19" s="1"/>
  <c r="AM13" i="19" a="1"/>
  <c r="AM13" i="19" s="1"/>
  <c r="AN43" i="19" a="1"/>
  <c r="AN43" i="19" s="1"/>
  <c r="AN17" i="19" a="1"/>
  <c r="AN17" i="19" s="1"/>
  <c r="AN52" i="19" a="1"/>
  <c r="AN52" i="19" s="1"/>
  <c r="AM43" i="19" a="1"/>
  <c r="AM43" i="19" s="1"/>
  <c r="AN28" i="19" a="1"/>
  <c r="AN28" i="19" s="1"/>
  <c r="AM26" i="19" a="1"/>
  <c r="AM26" i="19" s="1"/>
  <c r="AM51" i="19" a="1"/>
  <c r="AM51" i="19" s="1"/>
  <c r="AN22" i="19" a="1"/>
  <c r="AN22" i="19" s="1"/>
  <c r="AN47" i="19" a="1"/>
  <c r="AN47" i="19" s="1"/>
  <c r="AN54" i="19" a="1"/>
  <c r="AN54" i="19" s="1"/>
  <c r="AN51" i="19" a="1"/>
  <c r="AN51" i="19" s="1"/>
  <c r="AN44" i="19" a="1"/>
  <c r="AN44" i="19" s="1"/>
  <c r="AM25" i="19" a="1"/>
  <c r="AM25" i="19" s="1"/>
  <c r="AM11" i="19" a="1"/>
  <c r="AM11" i="19" s="1"/>
  <c r="AN49" i="19" a="1"/>
  <c r="AN49" i="19" s="1"/>
  <c r="AM40" i="19" a="1"/>
  <c r="AM40" i="19" s="1"/>
  <c r="AN34" i="19" a="1"/>
  <c r="AN34" i="19" s="1"/>
  <c r="AN48" i="19" a="1"/>
  <c r="AN48" i="19" s="1"/>
  <c r="AN31" i="19" a="1"/>
  <c r="AN31" i="19" s="1"/>
  <c r="AN33" i="19" a="1"/>
  <c r="AN33" i="19" s="1"/>
  <c r="AN42" i="19" a="1"/>
  <c r="AN42" i="19" s="1"/>
  <c r="AN26" i="19" a="1"/>
  <c r="AN26" i="19" s="1"/>
  <c r="AN53" i="19" a="1"/>
  <c r="AN53" i="19" s="1"/>
  <c r="AN8" i="19" a="1"/>
  <c r="AN8" i="19" s="1"/>
  <c r="AN55" i="19" a="1"/>
  <c r="AN55" i="19" s="1"/>
  <c r="AN19" i="19" a="1"/>
  <c r="AN19" i="19" s="1"/>
  <c r="AN20" i="19" a="1"/>
  <c r="AN20" i="19" s="1"/>
  <c r="AN46" i="19" a="1"/>
  <c r="AN46" i="19" s="1"/>
  <c r="AN25" i="19" a="1"/>
  <c r="AN25" i="19" s="1"/>
  <c r="AN11" i="19" a="1"/>
  <c r="AN11" i="19" s="1"/>
  <c r="AN21" i="19" a="1"/>
  <c r="AN21" i="19" s="1"/>
  <c r="BD46" i="8"/>
  <c r="W47" i="8"/>
  <c r="X47" i="8"/>
  <c r="X46" i="8"/>
  <c r="AO47" i="8"/>
  <c r="AO45" i="8"/>
  <c r="AD32" i="8"/>
  <c r="Y29" i="31" s="1" a="1"/>
  <c r="Y29" i="31" s="1"/>
  <c r="AD31" i="8"/>
  <c r="AY45" i="8"/>
  <c r="AE47" i="8"/>
  <c r="AF30" i="31" s="1" a="1"/>
  <c r="AF30" i="31" s="1"/>
  <c r="AL45" i="8"/>
  <c r="AR45" i="8"/>
  <c r="AR46" i="8"/>
  <c r="U45" i="8"/>
  <c r="V47" i="8"/>
  <c r="U46" i="8"/>
  <c r="AN47" i="8"/>
  <c r="AV46" i="8"/>
  <c r="AV47" i="8"/>
  <c r="AN45" i="8"/>
  <c r="BC47" i="8"/>
  <c r="AF54" i="31" s="1" a="1"/>
  <c r="AF54" i="31" s="1"/>
  <c r="BC45" i="8"/>
  <c r="BJ137" i="10"/>
  <c r="BJ138" i="10" s="1"/>
  <c r="BJ163" i="10"/>
  <c r="BJ164" i="10" s="1"/>
  <c r="AB28" i="8"/>
  <c r="AA28" i="8"/>
  <c r="AS28" i="8"/>
  <c r="AM45" i="8"/>
  <c r="BE47" i="8"/>
  <c r="BE45" i="8"/>
  <c r="AW45" i="8"/>
  <c r="AW46" i="8"/>
  <c r="R45" i="8"/>
  <c r="AT46" i="8"/>
  <c r="AT47" i="8"/>
  <c r="R46" i="8"/>
  <c r="BB47" i="8"/>
  <c r="AY46" i="8"/>
  <c r="O33" i="8"/>
  <c r="O31" i="8"/>
  <c r="O32" i="8"/>
  <c r="BF31" i="8"/>
  <c r="BF32" i="8"/>
  <c r="BF33" i="8"/>
  <c r="V57" i="31" s="1" a="1"/>
  <c r="V57" i="31" s="1"/>
  <c r="AI45" i="8"/>
  <c r="AI47" i="8"/>
  <c r="AF34" i="31" s="1" a="1"/>
  <c r="AF34" i="31" s="1"/>
  <c r="BD47" i="8"/>
  <c r="BB45" i="8"/>
  <c r="AM47" i="8"/>
  <c r="S45" i="8"/>
  <c r="S46" i="8"/>
  <c r="W32" i="8"/>
  <c r="W31" i="8"/>
  <c r="W33" i="8"/>
  <c r="V22" i="31" s="1" a="1"/>
  <c r="V22" i="31" s="1"/>
  <c r="BF46" i="8"/>
  <c r="BF45" i="8"/>
  <c r="BF47" i="8"/>
  <c r="M164" i="10"/>
  <c r="AB138" i="10"/>
  <c r="AB164" i="10"/>
  <c r="AS164" i="10"/>
  <c r="AS138" i="10"/>
  <c r="M28" i="8"/>
  <c r="U12" i="31" s="1" a="1"/>
  <c r="U12" i="31" s="1"/>
  <c r="Z1" i="19"/>
  <c r="AF40" i="31" l="1" a="1"/>
  <c r="AF40" i="31" s="1"/>
  <c r="AF45" i="31" a="1"/>
  <c r="AF45" i="31" s="1"/>
  <c r="AF47" i="31" a="1"/>
  <c r="AF47" i="31" s="1"/>
  <c r="AF53" i="31" a="1"/>
  <c r="AF53" i="31" s="1"/>
  <c r="AF48" i="31" a="1"/>
  <c r="AF48" i="31" s="1"/>
  <c r="AF50" i="31" a="1"/>
  <c r="AF50" i="31" s="1"/>
  <c r="AF39" i="31" a="1"/>
  <c r="AF39" i="31" s="1"/>
  <c r="AF57" i="31" a="1"/>
  <c r="AF57" i="31" s="1"/>
  <c r="AF21" i="31" a="1"/>
  <c r="AF21" i="31" s="1"/>
  <c r="AF22" i="31" a="1"/>
  <c r="AF22" i="31" s="1"/>
  <c r="AF23" i="31" a="1"/>
  <c r="AF23" i="31" s="1"/>
  <c r="AF55" i="31" a="1"/>
  <c r="AF55" i="31" s="1"/>
  <c r="AF20" i="31" a="1"/>
  <c r="AF20" i="31" s="1"/>
  <c r="AF38" i="31" a="1"/>
  <c r="AF38" i="31" s="1"/>
  <c r="AF18" i="31" a="1"/>
  <c r="AF18" i="31" s="1"/>
  <c r="AF43" i="31" a="1"/>
  <c r="AF43" i="31" s="1"/>
  <c r="AF56" i="31" a="1"/>
  <c r="AF56" i="31" s="1"/>
  <c r="AF17" i="31" a="1"/>
  <c r="AF17" i="31" s="1"/>
  <c r="AE37" i="31" a="1"/>
  <c r="AE37" i="31" s="1"/>
  <c r="AE47" i="31" a="1"/>
  <c r="AE47" i="31" s="1"/>
  <c r="AE23" i="31" a="1"/>
  <c r="AE23" i="31" s="1"/>
  <c r="AE39" i="31" a="1"/>
  <c r="AE39" i="31" s="1"/>
  <c r="Y14" i="31" a="1"/>
  <c r="Y14" i="31" s="1"/>
  <c r="AE43" i="31" a="1"/>
  <c r="AE43" i="31" s="1"/>
  <c r="AE17" i="31" a="1"/>
  <c r="AE17" i="31" s="1"/>
  <c r="AE53" i="31" a="1"/>
  <c r="AE53" i="31" s="1"/>
  <c r="AE50" i="31" a="1"/>
  <c r="AE50" i="31" s="1"/>
  <c r="AE20" i="31" a="1"/>
  <c r="AE20" i="31" s="1"/>
  <c r="AE34" i="31" a="1"/>
  <c r="AE34" i="31" s="1"/>
  <c r="AB18" i="31" a="1"/>
  <c r="AB18" i="31" s="1"/>
  <c r="AE18" i="31" a="1"/>
  <c r="AE18" i="31" s="1"/>
  <c r="AB40" i="31" a="1"/>
  <c r="AB40" i="31" s="1"/>
  <c r="AE40" i="31" a="1"/>
  <c r="AE40" i="31" s="1"/>
  <c r="AB48" i="31" a="1"/>
  <c r="AB48" i="31" s="1"/>
  <c r="AE48" i="31" a="1"/>
  <c r="AE48" i="31" s="1"/>
  <c r="AB22" i="31" a="1"/>
  <c r="AB22" i="31" s="1"/>
  <c r="AE22" i="31" a="1"/>
  <c r="AE22" i="31" s="1"/>
  <c r="Y22" i="31" a="1"/>
  <c r="Y22" i="31" s="1"/>
  <c r="AB45" i="31" a="1"/>
  <c r="AB45" i="31" s="1"/>
  <c r="AE45" i="31" a="1"/>
  <c r="AE45" i="31" s="1"/>
  <c r="AB38" i="31" a="1"/>
  <c r="AB38" i="31" s="1"/>
  <c r="AE38" i="31" a="1"/>
  <c r="AE38" i="31" s="1"/>
  <c r="AB56" i="31" a="1"/>
  <c r="AB56" i="31" s="1"/>
  <c r="AE56" i="31" a="1"/>
  <c r="AE56" i="31" s="1"/>
  <c r="AB37" i="31" a="1"/>
  <c r="AB37" i="31" s="1"/>
  <c r="Y57" i="31" a="1"/>
  <c r="Y57" i="31" s="1"/>
  <c r="AB54" i="31" a="1"/>
  <c r="AB54" i="31" s="1"/>
  <c r="AE54" i="31" a="1"/>
  <c r="AE54" i="31" s="1"/>
  <c r="AB55" i="31" a="1"/>
  <c r="AB55" i="31" s="1"/>
  <c r="AE55" i="31" a="1"/>
  <c r="AE55" i="31" s="1"/>
  <c r="AB21" i="31" a="1"/>
  <c r="AB21" i="31" s="1"/>
  <c r="AE21" i="31" a="1"/>
  <c r="AE21" i="31" s="1"/>
  <c r="AB30" i="31" a="1"/>
  <c r="AB30" i="31" s="1"/>
  <c r="AE30" i="31" a="1"/>
  <c r="AE30" i="31" s="1"/>
  <c r="AB57" i="31" a="1"/>
  <c r="AB57" i="31" s="1"/>
  <c r="AE57" i="31" a="1"/>
  <c r="AE57" i="31" s="1"/>
  <c r="AB43" i="31" a="1"/>
  <c r="AB43" i="31" s="1"/>
  <c r="V14" i="31" a="1"/>
  <c r="V14" i="31" s="1"/>
  <c r="AB17" i="31" a="1"/>
  <c r="AB17" i="31" s="1"/>
  <c r="AB47" i="31" a="1"/>
  <c r="AB47" i="31" s="1"/>
  <c r="AB23" i="31" a="1"/>
  <c r="AB23" i="31" s="1"/>
  <c r="AB53" i="31" a="1"/>
  <c r="AB53" i="31" s="1"/>
  <c r="AB50" i="31" a="1"/>
  <c r="AB50" i="31" s="1"/>
  <c r="AB39" i="31" a="1"/>
  <c r="AB39" i="31" s="1"/>
  <c r="V29" i="31" a="1"/>
  <c r="V29" i="31" s="1"/>
  <c r="AB34" i="31" a="1"/>
  <c r="AB34" i="31" s="1"/>
  <c r="AB20" i="31" a="1"/>
  <c r="AB20" i="31" s="1"/>
  <c r="AB31" i="8"/>
  <c r="Y26" i="19" s="1" a="1"/>
  <c r="Y26" i="19" s="1"/>
  <c r="U27" i="31" a="1"/>
  <c r="U27" i="31" s="1"/>
  <c r="AA32" i="8"/>
  <c r="U26" i="31" a="1"/>
  <c r="U26" i="31" s="1"/>
  <c r="AS31" i="8"/>
  <c r="Y43" i="19" s="1" a="1"/>
  <c r="Y43" i="19" s="1"/>
  <c r="U44" i="31" a="1"/>
  <c r="U44" i="31" s="1"/>
  <c r="AA33" i="8"/>
  <c r="AA31" i="8"/>
  <c r="AB33" i="8"/>
  <c r="AB32" i="8"/>
  <c r="AS32" i="8"/>
  <c r="AS33" i="8"/>
  <c r="M31" i="8"/>
  <c r="Y11" i="19" s="1" a="1"/>
  <c r="Y11" i="19" s="1"/>
  <c r="M33" i="8"/>
  <c r="M32" i="8"/>
  <c r="Y9" i="19" a="1"/>
  <c r="Y9" i="19" s="1"/>
  <c r="Y16" i="19" a="1"/>
  <c r="Y16" i="19" s="1"/>
  <c r="Y44" i="19" a="1"/>
  <c r="Y44" i="19" s="1"/>
  <c r="Y54" i="19" a="1"/>
  <c r="Y54" i="19" s="1"/>
  <c r="Y60" i="19" a="1"/>
  <c r="Y60" i="19" s="1"/>
  <c r="Y37" i="19" a="1"/>
  <c r="Y37" i="19" s="1"/>
  <c r="Y50" i="19" a="1"/>
  <c r="Y50" i="19" s="1"/>
  <c r="Y22" i="19" a="1"/>
  <c r="Y22" i="19" s="1"/>
  <c r="Y10" i="19" a="1"/>
  <c r="Y10" i="19" s="1"/>
  <c r="Y17" i="19" a="1"/>
  <c r="Y17" i="19" s="1"/>
  <c r="Y23" i="19" a="1"/>
  <c r="Y23" i="19" s="1"/>
  <c r="Y30" i="19" a="1"/>
  <c r="Y30" i="19" s="1"/>
  <c r="Y48" i="19" a="1"/>
  <c r="Y48" i="19" s="1"/>
  <c r="Y31" i="19" a="1"/>
  <c r="Y31" i="19" s="1"/>
  <c r="Y55" i="19" a="1"/>
  <c r="Y55" i="19" s="1"/>
  <c r="Y61" i="19" a="1"/>
  <c r="Y61" i="19" s="1"/>
  <c r="Y38" i="19" a="1"/>
  <c r="Y38" i="19" s="1"/>
  <c r="Y52" i="19" a="1"/>
  <c r="Y52" i="19" s="1"/>
  <c r="Y18" i="19" a="1"/>
  <c r="Y18" i="19" s="1"/>
  <c r="Y24" i="19" a="1"/>
  <c r="Y24" i="19" s="1"/>
  <c r="Y39" i="19" a="1"/>
  <c r="Y39" i="19" s="1"/>
  <c r="Y45" i="19" a="1"/>
  <c r="Y45" i="19" s="1"/>
  <c r="Y56" i="19" a="1"/>
  <c r="Y56" i="19" s="1"/>
  <c r="Y15" i="19" a="1"/>
  <c r="Y15" i="19" s="1"/>
  <c r="Y32" i="19" a="1"/>
  <c r="Y32" i="19" s="1"/>
  <c r="Y12" i="19" a="1"/>
  <c r="Y12" i="19" s="1"/>
  <c r="Y40" i="19" a="1"/>
  <c r="Y40" i="19" s="1"/>
  <c r="Y49" i="19" a="1"/>
  <c r="Y49" i="19" s="1"/>
  <c r="Y57" i="19" a="1"/>
  <c r="Y57" i="19" s="1"/>
  <c r="Y19" i="19" a="1"/>
  <c r="Y19" i="19" s="1"/>
  <c r="Y33" i="19" a="1"/>
  <c r="Y33" i="19" s="1"/>
  <c r="Y46" i="19" a="1"/>
  <c r="Y46" i="19" s="1"/>
  <c r="Y29" i="19" a="1"/>
  <c r="Y29" i="19" s="1"/>
  <c r="Y36" i="19" a="1"/>
  <c r="Y36" i="19" s="1"/>
  <c r="Y47" i="19" a="1"/>
  <c r="Y47" i="19" s="1"/>
  <c r="Y13" i="19" a="1"/>
  <c r="Y13" i="19" s="1"/>
  <c r="Y20" i="19" a="1"/>
  <c r="Y20" i="19" s="1"/>
  <c r="Y34" i="19" a="1"/>
  <c r="Y34" i="19" s="1"/>
  <c r="Y41" i="19" a="1"/>
  <c r="Y41" i="19" s="1"/>
  <c r="Y58" i="19" a="1"/>
  <c r="Y58" i="19" s="1"/>
  <c r="Y14" i="19" a="1"/>
  <c r="Y14" i="19" s="1"/>
  <c r="Y27" i="19" a="1"/>
  <c r="Y27" i="19" s="1"/>
  <c r="Y42" i="19" a="1"/>
  <c r="Y42" i="19" s="1"/>
  <c r="Y51" i="19" a="1"/>
  <c r="Y51" i="19" s="1"/>
  <c r="Y53" i="19" a="1"/>
  <c r="Y53" i="19" s="1"/>
  <c r="Y21" i="19" a="1"/>
  <c r="Y21" i="19" s="1"/>
  <c r="Y28" i="19" a="1"/>
  <c r="Y28" i="19" s="1"/>
  <c r="Y35" i="19" a="1"/>
  <c r="Y35" i="19" s="1"/>
  <c r="Y59" i="19" a="1"/>
  <c r="Y59" i="19" s="1"/>
  <c r="AB21" i="19" a="1"/>
  <c r="AB21" i="19" s="1"/>
  <c r="AB28" i="19" a="1"/>
  <c r="AB28" i="19" s="1"/>
  <c r="AB42" i="19" a="1"/>
  <c r="AB42" i="19" s="1"/>
  <c r="AB53" i="19" a="1"/>
  <c r="AB53" i="19" s="1"/>
  <c r="AB35" i="19" a="1"/>
  <c r="AB35" i="19" s="1"/>
  <c r="AB51" i="19" a="1"/>
  <c r="AB51" i="19" s="1"/>
  <c r="AB59" i="19" a="1"/>
  <c r="AB59" i="19" s="1"/>
  <c r="AB8" i="19" a="1"/>
  <c r="AB8" i="19" s="1"/>
  <c r="AB15" i="19" a="1"/>
  <c r="AB15" i="19" s="1"/>
  <c r="AB22" i="19" a="1"/>
  <c r="AB22" i="19" s="1"/>
  <c r="AB29" i="19" a="1"/>
  <c r="AB29" i="19" s="1"/>
  <c r="AB36" i="19" a="1"/>
  <c r="AB36" i="19" s="1"/>
  <c r="AB43" i="19" a="1"/>
  <c r="AB43" i="19" s="1"/>
  <c r="AB47" i="19" a="1"/>
  <c r="AB47" i="19" s="1"/>
  <c r="AB54" i="19" a="1"/>
  <c r="AB54" i="19" s="1"/>
  <c r="AB60" i="19" a="1"/>
  <c r="AB60" i="19" s="1"/>
  <c r="AB16" i="19" a="1"/>
  <c r="AB16" i="19" s="1"/>
  <c r="AB37" i="19" a="1"/>
  <c r="AB37" i="19" s="1"/>
  <c r="AB44" i="19" a="1"/>
  <c r="AB44" i="19" s="1"/>
  <c r="AB58" i="19" a="1"/>
  <c r="AB58" i="19" s="1"/>
  <c r="AB9" i="19" a="1"/>
  <c r="AB9" i="19" s="1"/>
  <c r="AB23" i="19" a="1"/>
  <c r="AB23" i="19" s="1"/>
  <c r="AB30" i="19" a="1"/>
  <c r="AB30" i="19" s="1"/>
  <c r="AB17" i="19" a="1"/>
  <c r="AB17" i="19" s="1"/>
  <c r="AB31" i="19" a="1"/>
  <c r="AB31" i="19" s="1"/>
  <c r="AB48" i="19" a="1"/>
  <c r="AB48" i="19" s="1"/>
  <c r="AB55" i="19" a="1"/>
  <c r="AB55" i="19" s="1"/>
  <c r="AB61" i="19" a="1"/>
  <c r="AB61" i="19" s="1"/>
  <c r="AB38" i="19" a="1"/>
  <c r="AB38" i="19" s="1"/>
  <c r="AB50" i="19" a="1"/>
  <c r="AB50" i="19" s="1"/>
  <c r="AB10" i="19" a="1"/>
  <c r="AB10" i="19" s="1"/>
  <c r="AB39" i="19" a="1"/>
  <c r="AB39" i="19" s="1"/>
  <c r="AB45" i="19" a="1"/>
  <c r="AB45" i="19" s="1"/>
  <c r="AB11" i="19" a="1"/>
  <c r="AB11" i="19" s="1"/>
  <c r="AB18" i="19" a="1"/>
  <c r="AB18" i="19" s="1"/>
  <c r="AB24" i="19" a="1"/>
  <c r="AB24" i="19" s="1"/>
  <c r="AB52" i="19" a="1"/>
  <c r="AB52" i="19" s="1"/>
  <c r="AB56" i="19" a="1"/>
  <c r="AB56" i="19" s="1"/>
  <c r="AB32" i="19" a="1"/>
  <c r="AB32" i="19" s="1"/>
  <c r="AB27" i="19" a="1"/>
  <c r="AB27" i="19" s="1"/>
  <c r="AB12" i="19" a="1"/>
  <c r="AB12" i="19" s="1"/>
  <c r="AB25" i="19" a="1"/>
  <c r="AB25" i="19" s="1"/>
  <c r="AB40" i="19" a="1"/>
  <c r="AB40" i="19" s="1"/>
  <c r="AB19" i="19" a="1"/>
  <c r="AB19" i="19" s="1"/>
  <c r="AB33" i="19" a="1"/>
  <c r="AB33" i="19" s="1"/>
  <c r="AB46" i="19" a="1"/>
  <c r="AB46" i="19" s="1"/>
  <c r="AB49" i="19" a="1"/>
  <c r="AB49" i="19" s="1"/>
  <c r="AB57" i="19" a="1"/>
  <c r="AB57" i="19" s="1"/>
  <c r="AB13" i="19" a="1"/>
  <c r="AB13" i="19" s="1"/>
  <c r="AB20" i="19" a="1"/>
  <c r="AB20" i="19" s="1"/>
  <c r="AB14" i="19" a="1"/>
  <c r="AB14" i="19" s="1"/>
  <c r="AB26" i="19" a="1"/>
  <c r="AB26" i="19" s="1"/>
  <c r="AB34" i="19" a="1"/>
  <c r="AB34" i="19" s="1"/>
  <c r="AB41" i="19" a="1"/>
  <c r="AB41" i="19" s="1"/>
  <c r="AE12" i="19" a="1"/>
  <c r="AE12" i="19" s="1"/>
  <c r="AE13" i="19" a="1"/>
  <c r="AE13" i="19" s="1"/>
  <c r="AE20" i="19" a="1"/>
  <c r="AE20" i="19" s="1"/>
  <c r="AE26" i="19" a="1"/>
  <c r="AE26" i="19" s="1"/>
  <c r="AE34" i="19" a="1"/>
  <c r="AE34" i="19" s="1"/>
  <c r="AE41" i="19" a="1"/>
  <c r="AE41" i="19" s="1"/>
  <c r="AE46" i="19" a="1"/>
  <c r="AE46" i="19" s="1"/>
  <c r="AE49" i="19" a="1"/>
  <c r="AE49" i="19" s="1"/>
  <c r="AE33" i="19" a="1"/>
  <c r="AE33" i="19" s="1"/>
  <c r="AE58" i="19" a="1"/>
  <c r="AE58" i="19" s="1"/>
  <c r="AE19" i="19" a="1"/>
  <c r="AE19" i="19" s="1"/>
  <c r="AE14" i="19" a="1"/>
  <c r="AE14" i="19" s="1"/>
  <c r="AE27" i="19" a="1"/>
  <c r="AE27" i="19" s="1"/>
  <c r="AE42" i="19" a="1"/>
  <c r="AE42" i="19" s="1"/>
  <c r="AE21" i="19" a="1"/>
  <c r="AE21" i="19" s="1"/>
  <c r="AE35" i="19" a="1"/>
  <c r="AE35" i="19" s="1"/>
  <c r="AE8" i="19" a="1"/>
  <c r="AE8" i="19" s="1"/>
  <c r="AE28" i="19" a="1"/>
  <c r="AE28" i="19" s="1"/>
  <c r="AE53" i="19" a="1"/>
  <c r="AE53" i="19" s="1"/>
  <c r="AE59" i="19" a="1"/>
  <c r="AE59" i="19" s="1"/>
  <c r="AE15" i="19" a="1"/>
  <c r="AE15" i="19" s="1"/>
  <c r="AE22" i="19" a="1"/>
  <c r="AE22" i="19" s="1"/>
  <c r="AE36" i="19" a="1"/>
  <c r="AE36" i="19" s="1"/>
  <c r="AE43" i="19" a="1"/>
  <c r="AE43" i="19" s="1"/>
  <c r="AE47" i="19" a="1"/>
  <c r="AE47" i="19" s="1"/>
  <c r="AE51" i="19" a="1"/>
  <c r="AE51" i="19" s="1"/>
  <c r="AE16" i="19" a="1"/>
  <c r="AE16" i="19" s="1"/>
  <c r="AE54" i="19" a="1"/>
  <c r="AE54" i="19" s="1"/>
  <c r="AE9" i="19" a="1"/>
  <c r="AE9" i="19" s="1"/>
  <c r="AE29" i="19" a="1"/>
  <c r="AE29" i="19" s="1"/>
  <c r="AE37" i="19" a="1"/>
  <c r="AE37" i="19" s="1"/>
  <c r="AE44" i="19" a="1"/>
  <c r="AE44" i="19" s="1"/>
  <c r="AE60" i="19" a="1"/>
  <c r="AE60" i="19" s="1"/>
  <c r="AE17" i="19" a="1"/>
  <c r="AE17" i="19" s="1"/>
  <c r="AE23" i="19" a="1"/>
  <c r="AE23" i="19" s="1"/>
  <c r="AE30" i="19" a="1"/>
  <c r="AE30" i="19" s="1"/>
  <c r="AE55" i="19" a="1"/>
  <c r="AE55" i="19" s="1"/>
  <c r="AE31" i="19" a="1"/>
  <c r="AE31" i="19" s="1"/>
  <c r="AE48" i="19" a="1"/>
  <c r="AE48" i="19" s="1"/>
  <c r="AE57" i="19" a="1"/>
  <c r="AE57" i="19" s="1"/>
  <c r="AE10" i="19" a="1"/>
  <c r="AE10" i="19" s="1"/>
  <c r="AE38" i="19" a="1"/>
  <c r="AE38" i="19" s="1"/>
  <c r="AE50" i="19" a="1"/>
  <c r="AE50" i="19" s="1"/>
  <c r="AE61" i="19" a="1"/>
  <c r="AE61" i="19" s="1"/>
  <c r="AE18" i="19" a="1"/>
  <c r="AE18" i="19" s="1"/>
  <c r="AE24" i="19" a="1"/>
  <c r="AE24" i="19" s="1"/>
  <c r="AE39" i="19" a="1"/>
  <c r="AE39" i="19" s="1"/>
  <c r="AE56" i="19" a="1"/>
  <c r="AE56" i="19" s="1"/>
  <c r="AE11" i="19" a="1"/>
  <c r="AE11" i="19" s="1"/>
  <c r="AE32" i="19" a="1"/>
  <c r="AE32" i="19" s="1"/>
  <c r="AE25" i="19" a="1"/>
  <c r="AE25" i="19" s="1"/>
  <c r="AE40" i="19" a="1"/>
  <c r="AE40" i="19" s="1"/>
  <c r="AE45" i="19" a="1"/>
  <c r="AE45" i="19" s="1"/>
  <c r="AE52" i="19" a="1"/>
  <c r="AE52" i="19" s="1"/>
  <c r="AI1" i="19"/>
  <c r="AH58" i="19" a="1"/>
  <c r="AH58" i="19" s="1"/>
  <c r="AH59" i="19" a="1"/>
  <c r="AH59" i="19" s="1"/>
  <c r="AH60" i="19" a="1"/>
  <c r="AH60" i="19" s="1"/>
  <c r="AH61" i="19" a="1"/>
  <c r="AH61" i="19" s="1"/>
  <c r="AC1" i="19"/>
  <c r="AF1" i="19"/>
  <c r="F171" i="10"/>
  <c r="G171" i="10"/>
  <c r="H171" i="10"/>
  <c r="I171" i="10"/>
  <c r="E171" i="10"/>
  <c r="F145" i="10"/>
  <c r="G145" i="10"/>
  <c r="H145" i="10"/>
  <c r="I145" i="10"/>
  <c r="E145" i="10"/>
  <c r="F119" i="10"/>
  <c r="G119" i="10"/>
  <c r="H119" i="10"/>
  <c r="I119" i="10"/>
  <c r="E119" i="10"/>
  <c r="F93" i="10"/>
  <c r="G93" i="10"/>
  <c r="H93" i="10"/>
  <c r="I93" i="10"/>
  <c r="E93" i="10"/>
  <c r="C3" i="19"/>
  <c r="C2" i="19"/>
  <c r="C1" i="19"/>
  <c r="Y12" i="31" l="1" a="1"/>
  <c r="Y12" i="31" s="1"/>
  <c r="Y27" i="31" a="1"/>
  <c r="Y27" i="31" s="1"/>
  <c r="Y26" i="31" a="1"/>
  <c r="Y26" i="31" s="1"/>
  <c r="V44" i="31" a="1"/>
  <c r="V44" i="31" s="1"/>
  <c r="Y44" i="31" a="1"/>
  <c r="Y44" i="31" s="1"/>
  <c r="V12" i="31" a="1"/>
  <c r="V12" i="31" s="1"/>
  <c r="V27" i="31" a="1"/>
  <c r="V27" i="31" s="1"/>
  <c r="V26" i="31" a="1"/>
  <c r="V26" i="31" s="1"/>
  <c r="Y25" i="19" a="1"/>
  <c r="Y25" i="19" s="1"/>
  <c r="F65" i="10"/>
  <c r="AC58" i="19" a="1"/>
  <c r="AC58" i="19" s="1"/>
  <c r="AC27" i="19" a="1"/>
  <c r="AC27" i="19" s="1"/>
  <c r="AC42" i="19" a="1"/>
  <c r="AC42" i="19" s="1"/>
  <c r="AC53" i="19" a="1"/>
  <c r="AC53" i="19" s="1"/>
  <c r="AC21" i="19" a="1"/>
  <c r="AC21" i="19" s="1"/>
  <c r="AC28" i="19" a="1"/>
  <c r="AC28" i="19" s="1"/>
  <c r="AC35" i="19" a="1"/>
  <c r="AC35" i="19" s="1"/>
  <c r="AC26" i="19" a="1"/>
  <c r="AC26" i="19" s="1"/>
  <c r="AC8" i="19" a="1"/>
  <c r="AC8" i="19" s="1"/>
  <c r="AC15" i="19" a="1"/>
  <c r="AC15" i="19" s="1"/>
  <c r="AC22" i="19" a="1"/>
  <c r="AC22" i="19" s="1"/>
  <c r="AC47" i="19" a="1"/>
  <c r="AC47" i="19" s="1"/>
  <c r="AC51" i="19" a="1"/>
  <c r="AC51" i="19" s="1"/>
  <c r="AC59" i="19" a="1"/>
  <c r="AC59" i="19" s="1"/>
  <c r="AC14" i="19" a="1"/>
  <c r="AC14" i="19" s="1"/>
  <c r="AC29" i="19" a="1"/>
  <c r="AC29" i="19" s="1"/>
  <c r="AC36" i="19" a="1"/>
  <c r="AC36" i="19" s="1"/>
  <c r="AC43" i="19" a="1"/>
  <c r="AC43" i="19" s="1"/>
  <c r="AC54" i="19" a="1"/>
  <c r="AC54" i="19" s="1"/>
  <c r="AC16" i="19" a="1"/>
  <c r="AC16" i="19" s="1"/>
  <c r="AC37" i="19" a="1"/>
  <c r="AC37" i="19" s="1"/>
  <c r="AC44" i="19" a="1"/>
  <c r="AC44" i="19" s="1"/>
  <c r="AC60" i="19" a="1"/>
  <c r="AC60" i="19" s="1"/>
  <c r="AC9" i="19" a="1"/>
  <c r="AC9" i="19" s="1"/>
  <c r="AC23" i="19" a="1"/>
  <c r="AC23" i="19" s="1"/>
  <c r="AC30" i="19" a="1"/>
  <c r="AC30" i="19" s="1"/>
  <c r="AC17" i="19" a="1"/>
  <c r="AC17" i="19" s="1"/>
  <c r="AC31" i="19" a="1"/>
  <c r="AC31" i="19" s="1"/>
  <c r="AC48" i="19" a="1"/>
  <c r="AC48" i="19" s="1"/>
  <c r="AC55" i="19" a="1"/>
  <c r="AC55" i="19" s="1"/>
  <c r="AC61" i="19" a="1"/>
  <c r="AC61" i="19" s="1"/>
  <c r="AC38" i="19" a="1"/>
  <c r="AC38" i="19" s="1"/>
  <c r="AC50" i="19" a="1"/>
  <c r="AC50" i="19" s="1"/>
  <c r="AC10" i="19" a="1"/>
  <c r="AC10" i="19" s="1"/>
  <c r="AC39" i="19" a="1"/>
  <c r="AC39" i="19" s="1"/>
  <c r="AC18" i="19" a="1"/>
  <c r="AC18" i="19" s="1"/>
  <c r="AC24" i="19" a="1"/>
  <c r="AC24" i="19" s="1"/>
  <c r="AC45" i="19" a="1"/>
  <c r="AC45" i="19" s="1"/>
  <c r="AC56" i="19" a="1"/>
  <c r="AC56" i="19" s="1"/>
  <c r="AC20" i="19" a="1"/>
  <c r="AC20" i="19" s="1"/>
  <c r="AC34" i="19" a="1"/>
  <c r="AC34" i="19" s="1"/>
  <c r="AC41" i="19" a="1"/>
  <c r="AC41" i="19" s="1"/>
  <c r="AC11" i="19" a="1"/>
  <c r="AC11" i="19" s="1"/>
  <c r="AC32" i="19" a="1"/>
  <c r="AC32" i="19" s="1"/>
  <c r="AC52" i="19" a="1"/>
  <c r="AC52" i="19" s="1"/>
  <c r="AC25" i="19" a="1"/>
  <c r="AC25" i="19" s="1"/>
  <c r="AC40" i="19" a="1"/>
  <c r="AC40" i="19" s="1"/>
  <c r="AC12" i="19" a="1"/>
  <c r="AC12" i="19" s="1"/>
  <c r="AC19" i="19" a="1"/>
  <c r="AC19" i="19" s="1"/>
  <c r="AC33" i="19" a="1"/>
  <c r="AC33" i="19" s="1"/>
  <c r="AC57" i="19" a="1"/>
  <c r="AC57" i="19" s="1"/>
  <c r="AC13" i="19" a="1"/>
  <c r="AC13" i="19" s="1"/>
  <c r="AC46" i="19" a="1"/>
  <c r="AC46" i="19" s="1"/>
  <c r="AC49" i="19" a="1"/>
  <c r="AC49" i="19" s="1"/>
  <c r="AF19" i="19" a="1"/>
  <c r="AF19" i="19" s="1"/>
  <c r="AF33" i="19" a="1"/>
  <c r="AF33" i="19" s="1"/>
  <c r="AF40" i="19" a="1"/>
  <c r="AF40" i="19" s="1"/>
  <c r="AF52" i="19" a="1"/>
  <c r="AF52" i="19" s="1"/>
  <c r="AF57" i="19" a="1"/>
  <c r="AF57" i="19" s="1"/>
  <c r="AF12" i="19" a="1"/>
  <c r="AF12" i="19" s="1"/>
  <c r="AF25" i="19" a="1"/>
  <c r="AF25" i="19" s="1"/>
  <c r="AF13" i="19" a="1"/>
  <c r="AF13" i="19" s="1"/>
  <c r="AF20" i="19" a="1"/>
  <c r="AF20" i="19" s="1"/>
  <c r="AF26" i="19" a="1"/>
  <c r="AF26" i="19" s="1"/>
  <c r="AF34" i="19" a="1"/>
  <c r="AF34" i="19" s="1"/>
  <c r="AF41" i="19" a="1"/>
  <c r="AF41" i="19" s="1"/>
  <c r="AF32" i="19" a="1"/>
  <c r="AF32" i="19" s="1"/>
  <c r="AF46" i="19" a="1"/>
  <c r="AF46" i="19" s="1"/>
  <c r="AF49" i="19" a="1"/>
  <c r="AF49" i="19" s="1"/>
  <c r="AF58" i="19" a="1"/>
  <c r="AF58" i="19" s="1"/>
  <c r="AF27" i="19" a="1"/>
  <c r="AF27" i="19" s="1"/>
  <c r="AF42" i="19" a="1"/>
  <c r="AF42" i="19" s="1"/>
  <c r="AF14" i="19" a="1"/>
  <c r="AF14" i="19" s="1"/>
  <c r="AF21" i="19" a="1"/>
  <c r="AF21" i="19" s="1"/>
  <c r="AF35" i="19" a="1"/>
  <c r="AF35" i="19" s="1"/>
  <c r="AF8" i="19" a="1"/>
  <c r="AF8" i="19" s="1"/>
  <c r="AF28" i="19" a="1"/>
  <c r="AF28" i="19" s="1"/>
  <c r="AF53" i="19" a="1"/>
  <c r="AF53" i="19" s="1"/>
  <c r="AF59" i="19" a="1"/>
  <c r="AF59" i="19" s="1"/>
  <c r="AF22" i="19" a="1"/>
  <c r="AF22" i="19" s="1"/>
  <c r="AF36" i="19" a="1"/>
  <c r="AF36" i="19" s="1"/>
  <c r="AF43" i="19" a="1"/>
  <c r="AF43" i="19" s="1"/>
  <c r="AF51" i="19" a="1"/>
  <c r="AF51" i="19" s="1"/>
  <c r="AF15" i="19" a="1"/>
  <c r="AF15" i="19" s="1"/>
  <c r="AF47" i="19" a="1"/>
  <c r="AF47" i="19" s="1"/>
  <c r="AF9" i="19" a="1"/>
  <c r="AF9" i="19" s="1"/>
  <c r="AF16" i="19" a="1"/>
  <c r="AF16" i="19" s="1"/>
  <c r="AF29" i="19" a="1"/>
  <c r="AF29" i="19" s="1"/>
  <c r="AF37" i="19" a="1"/>
  <c r="AF37" i="19" s="1"/>
  <c r="AF44" i="19" a="1"/>
  <c r="AF44" i="19" s="1"/>
  <c r="AF54" i="19" a="1"/>
  <c r="AF54" i="19" s="1"/>
  <c r="AF60" i="19" a="1"/>
  <c r="AF60" i="19" s="1"/>
  <c r="AF17" i="19" a="1"/>
  <c r="AF17" i="19" s="1"/>
  <c r="AF23" i="19" a="1"/>
  <c r="AF23" i="19" s="1"/>
  <c r="AF30" i="19" a="1"/>
  <c r="AF30" i="19" s="1"/>
  <c r="AF55" i="19" a="1"/>
  <c r="AF55" i="19" s="1"/>
  <c r="AF45" i="19" a="1"/>
  <c r="AF45" i="19" s="1"/>
  <c r="AF10" i="19" a="1"/>
  <c r="AF10" i="19" s="1"/>
  <c r="AF31" i="19" a="1"/>
  <c r="AF31" i="19" s="1"/>
  <c r="AF38" i="19" a="1"/>
  <c r="AF38" i="19" s="1"/>
  <c r="AF48" i="19" a="1"/>
  <c r="AF48" i="19" s="1"/>
  <c r="AF61" i="19" a="1"/>
  <c r="AF61" i="19" s="1"/>
  <c r="AF18" i="19" a="1"/>
  <c r="AF18" i="19" s="1"/>
  <c r="AF24" i="19" a="1"/>
  <c r="AF24" i="19" s="1"/>
  <c r="AF39" i="19" a="1"/>
  <c r="AF39" i="19" s="1"/>
  <c r="AF50" i="19" a="1"/>
  <c r="AF50" i="19" s="1"/>
  <c r="AF56" i="19" a="1"/>
  <c r="AF56" i="19" s="1"/>
  <c r="AF11" i="19" a="1"/>
  <c r="AF11" i="19" s="1"/>
  <c r="Z15" i="19" a="1"/>
  <c r="Z15" i="19" s="1"/>
  <c r="Z22" i="19" a="1"/>
  <c r="Z22" i="19" s="1"/>
  <c r="Z29" i="19" a="1"/>
  <c r="Z29" i="19" s="1"/>
  <c r="Z36" i="19" a="1"/>
  <c r="Z36" i="19" s="1"/>
  <c r="Z47" i="19" a="1"/>
  <c r="Z47" i="19" s="1"/>
  <c r="Z44" i="19" a="1"/>
  <c r="Z44" i="19" s="1"/>
  <c r="Z54" i="19" a="1"/>
  <c r="Z54" i="19" s="1"/>
  <c r="Z60" i="19" a="1"/>
  <c r="Z60" i="19" s="1"/>
  <c r="Z9" i="19" a="1"/>
  <c r="Z9" i="19" s="1"/>
  <c r="Z16" i="19" a="1"/>
  <c r="Z16" i="19" s="1"/>
  <c r="Z37" i="19" a="1"/>
  <c r="Z37" i="19" s="1"/>
  <c r="Z17" i="19" a="1"/>
  <c r="Z17" i="19" s="1"/>
  <c r="Z23" i="19" a="1"/>
  <c r="Z23" i="19" s="1"/>
  <c r="Z30" i="19" a="1"/>
  <c r="Z30" i="19" s="1"/>
  <c r="Z50" i="19" a="1"/>
  <c r="Z50" i="19" s="1"/>
  <c r="Z10" i="19" a="1"/>
  <c r="Z10" i="19" s="1"/>
  <c r="Z31" i="19" a="1"/>
  <c r="Z31" i="19" s="1"/>
  <c r="Z48" i="19" a="1"/>
  <c r="Z48" i="19" s="1"/>
  <c r="Z55" i="19" a="1"/>
  <c r="Z55" i="19" s="1"/>
  <c r="Z61" i="19" a="1"/>
  <c r="Z61" i="19" s="1"/>
  <c r="Z38" i="19" a="1"/>
  <c r="Z38" i="19" s="1"/>
  <c r="Z11" i="19" a="1"/>
  <c r="Z11" i="19" s="1"/>
  <c r="Z18" i="19" a="1"/>
  <c r="Z18" i="19" s="1"/>
  <c r="Z39" i="19" a="1"/>
  <c r="Z39" i="19" s="1"/>
  <c r="Z45" i="19" a="1"/>
  <c r="Z45" i="19" s="1"/>
  <c r="Z52" i="19" a="1"/>
  <c r="Z52" i="19" s="1"/>
  <c r="Z24" i="19" a="1"/>
  <c r="Z24" i="19" s="1"/>
  <c r="Z56" i="19" a="1"/>
  <c r="Z56" i="19" s="1"/>
  <c r="Z12" i="19" a="1"/>
  <c r="Z12" i="19" s="1"/>
  <c r="Z25" i="19" a="1"/>
  <c r="Z25" i="19" s="1"/>
  <c r="Z32" i="19" a="1"/>
  <c r="Z32" i="19" s="1"/>
  <c r="Z19" i="19" a="1"/>
  <c r="Z19" i="19" s="1"/>
  <c r="Z33" i="19" a="1"/>
  <c r="Z33" i="19" s="1"/>
  <c r="Z40" i="19" a="1"/>
  <c r="Z40" i="19" s="1"/>
  <c r="Z49" i="19" a="1"/>
  <c r="Z49" i="19" s="1"/>
  <c r="Z57" i="19" a="1"/>
  <c r="Z57" i="19" s="1"/>
  <c r="Z26" i="19" a="1"/>
  <c r="Z26" i="19" s="1"/>
  <c r="Z46" i="19" a="1"/>
  <c r="Z46" i="19" s="1"/>
  <c r="Z13" i="19" a="1"/>
  <c r="Z13" i="19" s="1"/>
  <c r="Z20" i="19" a="1"/>
  <c r="Z20" i="19" s="1"/>
  <c r="Z34" i="19" a="1"/>
  <c r="Z34" i="19" s="1"/>
  <c r="Z58" i="19" a="1"/>
  <c r="Z58" i="19" s="1"/>
  <c r="Z14" i="19" a="1"/>
  <c r="Z14" i="19" s="1"/>
  <c r="Z27" i="19" a="1"/>
  <c r="Z27" i="19" s="1"/>
  <c r="Z41" i="19" a="1"/>
  <c r="Z41" i="19" s="1"/>
  <c r="Z42" i="19" a="1"/>
  <c r="Z42" i="19" s="1"/>
  <c r="Z51" i="19" a="1"/>
  <c r="Z51" i="19" s="1"/>
  <c r="Z53" i="19" a="1"/>
  <c r="Z53" i="19" s="1"/>
  <c r="Z21" i="19" a="1"/>
  <c r="Z21" i="19" s="1"/>
  <c r="Z28" i="19" a="1"/>
  <c r="Z28" i="19" s="1"/>
  <c r="Z35" i="19" a="1"/>
  <c r="Z35" i="19" s="1"/>
  <c r="Z43" i="19" a="1"/>
  <c r="Z43" i="19" s="1"/>
  <c r="Z59" i="19" a="1"/>
  <c r="Z59" i="19" s="1"/>
  <c r="AJ1" i="19"/>
  <c r="AI61" i="19" a="1"/>
  <c r="AI61" i="19" s="1"/>
  <c r="AI58" i="19" a="1"/>
  <c r="AI58" i="19" s="1"/>
  <c r="AI59" i="19" a="1"/>
  <c r="AI59" i="19" s="1"/>
  <c r="AI60" i="19" a="1"/>
  <c r="AI60" i="19" s="1"/>
  <c r="AG1" i="19"/>
  <c r="AD1" i="19"/>
  <c r="AA1" i="19"/>
  <c r="E65" i="10"/>
  <c r="H65" i="10"/>
  <c r="G65" i="10"/>
  <c r="I65" i="10"/>
  <c r="AA43" i="19" l="1" a="1"/>
  <c r="AA43" i="19" s="1"/>
  <c r="AA15" i="19" a="1"/>
  <c r="AA15" i="19" s="1"/>
  <c r="AA22" i="19" a="1"/>
  <c r="AA22" i="19" s="1"/>
  <c r="AA29" i="19" a="1"/>
  <c r="AA29" i="19" s="1"/>
  <c r="AA36" i="19" a="1"/>
  <c r="AA36" i="19" s="1"/>
  <c r="AA47" i="19" a="1"/>
  <c r="AA47" i="19" s="1"/>
  <c r="AA44" i="19" a="1"/>
  <c r="AA44" i="19" s="1"/>
  <c r="AA54" i="19" a="1"/>
  <c r="AA54" i="19" s="1"/>
  <c r="AA60" i="19" a="1"/>
  <c r="AA60" i="19" s="1"/>
  <c r="AA16" i="19" a="1"/>
  <c r="AA16" i="19" s="1"/>
  <c r="AA37" i="19" a="1"/>
  <c r="AA37" i="19" s="1"/>
  <c r="AA21" i="19" a="1"/>
  <c r="AA21" i="19" s="1"/>
  <c r="AA28" i="19" a="1"/>
  <c r="AA28" i="19" s="1"/>
  <c r="AA35" i="19" a="1"/>
  <c r="AA35" i="19" s="1"/>
  <c r="AA9" i="19" a="1"/>
  <c r="AA9" i="19" s="1"/>
  <c r="AA23" i="19" a="1"/>
  <c r="AA23" i="19" s="1"/>
  <c r="AA30" i="19" a="1"/>
  <c r="AA30" i="19" s="1"/>
  <c r="AA17" i="19" a="1"/>
  <c r="AA17" i="19" s="1"/>
  <c r="AA31" i="19" a="1"/>
  <c r="AA31" i="19" s="1"/>
  <c r="AA48" i="19" a="1"/>
  <c r="AA48" i="19" s="1"/>
  <c r="AA50" i="19" a="1"/>
  <c r="AA50" i="19" s="1"/>
  <c r="AA55" i="19" a="1"/>
  <c r="AA55" i="19" s="1"/>
  <c r="AA61" i="19" a="1"/>
  <c r="AA61" i="19" s="1"/>
  <c r="AA53" i="19" a="1"/>
  <c r="AA53" i="19" s="1"/>
  <c r="AA10" i="19" a="1"/>
  <c r="AA10" i="19" s="1"/>
  <c r="AA38" i="19" a="1"/>
  <c r="AA38" i="19" s="1"/>
  <c r="AA11" i="19" a="1"/>
  <c r="AA11" i="19" s="1"/>
  <c r="AA39" i="19" a="1"/>
  <c r="AA39" i="19" s="1"/>
  <c r="AA45" i="19" a="1"/>
  <c r="AA45" i="19" s="1"/>
  <c r="AA52" i="19" a="1"/>
  <c r="AA52" i="19" s="1"/>
  <c r="AA18" i="19" a="1"/>
  <c r="AA18" i="19" s="1"/>
  <c r="AA24" i="19" a="1"/>
  <c r="AA24" i="19" s="1"/>
  <c r="AA56" i="19" a="1"/>
  <c r="AA56" i="19" s="1"/>
  <c r="AA12" i="19" a="1"/>
  <c r="AA12" i="19" s="1"/>
  <c r="AA32" i="19" a="1"/>
  <c r="AA32" i="19" s="1"/>
  <c r="AA59" i="19" a="1"/>
  <c r="AA59" i="19" s="1"/>
  <c r="AA19" i="19" a="1"/>
  <c r="AA19" i="19" s="1"/>
  <c r="AA25" i="19" a="1"/>
  <c r="AA25" i="19" s="1"/>
  <c r="AA40" i="19" a="1"/>
  <c r="AA40" i="19" s="1"/>
  <c r="AA51" i="19" a="1"/>
  <c r="AA51" i="19" s="1"/>
  <c r="AA33" i="19" a="1"/>
  <c r="AA33" i="19" s="1"/>
  <c r="AA46" i="19" a="1"/>
  <c r="AA46" i="19" s="1"/>
  <c r="AA49" i="19" a="1"/>
  <c r="AA49" i="19" s="1"/>
  <c r="AA57" i="19" a="1"/>
  <c r="AA57" i="19" s="1"/>
  <c r="AA13" i="19" a="1"/>
  <c r="AA13" i="19" s="1"/>
  <c r="AA20" i="19" a="1"/>
  <c r="AA20" i="19" s="1"/>
  <c r="AA26" i="19" a="1"/>
  <c r="AA26" i="19" s="1"/>
  <c r="AA34" i="19" a="1"/>
  <c r="AA34" i="19" s="1"/>
  <c r="AA14" i="19" a="1"/>
  <c r="AA14" i="19" s="1"/>
  <c r="AA41" i="19" a="1"/>
  <c r="AA41" i="19" s="1"/>
  <c r="AA58" i="19" a="1"/>
  <c r="AA58" i="19" s="1"/>
  <c r="AA27" i="19" a="1"/>
  <c r="AA27" i="19" s="1"/>
  <c r="AA42" i="19" a="1"/>
  <c r="AA42" i="19" s="1"/>
  <c r="AD13" i="19" a="1"/>
  <c r="AD13" i="19" s="1"/>
  <c r="AD20" i="19" a="1"/>
  <c r="AD20" i="19" s="1"/>
  <c r="AD26" i="19" a="1"/>
  <c r="AD26" i="19" s="1"/>
  <c r="AD34" i="19" a="1"/>
  <c r="AD34" i="19" s="1"/>
  <c r="AD41" i="19" a="1"/>
  <c r="AD41" i="19" s="1"/>
  <c r="AD46" i="19" a="1"/>
  <c r="AD46" i="19" s="1"/>
  <c r="AD14" i="19" a="1"/>
  <c r="AD14" i="19" s="1"/>
  <c r="AD58" i="19" a="1"/>
  <c r="AD58" i="19" s="1"/>
  <c r="AD27" i="19" a="1"/>
  <c r="AD27" i="19" s="1"/>
  <c r="AD42" i="19" a="1"/>
  <c r="AD42" i="19" s="1"/>
  <c r="AD21" i="19" a="1"/>
  <c r="AD21" i="19" s="1"/>
  <c r="AD35" i="19" a="1"/>
  <c r="AD35" i="19" s="1"/>
  <c r="AD53" i="19" a="1"/>
  <c r="AD53" i="19" s="1"/>
  <c r="AD49" i="19" a="1"/>
  <c r="AD49" i="19" s="1"/>
  <c r="AD8" i="19" a="1"/>
  <c r="AD8" i="19" s="1"/>
  <c r="AD15" i="19" a="1"/>
  <c r="AD15" i="19" s="1"/>
  <c r="AD28" i="19" a="1"/>
  <c r="AD28" i="19" s="1"/>
  <c r="AD47" i="19" a="1"/>
  <c r="AD47" i="19" s="1"/>
  <c r="AD51" i="19" a="1"/>
  <c r="AD51" i="19" s="1"/>
  <c r="AD59" i="19" a="1"/>
  <c r="AD59" i="19" s="1"/>
  <c r="AD22" i="19" a="1"/>
  <c r="AD22" i="19" s="1"/>
  <c r="AD36" i="19" a="1"/>
  <c r="AD36" i="19" s="1"/>
  <c r="AD43" i="19" a="1"/>
  <c r="AD43" i="19" s="1"/>
  <c r="AD54" i="19" a="1"/>
  <c r="AD54" i="19" s="1"/>
  <c r="AD16" i="19" a="1"/>
  <c r="AD16" i="19" s="1"/>
  <c r="AD29" i="19" a="1"/>
  <c r="AD29" i="19" s="1"/>
  <c r="AD12" i="19" a="1"/>
  <c r="AD12" i="19" s="1"/>
  <c r="AD9" i="19" a="1"/>
  <c r="AD9" i="19" s="1"/>
  <c r="AD23" i="19" a="1"/>
  <c r="AD23" i="19" s="1"/>
  <c r="AD30" i="19" a="1"/>
  <c r="AD30" i="19" s="1"/>
  <c r="AD37" i="19" a="1"/>
  <c r="AD37" i="19" s="1"/>
  <c r="AD44" i="19" a="1"/>
  <c r="AD44" i="19" s="1"/>
  <c r="AD60" i="19" a="1"/>
  <c r="AD60" i="19" s="1"/>
  <c r="AD17" i="19" a="1"/>
  <c r="AD17" i="19" s="1"/>
  <c r="AD31" i="19" a="1"/>
  <c r="AD31" i="19" s="1"/>
  <c r="AD48" i="19" a="1"/>
  <c r="AD48" i="19" s="1"/>
  <c r="AD55" i="19" a="1"/>
  <c r="AD55" i="19" s="1"/>
  <c r="AD61" i="19" a="1"/>
  <c r="AD61" i="19" s="1"/>
  <c r="AD10" i="19" a="1"/>
  <c r="AD10" i="19" s="1"/>
  <c r="AD38" i="19" a="1"/>
  <c r="AD38" i="19" s="1"/>
  <c r="AD39" i="19" a="1"/>
  <c r="AD39" i="19" s="1"/>
  <c r="AD50" i="19" a="1"/>
  <c r="AD50" i="19" s="1"/>
  <c r="AD18" i="19" a="1"/>
  <c r="AD18" i="19" s="1"/>
  <c r="AD24" i="19" a="1"/>
  <c r="AD24" i="19" s="1"/>
  <c r="AD56" i="19" a="1"/>
  <c r="AD56" i="19" s="1"/>
  <c r="AD11" i="19" a="1"/>
  <c r="AD11" i="19" s="1"/>
  <c r="AD32" i="19" a="1"/>
  <c r="AD32" i="19" s="1"/>
  <c r="AD45" i="19" a="1"/>
  <c r="AD45" i="19" s="1"/>
  <c r="AD25" i="19" a="1"/>
  <c r="AD25" i="19" s="1"/>
  <c r="AD40" i="19" a="1"/>
  <c r="AD40" i="19" s="1"/>
  <c r="AD52" i="19" a="1"/>
  <c r="AD52" i="19" s="1"/>
  <c r="AD19" i="19" a="1"/>
  <c r="AD19" i="19" s="1"/>
  <c r="AD33" i="19" a="1"/>
  <c r="AD33" i="19" s="1"/>
  <c r="AD57" i="19" a="1"/>
  <c r="AD57" i="19" s="1"/>
  <c r="AG25" i="19" a="1"/>
  <c r="AG25" i="19" s="1"/>
  <c r="AG45" i="19" a="1"/>
  <c r="AG45" i="19" s="1"/>
  <c r="AG19" i="19" a="1"/>
  <c r="AG19" i="19" s="1"/>
  <c r="AG32" i="19" a="1"/>
  <c r="AG32" i="19" s="1"/>
  <c r="AG40" i="19" a="1"/>
  <c r="AG40" i="19" s="1"/>
  <c r="AG52" i="19" a="1"/>
  <c r="AG52" i="19" s="1"/>
  <c r="AG57" i="19" a="1"/>
  <c r="AG57" i="19" s="1"/>
  <c r="AG11" i="19" a="1"/>
  <c r="AG11" i="19" s="1"/>
  <c r="AG12" i="19" a="1"/>
  <c r="AG12" i="19" s="1"/>
  <c r="AG33" i="19" a="1"/>
  <c r="AG33" i="19" s="1"/>
  <c r="AG13" i="19" a="1"/>
  <c r="AG13" i="19" s="1"/>
  <c r="AG20" i="19" a="1"/>
  <c r="AG20" i="19" s="1"/>
  <c r="AG26" i="19" a="1"/>
  <c r="AG26" i="19" s="1"/>
  <c r="AG34" i="19" a="1"/>
  <c r="AG34" i="19" s="1"/>
  <c r="AG41" i="19" a="1"/>
  <c r="AG41" i="19" s="1"/>
  <c r="AG46" i="19" a="1"/>
  <c r="AG46" i="19" s="1"/>
  <c r="AG58" i="19" a="1"/>
  <c r="AG58" i="19" s="1"/>
  <c r="AG27" i="19" a="1"/>
  <c r="AG27" i="19" s="1"/>
  <c r="AG42" i="19" a="1"/>
  <c r="AG42" i="19" s="1"/>
  <c r="AG49" i="19" a="1"/>
  <c r="AG49" i="19" s="1"/>
  <c r="AG14" i="19" a="1"/>
  <c r="AG14" i="19" s="1"/>
  <c r="AG21" i="19" a="1"/>
  <c r="AG21" i="19" s="1"/>
  <c r="AG35" i="19" a="1"/>
  <c r="AG35" i="19" s="1"/>
  <c r="AG8" i="19" a="1"/>
  <c r="AG8" i="19" s="1"/>
  <c r="AG28" i="19" a="1"/>
  <c r="AG28" i="19" s="1"/>
  <c r="AG53" i="19" a="1"/>
  <c r="AG53" i="19" s="1"/>
  <c r="AG59" i="19" a="1"/>
  <c r="AG59" i="19" s="1"/>
  <c r="AG22" i="19" a="1"/>
  <c r="AG22" i="19" s="1"/>
  <c r="AG36" i="19" a="1"/>
  <c r="AG36" i="19" s="1"/>
  <c r="AG43" i="19" a="1"/>
  <c r="AG43" i="19" s="1"/>
  <c r="AG15" i="19" a="1"/>
  <c r="AG15" i="19" s="1"/>
  <c r="AG51" i="19" a="1"/>
  <c r="AG51" i="19" s="1"/>
  <c r="AG50" i="19" a="1"/>
  <c r="AG50" i="19" s="1"/>
  <c r="AG9" i="19" a="1"/>
  <c r="AG9" i="19" s="1"/>
  <c r="AG16" i="19" a="1"/>
  <c r="AG16" i="19" s="1"/>
  <c r="AG29" i="19" a="1"/>
  <c r="AG29" i="19" s="1"/>
  <c r="AG37" i="19" a="1"/>
  <c r="AG37" i="19" s="1"/>
  <c r="AG44" i="19" a="1"/>
  <c r="AG44" i="19" s="1"/>
  <c r="AG47" i="19" a="1"/>
  <c r="AG47" i="19" s="1"/>
  <c r="AG54" i="19" a="1"/>
  <c r="AG54" i="19" s="1"/>
  <c r="AG60" i="19" a="1"/>
  <c r="AG60" i="19" s="1"/>
  <c r="AG30" i="19" a="1"/>
  <c r="AG30" i="19" s="1"/>
  <c r="AG56" i="19" a="1"/>
  <c r="AG56" i="19" s="1"/>
  <c r="AG17" i="19" a="1"/>
  <c r="AG17" i="19" s="1"/>
  <c r="AG23" i="19" a="1"/>
  <c r="AG23" i="19" s="1"/>
  <c r="AG10" i="19" a="1"/>
  <c r="AG10" i="19" s="1"/>
  <c r="AG38" i="19" a="1"/>
  <c r="AG38" i="19" s="1"/>
  <c r="AG48" i="19" a="1"/>
  <c r="AG48" i="19" s="1"/>
  <c r="AG55" i="19" a="1"/>
  <c r="AG55" i="19" s="1"/>
  <c r="AG61" i="19" a="1"/>
  <c r="AG61" i="19" s="1"/>
  <c r="AG18" i="19" a="1"/>
  <c r="AG18" i="19" s="1"/>
  <c r="AG24" i="19" a="1"/>
  <c r="AG24" i="19" s="1"/>
  <c r="AG31" i="19" a="1"/>
  <c r="AG31" i="19" s="1"/>
  <c r="AG39" i="19" a="1"/>
  <c r="AG39" i="19" s="1"/>
  <c r="AJ61" i="19" a="1"/>
  <c r="AJ61" i="19" s="1"/>
  <c r="AJ58" i="19" a="1"/>
  <c r="AJ58" i="19" s="1"/>
  <c r="AJ59" i="19" a="1"/>
  <c r="AJ59" i="19" s="1"/>
  <c r="AJ60" i="19" a="1"/>
  <c r="AJ60" i="19" s="1"/>
  <c r="F19" i="10"/>
  <c r="A98" i="13" l="1"/>
  <c r="A76" i="13"/>
  <c r="A54" i="13"/>
  <c r="A34" i="13"/>
  <c r="H176" i="10"/>
  <c r="H175" i="10"/>
  <c r="H174" i="10"/>
  <c r="H173" i="10"/>
  <c r="H151" i="10"/>
  <c r="H150" i="10"/>
  <c r="H149" i="10"/>
  <c r="H148" i="10"/>
  <c r="H147" i="10"/>
  <c r="H125" i="10"/>
  <c r="H124" i="10"/>
  <c r="H123" i="10"/>
  <c r="H122" i="10"/>
  <c r="H121" i="10"/>
  <c r="H99" i="10"/>
  <c r="H98" i="10"/>
  <c r="H97" i="10"/>
  <c r="H96" i="10"/>
  <c r="H95" i="10"/>
  <c r="H85" i="10"/>
  <c r="H84" i="10"/>
  <c r="H83" i="10"/>
  <c r="H81" i="10"/>
  <c r="H80" i="10"/>
  <c r="H82" i="10" s="1"/>
  <c r="H72" i="10" a="1"/>
  <c r="H72" i="10" s="1"/>
  <c r="H71" i="10"/>
  <c r="H70" i="10"/>
  <c r="H51" i="10"/>
  <c r="H50" i="10"/>
  <c r="H49" i="10"/>
  <c r="H48" i="10"/>
  <c r="H46" i="10"/>
  <c r="H45" i="10"/>
  <c r="H44" i="10"/>
  <c r="H43" i="10"/>
  <c r="H42" i="10"/>
  <c r="H41" i="10"/>
  <c r="H40" i="10"/>
  <c r="H35" i="10"/>
  <c r="H36" i="10" s="1"/>
  <c r="H33" i="10"/>
  <c r="H32" i="10"/>
  <c r="H34" i="10" s="1"/>
  <c r="H19" i="10"/>
  <c r="H17" i="10"/>
  <c r="H16" i="10"/>
  <c r="H206" i="10" s="1"/>
  <c r="H12" i="10"/>
  <c r="H11" i="10"/>
  <c r="H10" i="10"/>
  <c r="H7" i="10"/>
  <c r="H7" i="8" s="1"/>
  <c r="E7" i="31" s="1" a="1"/>
  <c r="E7" i="31" s="1"/>
  <c r="H6" i="10"/>
  <c r="H5" i="10"/>
  <c r="H5" i="8" s="1"/>
  <c r="G176" i="10"/>
  <c r="G175" i="10"/>
  <c r="G174" i="10"/>
  <c r="G173" i="10"/>
  <c r="G151" i="10"/>
  <c r="G150" i="10"/>
  <c r="G149" i="10"/>
  <c r="G148" i="10"/>
  <c r="G147" i="10"/>
  <c r="G125" i="10"/>
  <c r="G124" i="10"/>
  <c r="G123" i="10"/>
  <c r="G122" i="10"/>
  <c r="G121" i="10"/>
  <c r="G99" i="10"/>
  <c r="G98" i="10"/>
  <c r="G97" i="10"/>
  <c r="G96" i="10"/>
  <c r="G95" i="10"/>
  <c r="G85" i="10"/>
  <c r="G84" i="10"/>
  <c r="G83" i="10"/>
  <c r="G81" i="10"/>
  <c r="G80" i="10"/>
  <c r="G82" i="10" s="1"/>
  <c r="G72" i="10" a="1"/>
  <c r="G72" i="10" s="1"/>
  <c r="G71" i="10"/>
  <c r="G70" i="10"/>
  <c r="G51" i="10"/>
  <c r="G50" i="10"/>
  <c r="G49" i="10"/>
  <c r="G48" i="10"/>
  <c r="G46" i="10"/>
  <c r="G45" i="10"/>
  <c r="G44" i="10"/>
  <c r="G43" i="10"/>
  <c r="G42" i="10"/>
  <c r="G41" i="10"/>
  <c r="G40" i="10"/>
  <c r="G35" i="10"/>
  <c r="G36" i="10" s="1"/>
  <c r="G33" i="10"/>
  <c r="G32" i="10"/>
  <c r="G34" i="10" s="1"/>
  <c r="G17" i="10"/>
  <c r="G16" i="10"/>
  <c r="G12" i="10"/>
  <c r="G11" i="10"/>
  <c r="G10" i="10"/>
  <c r="G7" i="10"/>
  <c r="G7" i="8" s="1"/>
  <c r="E6" i="31" s="1" a="1"/>
  <c r="E6" i="31" s="1"/>
  <c r="G6" i="10"/>
  <c r="G6" i="8" s="1"/>
  <c r="G5" i="10"/>
  <c r="G5" i="8" s="1"/>
  <c r="F187" i="10"/>
  <c r="F186" i="10"/>
  <c r="F184" i="10"/>
  <c r="F185" i="10" s="1"/>
  <c r="F176" i="10"/>
  <c r="F180" i="10" s="1"/>
  <c r="F175" i="10"/>
  <c r="F174" i="10"/>
  <c r="F173" i="10"/>
  <c r="F151" i="10"/>
  <c r="F155" i="10" s="1"/>
  <c r="F150" i="10"/>
  <c r="F149" i="10"/>
  <c r="F148" i="10"/>
  <c r="F147" i="10"/>
  <c r="F125" i="10"/>
  <c r="F129" i="10" s="1"/>
  <c r="F124" i="10"/>
  <c r="F123" i="10"/>
  <c r="F122" i="10"/>
  <c r="F121" i="10"/>
  <c r="F99" i="10"/>
  <c r="F103" i="10" s="1"/>
  <c r="F98" i="10"/>
  <c r="F97" i="10"/>
  <c r="F96" i="10"/>
  <c r="F95" i="10"/>
  <c r="F85" i="10"/>
  <c r="F84" i="10"/>
  <c r="F83" i="10"/>
  <c r="F81" i="10"/>
  <c r="F80" i="10"/>
  <c r="F82" i="10" s="1"/>
  <c r="F72" i="10" a="1"/>
  <c r="F72" i="10" s="1"/>
  <c r="F71" i="10"/>
  <c r="F70" i="10"/>
  <c r="F51" i="10"/>
  <c r="F50" i="10"/>
  <c r="F49" i="10"/>
  <c r="F48" i="10"/>
  <c r="F46" i="10"/>
  <c r="F45" i="10"/>
  <c r="F44" i="10"/>
  <c r="F43" i="10"/>
  <c r="F42" i="10"/>
  <c r="F41" i="10"/>
  <c r="F40" i="10"/>
  <c r="F35" i="10"/>
  <c r="F36" i="10" s="1"/>
  <c r="F33" i="10"/>
  <c r="F32" i="10"/>
  <c r="F17" i="10"/>
  <c r="F18" i="10"/>
  <c r="F12" i="10"/>
  <c r="F11" i="10"/>
  <c r="F10" i="10"/>
  <c r="F7" i="10"/>
  <c r="F7" i="8" s="1"/>
  <c r="E5" i="31" s="1" a="1"/>
  <c r="E5" i="31" s="1"/>
  <c r="F6" i="10"/>
  <c r="F223" i="10" s="1"/>
  <c r="F5" i="10"/>
  <c r="F5" i="8" s="1"/>
  <c r="E5" i="10"/>
  <c r="E5" i="8" s="1"/>
  <c r="I5" i="10"/>
  <c r="I5" i="8" s="1"/>
  <c r="I176" i="10"/>
  <c r="I175" i="10"/>
  <c r="I174" i="10"/>
  <c r="I173" i="10"/>
  <c r="I151" i="10"/>
  <c r="I150" i="10"/>
  <c r="I149" i="10"/>
  <c r="I148" i="10"/>
  <c r="I147" i="10"/>
  <c r="I125" i="10"/>
  <c r="I124" i="10"/>
  <c r="I123" i="10"/>
  <c r="I122" i="10"/>
  <c r="I121" i="10"/>
  <c r="I99" i="10"/>
  <c r="I98" i="10"/>
  <c r="I97" i="10"/>
  <c r="I96" i="10"/>
  <c r="I95" i="10"/>
  <c r="I85" i="10"/>
  <c r="I84" i="10"/>
  <c r="I83" i="10"/>
  <c r="I81" i="10"/>
  <c r="I80" i="10"/>
  <c r="I82" i="10" s="1"/>
  <c r="I72" i="10" a="1"/>
  <c r="I72" i="10" s="1"/>
  <c r="I71" i="10"/>
  <c r="I70" i="10"/>
  <c r="I51" i="10"/>
  <c r="I50" i="10"/>
  <c r="I49" i="10"/>
  <c r="I48" i="10"/>
  <c r="I46" i="10"/>
  <c r="I45" i="10"/>
  <c r="I44" i="10"/>
  <c r="I43" i="10"/>
  <c r="I42" i="10"/>
  <c r="I41" i="10"/>
  <c r="I40" i="10"/>
  <c r="I35" i="10"/>
  <c r="I36" i="10" s="1"/>
  <c r="I33" i="10"/>
  <c r="I32" i="10"/>
  <c r="I17" i="10"/>
  <c r="I12" i="10"/>
  <c r="I11" i="10"/>
  <c r="I10" i="10"/>
  <c r="I7" i="10"/>
  <c r="I7" i="8" s="1"/>
  <c r="E8" i="31" s="1" a="1"/>
  <c r="E8" i="31" s="1"/>
  <c r="I6" i="10"/>
  <c r="B69" i="8"/>
  <c r="B67" i="8"/>
  <c r="B65" i="8"/>
  <c r="B63" i="8"/>
  <c r="B61" i="8"/>
  <c r="B55" i="8"/>
  <c r="B53" i="8"/>
  <c r="B49" i="8"/>
  <c r="B43" i="8"/>
  <c r="B41" i="8"/>
  <c r="B39" i="8"/>
  <c r="B35" i="8"/>
  <c r="B29" i="8"/>
  <c r="B27" i="8"/>
  <c r="B25" i="8"/>
  <c r="B23" i="8"/>
  <c r="B19" i="8"/>
  <c r="I223" i="10" l="1"/>
  <c r="I6" i="8"/>
  <c r="W7" i="19" a="1"/>
  <c r="W7" i="19" s="1"/>
  <c r="W6" i="19" a="1"/>
  <c r="W6" i="19" s="1"/>
  <c r="U4" i="19" a="1"/>
  <c r="U4" i="19" s="1"/>
  <c r="C5" i="31" a="1"/>
  <c r="C5" i="31" s="1"/>
  <c r="W5" i="19" a="1"/>
  <c r="W5" i="19" s="1"/>
  <c r="U3" i="19" a="1"/>
  <c r="U3" i="19" s="1"/>
  <c r="C4" i="31" a="1"/>
  <c r="C4" i="31" s="1"/>
  <c r="W4" i="19" a="1"/>
  <c r="W4" i="19" s="1"/>
  <c r="U6" i="19" a="1"/>
  <c r="U6" i="19" s="1"/>
  <c r="C7" i="31" a="1"/>
  <c r="C7" i="31" s="1"/>
  <c r="U7" i="19" a="1"/>
  <c r="U7" i="19" s="1"/>
  <c r="C8" i="31" a="1"/>
  <c r="C8" i="31" s="1"/>
  <c r="U5" i="19" a="1"/>
  <c r="U5" i="19" s="1"/>
  <c r="C6" i="31" a="1"/>
  <c r="C6" i="31" s="1"/>
  <c r="I52" i="10"/>
  <c r="F52" i="10"/>
  <c r="G52" i="10"/>
  <c r="H52" i="10"/>
  <c r="G223" i="10"/>
  <c r="H223" i="10"/>
  <c r="G26" i="8"/>
  <c r="H26" i="8"/>
  <c r="H13" i="10"/>
  <c r="H31" i="10" s="1"/>
  <c r="F100" i="10"/>
  <c r="F101" i="10" s="1"/>
  <c r="F152" i="10"/>
  <c r="F153" i="10" s="1"/>
  <c r="F132" i="10"/>
  <c r="F133" i="10" s="1"/>
  <c r="F128" i="10"/>
  <c r="F154" i="10"/>
  <c r="F13" i="10"/>
  <c r="F31" i="10" s="1"/>
  <c r="G13" i="10"/>
  <c r="G31" i="10" s="1"/>
  <c r="F126" i="10"/>
  <c r="F127" i="10" s="1"/>
  <c r="F34" i="10"/>
  <c r="F102" i="10"/>
  <c r="G55" i="8"/>
  <c r="G49" i="8"/>
  <c r="G53" i="8"/>
  <c r="G43" i="8"/>
  <c r="G44" i="8"/>
  <c r="G42" i="8"/>
  <c r="H132" i="10"/>
  <c r="H133" i="10" s="1"/>
  <c r="H18" i="10"/>
  <c r="H208" i="10" s="1"/>
  <c r="F209" i="10"/>
  <c r="G132" i="10"/>
  <c r="G133" i="10" s="1"/>
  <c r="G18" i="10"/>
  <c r="G19" i="10"/>
  <c r="G209" i="10" s="1"/>
  <c r="G87" i="10"/>
  <c r="H207" i="10"/>
  <c r="H209" i="10"/>
  <c r="H87" i="10"/>
  <c r="G206" i="10"/>
  <c r="G207" i="10"/>
  <c r="F188" i="10"/>
  <c r="F207" i="10"/>
  <c r="F208" i="10"/>
  <c r="F87" i="10"/>
  <c r="F177" i="10"/>
  <c r="F178" i="10" s="1"/>
  <c r="F179" i="10"/>
  <c r="I19" i="10"/>
  <c r="I209" i="10" s="1"/>
  <c r="I18" i="10"/>
  <c r="I208" i="10" s="1"/>
  <c r="I34" i="10"/>
  <c r="I13" i="10"/>
  <c r="I31" i="10" s="1"/>
  <c r="I132" i="10"/>
  <c r="I133" i="10" s="1"/>
  <c r="I87" i="10"/>
  <c r="I207" i="10"/>
  <c r="H51" i="8" l="1"/>
  <c r="AD7" i="31" s="1" a="1"/>
  <c r="AD7" i="31" s="1"/>
  <c r="H50" i="8"/>
  <c r="AC7" i="31" s="1" a="1"/>
  <c r="AC7" i="31" s="1"/>
  <c r="H36" i="8"/>
  <c r="W7" i="31" s="1" a="1"/>
  <c r="W7" i="31" s="1"/>
  <c r="H35" i="8"/>
  <c r="G35" i="8"/>
  <c r="G51" i="8"/>
  <c r="AD6" i="31" s="1" a="1"/>
  <c r="AD6" i="31" s="1"/>
  <c r="G36" i="8"/>
  <c r="W6" i="31" s="1" a="1"/>
  <c r="W6" i="31" s="1"/>
  <c r="G50" i="8"/>
  <c r="AC6" i="31" s="1" a="1"/>
  <c r="AC6" i="31" s="1"/>
  <c r="F16" i="8"/>
  <c r="M5" i="31" s="1" a="1"/>
  <c r="M5" i="31" s="1"/>
  <c r="F35" i="8"/>
  <c r="F51" i="8"/>
  <c r="AD5" i="31" s="1" a="1"/>
  <c r="AD5" i="31" s="1"/>
  <c r="F36" i="8"/>
  <c r="W5" i="31" s="1" a="1"/>
  <c r="W5" i="31" s="1"/>
  <c r="F50" i="8"/>
  <c r="AC5" i="31" s="1" a="1"/>
  <c r="AC5" i="31" s="1"/>
  <c r="I16" i="8"/>
  <c r="M8" i="31" s="1" a="1"/>
  <c r="M8" i="31" s="1"/>
  <c r="I50" i="8"/>
  <c r="AC8" i="31" s="1" a="1"/>
  <c r="AC8" i="31" s="1"/>
  <c r="I51" i="8"/>
  <c r="AD8" i="31" s="1" a="1"/>
  <c r="AD8" i="31" s="1"/>
  <c r="I35" i="8"/>
  <c r="I36" i="8"/>
  <c r="W8" i="31" s="1" a="1"/>
  <c r="W8" i="31" s="1"/>
  <c r="H20" i="8"/>
  <c r="H16" i="8"/>
  <c r="M7" i="31" s="1" a="1"/>
  <c r="M7" i="31" s="1"/>
  <c r="G20" i="8"/>
  <c r="G16" i="8"/>
  <c r="M6" i="31" s="1" a="1"/>
  <c r="M6" i="31" s="1"/>
  <c r="F20" i="8"/>
  <c r="I20" i="8"/>
  <c r="I13" i="8"/>
  <c r="F13" i="8"/>
  <c r="G13" i="8"/>
  <c r="H13" i="8"/>
  <c r="D8" i="31" a="1"/>
  <c r="D8" i="31" s="1"/>
  <c r="D5" i="31" a="1"/>
  <c r="D5" i="31" s="1"/>
  <c r="D7" i="31" a="1"/>
  <c r="D7" i="31" s="1"/>
  <c r="D6" i="31" a="1"/>
  <c r="D6" i="31" s="1"/>
  <c r="H23" i="8"/>
  <c r="G40" i="8"/>
  <c r="G208" i="10"/>
  <c r="G19" i="8"/>
  <c r="G23" i="8"/>
  <c r="G24" i="8"/>
  <c r="G25" i="8"/>
  <c r="H41" i="8"/>
  <c r="G39" i="8"/>
  <c r="H56" i="8"/>
  <c r="G41" i="8"/>
  <c r="H19" i="8"/>
  <c r="O7" i="31" s="1" a="1"/>
  <c r="O7" i="31" s="1"/>
  <c r="H54" i="8"/>
  <c r="H70" i="8"/>
  <c r="H67" i="8"/>
  <c r="H25" i="8"/>
  <c r="H49" i="8"/>
  <c r="H64" i="8"/>
  <c r="H55" i="8"/>
  <c r="H69" i="8"/>
  <c r="H24" i="8"/>
  <c r="H53" i="8"/>
  <c r="G54" i="8"/>
  <c r="G69" i="8"/>
  <c r="H42" i="8"/>
  <c r="H40" i="8"/>
  <c r="H44" i="8"/>
  <c r="G68" i="8"/>
  <c r="H43" i="8"/>
  <c r="G56" i="8"/>
  <c r="H39" i="8"/>
  <c r="G70" i="8"/>
  <c r="H63" i="8"/>
  <c r="H52" i="8"/>
  <c r="F52" i="8"/>
  <c r="G67" i="8"/>
  <c r="G52" i="8"/>
  <c r="G64" i="8"/>
  <c r="G63" i="8"/>
  <c r="I52" i="8"/>
  <c r="H12" i="8"/>
  <c r="H39" i="10"/>
  <c r="G12" i="8"/>
  <c r="G39" i="10"/>
  <c r="H74" i="10"/>
  <c r="G74" i="10"/>
  <c r="F17" i="8"/>
  <c r="V4" i="19" a="1"/>
  <c r="V4" i="19" s="1"/>
  <c r="I17" i="8"/>
  <c r="V7" i="19" a="1"/>
  <c r="V7" i="19" s="1"/>
  <c r="V6" i="19" a="1"/>
  <c r="V6" i="19" s="1"/>
  <c r="H17" i="8"/>
  <c r="H68" i="8"/>
  <c r="G17" i="8"/>
  <c r="V5" i="19" a="1"/>
  <c r="V5" i="19" s="1"/>
  <c r="I88" i="10"/>
  <c r="I146" i="10"/>
  <c r="I158" i="10" s="1"/>
  <c r="I159" i="10" s="1"/>
  <c r="F146" i="10"/>
  <c r="F158" i="10" s="1"/>
  <c r="F159" i="10" s="1"/>
  <c r="F88" i="10"/>
  <c r="H88" i="10"/>
  <c r="H146" i="10"/>
  <c r="H158" i="10" s="1"/>
  <c r="H159" i="10" s="1"/>
  <c r="G88" i="10"/>
  <c r="G146" i="10"/>
  <c r="G158" i="10" s="1"/>
  <c r="G159" i="10" s="1"/>
  <c r="I89" i="10"/>
  <c r="I172" i="10"/>
  <c r="H89" i="10"/>
  <c r="H172" i="10"/>
  <c r="G89" i="10"/>
  <c r="G172" i="10"/>
  <c r="F89" i="10"/>
  <c r="F172" i="10"/>
  <c r="H86" i="10"/>
  <c r="H94" i="10"/>
  <c r="H106" i="10" s="1"/>
  <c r="H107" i="10" s="1"/>
  <c r="G86" i="10"/>
  <c r="G94" i="10"/>
  <c r="G106" i="10" s="1"/>
  <c r="G107" i="10" s="1"/>
  <c r="H14" i="10"/>
  <c r="F86" i="10"/>
  <c r="F16" i="10"/>
  <c r="F206" i="10" s="1"/>
  <c r="F39" i="10"/>
  <c r="F181" i="10"/>
  <c r="F215" i="10" s="1"/>
  <c r="F104" i="10"/>
  <c r="F212" i="10" s="1"/>
  <c r="F26" i="8"/>
  <c r="F130" i="10"/>
  <c r="F213" i="10" s="1"/>
  <c r="F27" i="10"/>
  <c r="F28" i="10" s="1"/>
  <c r="F205" i="10" s="1"/>
  <c r="I26" i="8"/>
  <c r="F156" i="10"/>
  <c r="F214" i="10" s="1"/>
  <c r="I40" i="8"/>
  <c r="I23" i="8"/>
  <c r="I44" i="8"/>
  <c r="G14" i="10"/>
  <c r="F23" i="8"/>
  <c r="I42" i="8"/>
  <c r="I53" i="8"/>
  <c r="H27" i="10"/>
  <c r="I55" i="8"/>
  <c r="I41" i="8"/>
  <c r="G27" i="10"/>
  <c r="F14" i="10"/>
  <c r="F67" i="8"/>
  <c r="F64" i="8"/>
  <c r="F19" i="8"/>
  <c r="F56" i="8"/>
  <c r="F68" i="8"/>
  <c r="F54" i="8"/>
  <c r="F63" i="8"/>
  <c r="I69" i="8"/>
  <c r="I64" i="8"/>
  <c r="I63" i="8"/>
  <c r="I67" i="8"/>
  <c r="I70" i="8"/>
  <c r="I19" i="8"/>
  <c r="I56" i="8"/>
  <c r="I54" i="8"/>
  <c r="I68" i="8"/>
  <c r="I24" i="8"/>
  <c r="I39" i="8"/>
  <c r="I49" i="8"/>
  <c r="I43" i="8"/>
  <c r="F53" i="8"/>
  <c r="I25" i="8"/>
  <c r="F49" i="8"/>
  <c r="F55" i="8"/>
  <c r="F43" i="8"/>
  <c r="F40" i="8"/>
  <c r="F42" i="8"/>
  <c r="F69" i="8"/>
  <c r="F25" i="8"/>
  <c r="F39" i="8"/>
  <c r="F70" i="8"/>
  <c r="I14" i="10"/>
  <c r="F41" i="8"/>
  <c r="I27" i="10"/>
  <c r="I28" i="10" s="1"/>
  <c r="I205" i="10" s="1"/>
  <c r="F24" i="8"/>
  <c r="F44" i="8"/>
  <c r="H20" i="10"/>
  <c r="H11" i="8" s="1"/>
  <c r="G20" i="10"/>
  <c r="G64" i="10" s="1"/>
  <c r="G66" i="10" s="1"/>
  <c r="F216" i="10"/>
  <c r="X4" i="19" l="1" a="1"/>
  <c r="X4" i="19" s="1"/>
  <c r="N5" i="31" a="1"/>
  <c r="N5" i="31" s="1"/>
  <c r="J6" i="31" a="1"/>
  <c r="J6" i="31" s="1"/>
  <c r="N6" i="31" a="1"/>
  <c r="N6" i="31" s="1"/>
  <c r="J7" i="31" a="1"/>
  <c r="J7" i="31" s="1"/>
  <c r="N7" i="31" a="1"/>
  <c r="N7" i="31" s="1"/>
  <c r="J8" i="31" a="1"/>
  <c r="J8" i="31" s="1"/>
  <c r="N8" i="31" a="1"/>
  <c r="N8" i="31" s="1"/>
  <c r="J5" i="31" a="1"/>
  <c r="J5" i="31" s="1"/>
  <c r="G11" i="8"/>
  <c r="H6" i="31" s="1" a="1"/>
  <c r="H6" i="31" s="1"/>
  <c r="O8" i="31" a="1"/>
  <c r="O8" i="31" s="1"/>
  <c r="O5" i="31" a="1"/>
  <c r="O5" i="31" s="1"/>
  <c r="O6" i="31" a="1"/>
  <c r="O6" i="31" s="1"/>
  <c r="I6" i="31" a="1"/>
  <c r="I6" i="31" s="1"/>
  <c r="H7" i="31" a="1"/>
  <c r="H7" i="31" s="1"/>
  <c r="I7" i="31" a="1"/>
  <c r="I7" i="31" s="1"/>
  <c r="H64" i="10"/>
  <c r="H66" i="10" s="1"/>
  <c r="X5" i="19" a="1"/>
  <c r="X5" i="19" s="1"/>
  <c r="F57" i="8"/>
  <c r="AE4" i="19" s="1" a="1"/>
  <c r="AE4" i="19" s="1"/>
  <c r="X6" i="19" a="1"/>
  <c r="X6" i="19" s="1"/>
  <c r="X7" i="19" a="1"/>
  <c r="X7" i="19" s="1"/>
  <c r="I57" i="8"/>
  <c r="AE7" i="19" s="1" a="1"/>
  <c r="AE7" i="19" s="1"/>
  <c r="H57" i="8"/>
  <c r="AE6" i="19" s="1" a="1"/>
  <c r="AE6" i="19" s="1"/>
  <c r="G57" i="8"/>
  <c r="AE5" i="19" s="1" a="1"/>
  <c r="AE5" i="19" s="1"/>
  <c r="H59" i="8"/>
  <c r="AG6" i="19" s="1" a="1"/>
  <c r="AG6" i="19" s="1"/>
  <c r="I58" i="8"/>
  <c r="AF7" i="19" s="1" a="1"/>
  <c r="AF7" i="19" s="1"/>
  <c r="G59" i="8"/>
  <c r="AG5" i="19" s="1" a="1"/>
  <c r="AG5" i="19" s="1"/>
  <c r="G9" i="8"/>
  <c r="F6" i="31" s="1" a="1"/>
  <c r="F6" i="31" s="1"/>
  <c r="G15" i="10"/>
  <c r="G47" i="10" s="1"/>
  <c r="G63" i="10" s="1"/>
  <c r="G58" i="8"/>
  <c r="AF5" i="19" s="1" a="1"/>
  <c r="AF5" i="19" s="1"/>
  <c r="H9" i="8"/>
  <c r="F7" i="31" s="1" a="1"/>
  <c r="F7" i="31" s="1"/>
  <c r="H15" i="10"/>
  <c r="H203" i="10" s="1"/>
  <c r="F59" i="8"/>
  <c r="AG4" i="19" s="1" a="1"/>
  <c r="AG4" i="19" s="1"/>
  <c r="F58" i="8"/>
  <c r="AF4" i="19" s="1" a="1"/>
  <c r="AF4" i="19" s="1"/>
  <c r="I108" i="10"/>
  <c r="I134" i="10"/>
  <c r="I160" i="10"/>
  <c r="I210" i="10"/>
  <c r="I15" i="10"/>
  <c r="I211" i="10" s="1"/>
  <c r="F189" i="10"/>
  <c r="F15" i="10"/>
  <c r="F211" i="10" s="1"/>
  <c r="I59" i="8"/>
  <c r="AG7" i="19" s="1" a="1"/>
  <c r="AG7" i="19" s="1"/>
  <c r="H58" i="8"/>
  <c r="AF6" i="19" s="1" a="1"/>
  <c r="AF6" i="19" s="1"/>
  <c r="F108" i="10"/>
  <c r="F134" i="10"/>
  <c r="F160" i="10"/>
  <c r="H75" i="10"/>
  <c r="G75" i="10"/>
  <c r="G76" i="10" s="1"/>
  <c r="I10" i="8"/>
  <c r="G8" i="31" s="1" a="1"/>
  <c r="G8" i="31" s="1"/>
  <c r="I9" i="8"/>
  <c r="F8" i="31" s="1" a="1"/>
  <c r="F8" i="31" s="1"/>
  <c r="H200" i="10"/>
  <c r="H210" i="10"/>
  <c r="G90" i="10"/>
  <c r="G65" i="8" s="1"/>
  <c r="H90" i="10"/>
  <c r="H66" i="8" s="1"/>
  <c r="F182" i="10"/>
  <c r="F90" i="10"/>
  <c r="F66" i="8" s="1"/>
  <c r="F20" i="10"/>
  <c r="F74" i="10"/>
  <c r="F94" i="10"/>
  <c r="F106" i="10" s="1"/>
  <c r="F107" i="10" s="1"/>
  <c r="F12" i="8"/>
  <c r="H28" i="10"/>
  <c r="H205" i="10" s="1"/>
  <c r="H10" i="8"/>
  <c r="G7" i="31" s="1" a="1"/>
  <c r="G7" i="31" s="1"/>
  <c r="G28" i="10"/>
  <c r="G205" i="10" s="1"/>
  <c r="G10" i="8"/>
  <c r="G6" i="31" s="1" a="1"/>
  <c r="G6" i="31" s="1"/>
  <c r="F105" i="10"/>
  <c r="G30" i="8"/>
  <c r="G29" i="8"/>
  <c r="F9" i="8"/>
  <c r="F5" i="31" s="1" a="1"/>
  <c r="F5" i="31" s="1"/>
  <c r="F131" i="10"/>
  <c r="F10" i="8"/>
  <c r="G5" i="31" s="1" a="1"/>
  <c r="G5" i="31" s="1"/>
  <c r="F157" i="10"/>
  <c r="G210" i="10"/>
  <c r="G200" i="10"/>
  <c r="F200" i="10"/>
  <c r="F201" i="10" s="1"/>
  <c r="F210" i="10"/>
  <c r="I200" i="10"/>
  <c r="I201" i="10" s="1"/>
  <c r="H47" i="10" l="1"/>
  <c r="H63" i="10" s="1"/>
  <c r="H211" i="10"/>
  <c r="F64" i="10"/>
  <c r="F66" i="10" s="1"/>
  <c r="F30" i="8" s="1"/>
  <c r="F11" i="8"/>
  <c r="H5" i="31" s="1" a="1"/>
  <c r="H5" i="31" s="1"/>
  <c r="I5" i="31" a="1"/>
  <c r="I5" i="31" s="1"/>
  <c r="H29" i="8"/>
  <c r="H30" i="8"/>
  <c r="F29" i="8"/>
  <c r="G201" i="10"/>
  <c r="G108" i="10"/>
  <c r="G134" i="10"/>
  <c r="G160" i="10"/>
  <c r="H201" i="10"/>
  <c r="H111" i="10" s="1"/>
  <c r="H108" i="10"/>
  <c r="H134" i="10"/>
  <c r="H160" i="10"/>
  <c r="H76" i="10"/>
  <c r="H77" i="10" s="1"/>
  <c r="H65" i="8"/>
  <c r="G66" i="8"/>
  <c r="F75" i="10"/>
  <c r="G28" i="8"/>
  <c r="G77" i="10"/>
  <c r="G37" i="8" s="1"/>
  <c r="X6" i="31" s="1" a="1"/>
  <c r="X6" i="31" s="1"/>
  <c r="G203" i="10"/>
  <c r="F65" i="8"/>
  <c r="H28" i="8"/>
  <c r="H27" i="8"/>
  <c r="F203" i="10"/>
  <c r="G211" i="10"/>
  <c r="F47" i="10"/>
  <c r="U7" i="31" l="1" a="1"/>
  <c r="U7" i="31" s="1"/>
  <c r="AN5" i="19" a="1"/>
  <c r="AN5" i="19" s="1"/>
  <c r="AM6" i="19" a="1"/>
  <c r="AM6" i="19" s="1"/>
  <c r="H163" i="10"/>
  <c r="H137" i="10"/>
  <c r="H138" i="10" s="1"/>
  <c r="F63" i="10"/>
  <c r="F28" i="8" s="1"/>
  <c r="H38" i="8"/>
  <c r="H37" i="8"/>
  <c r="X7" i="31" s="1" a="1"/>
  <c r="X7" i="31" s="1"/>
  <c r="F76" i="10"/>
  <c r="F77" i="10" s="1"/>
  <c r="F137" i="10"/>
  <c r="F138" i="10" s="1"/>
  <c r="G111" i="10"/>
  <c r="G112" i="10" s="1"/>
  <c r="H164" i="10"/>
  <c r="G137" i="10"/>
  <c r="G163" i="10"/>
  <c r="G27" i="8"/>
  <c r="H112" i="10"/>
  <c r="F163" i="10"/>
  <c r="F111" i="10"/>
  <c r="G38" i="8"/>
  <c r="AA6" i="31" s="1" a="1"/>
  <c r="AA6" i="31" s="1"/>
  <c r="C3" i="8"/>
  <c r="C2" i="8"/>
  <c r="C1" i="8"/>
  <c r="B2" i="10"/>
  <c r="B3" i="10"/>
  <c r="B1" i="10"/>
  <c r="E187" i="10"/>
  <c r="E186" i="10"/>
  <c r="E184" i="10"/>
  <c r="E148" i="10"/>
  <c r="AA7" i="31" l="1" a="1"/>
  <c r="AA7" i="31" s="1"/>
  <c r="Z7" i="31" a="1"/>
  <c r="Z7" i="31" s="1"/>
  <c r="Z6" i="31" a="1"/>
  <c r="Z6" i="31" s="1"/>
  <c r="U6" i="31" a="1"/>
  <c r="U6" i="31" s="1"/>
  <c r="H46" i="8"/>
  <c r="AC6" i="19" s="1" a="1"/>
  <c r="AC6" i="19" s="1"/>
  <c r="H47" i="8"/>
  <c r="AN6" i="19" a="1"/>
  <c r="AN6" i="19" s="1"/>
  <c r="AM5" i="19" a="1"/>
  <c r="AM5" i="19" s="1"/>
  <c r="F27" i="8"/>
  <c r="H45" i="8"/>
  <c r="F37" i="8"/>
  <c r="X5" i="31" s="1" a="1"/>
  <c r="X5" i="31" s="1"/>
  <c r="F38" i="8"/>
  <c r="G46" i="8"/>
  <c r="G45" i="8"/>
  <c r="G47" i="8"/>
  <c r="F164" i="10"/>
  <c r="G138" i="10"/>
  <c r="F112" i="10"/>
  <c r="G164" i="10"/>
  <c r="E4" i="8"/>
  <c r="I16" i="10"/>
  <c r="AF6" i="31" l="1" a="1"/>
  <c r="AF6" i="31" s="1"/>
  <c r="AF7" i="31" a="1"/>
  <c r="AF7" i="31" s="1"/>
  <c r="Z5" i="31" a="1"/>
  <c r="Z5" i="31" s="1"/>
  <c r="AA5" i="31" a="1"/>
  <c r="AA5" i="31" s="1"/>
  <c r="AE7" i="31" a="1"/>
  <c r="AE7" i="31" s="1"/>
  <c r="AB6" i="31" a="1"/>
  <c r="AB6" i="31" s="1"/>
  <c r="AE6" i="31" a="1"/>
  <c r="AE6" i="31" s="1"/>
  <c r="AD6" i="19" a="1"/>
  <c r="AD6" i="19" s="1"/>
  <c r="AB7" i="31" a="1"/>
  <c r="AB7" i="31" s="1"/>
  <c r="U5" i="31" a="1"/>
  <c r="U5" i="31" s="1"/>
  <c r="F45" i="8"/>
  <c r="AB4" i="19" s="1" a="1"/>
  <c r="AB4" i="19" s="1"/>
  <c r="AM4" i="19" a="1"/>
  <c r="AM4" i="19" s="1"/>
  <c r="AN4" i="19" a="1"/>
  <c r="AN4" i="19" s="1"/>
  <c r="AC5" i="19" a="1"/>
  <c r="AC5" i="19" s="1"/>
  <c r="AD5" i="19" a="1"/>
  <c r="AD5" i="19" s="1"/>
  <c r="AB6" i="19" a="1"/>
  <c r="AB6" i="19" s="1"/>
  <c r="AB5" i="19" a="1"/>
  <c r="AB5" i="19" s="1"/>
  <c r="F47" i="8"/>
  <c r="F46" i="8"/>
  <c r="I12" i="8"/>
  <c r="I39" i="10"/>
  <c r="I206" i="10"/>
  <c r="I74" i="10"/>
  <c r="I20" i="10"/>
  <c r="I86" i="10"/>
  <c r="I90" i="10" s="1"/>
  <c r="I94" i="10"/>
  <c r="I106" i="10" s="1"/>
  <c r="I107" i="10" s="1"/>
  <c r="AF5" i="31" l="1" a="1"/>
  <c r="AF5" i="31" s="1"/>
  <c r="I64" i="10"/>
  <c r="I66" i="10" s="1"/>
  <c r="I29" i="8" s="1"/>
  <c r="I11" i="8"/>
  <c r="H8" i="31" s="1" a="1"/>
  <c r="H8" i="31" s="1"/>
  <c r="AB5" i="31" a="1"/>
  <c r="AB5" i="31" s="1"/>
  <c r="AE5" i="31" a="1"/>
  <c r="AE5" i="31" s="1"/>
  <c r="I8" i="31" a="1"/>
  <c r="I8" i="31" s="1"/>
  <c r="AD4" i="19" a="1"/>
  <c r="AD4" i="19" s="1"/>
  <c r="AC4" i="19" a="1"/>
  <c r="AC4" i="19" s="1"/>
  <c r="I47" i="10"/>
  <c r="I63" i="10" s="1"/>
  <c r="I27" i="8" s="1"/>
  <c r="I66" i="8"/>
  <c r="I65" i="8"/>
  <c r="I75" i="10"/>
  <c r="I203" i="10"/>
  <c r="I30" i="8" l="1"/>
  <c r="AM7" i="19" a="1"/>
  <c r="AM7" i="19" s="1"/>
  <c r="I76" i="10"/>
  <c r="I77" i="10" s="1"/>
  <c r="I111" i="10"/>
  <c r="I163" i="10"/>
  <c r="I137" i="10"/>
  <c r="I28" i="8"/>
  <c r="U8" i="31" s="1" a="1"/>
  <c r="U8" i="31" s="1"/>
  <c r="E98" i="10"/>
  <c r="E97" i="10"/>
  <c r="E124" i="10"/>
  <c r="E123" i="10"/>
  <c r="E150" i="10"/>
  <c r="E175" i="10"/>
  <c r="E174" i="10"/>
  <c r="E149" i="10"/>
  <c r="E122" i="10"/>
  <c r="E96" i="10"/>
  <c r="E173" i="10"/>
  <c r="E147" i="10"/>
  <c r="E121" i="10"/>
  <c r="E95" i="10"/>
  <c r="E94" i="10"/>
  <c r="E83" i="10"/>
  <c r="E81" i="10"/>
  <c r="I37" i="8" l="1"/>
  <c r="X8" i="31" s="1" a="1"/>
  <c r="X8" i="31" s="1"/>
  <c r="I38" i="8"/>
  <c r="I138" i="10"/>
  <c r="I164" i="10"/>
  <c r="I112" i="10"/>
  <c r="E106" i="10"/>
  <c r="E107" i="10" s="1"/>
  <c r="Z8" i="31" l="1" a="1"/>
  <c r="Z8" i="31" s="1"/>
  <c r="AA8" i="31" a="1"/>
  <c r="AA8" i="31" s="1"/>
  <c r="I46" i="8"/>
  <c r="AC7" i="19" s="1" a="1"/>
  <c r="AC7" i="19" s="1"/>
  <c r="AN7" i="19" a="1"/>
  <c r="AN7" i="19" s="1"/>
  <c r="I47" i="8"/>
  <c r="AF8" i="31" s="1" a="1"/>
  <c r="AF8" i="31" s="1"/>
  <c r="I45" i="8"/>
  <c r="E50" i="10"/>
  <c r="E49" i="10"/>
  <c r="E48" i="10"/>
  <c r="E51" i="10"/>
  <c r="E72" i="10" a="1"/>
  <c r="E72" i="10" s="1"/>
  <c r="E59" i="10"/>
  <c r="E60" i="10" s="1"/>
  <c r="E57" i="10"/>
  <c r="E58" i="10" l="1"/>
  <c r="E15" i="8"/>
  <c r="L4" i="31" s="1" a="1"/>
  <c r="L4" i="31" s="1"/>
  <c r="AB8" i="31" a="1"/>
  <c r="AB8" i="31" s="1"/>
  <c r="AE8" i="31" a="1"/>
  <c r="AE8" i="31" s="1"/>
  <c r="AB7" i="19" a="1"/>
  <c r="AB7" i="19" s="1"/>
  <c r="AD7" i="19" a="1"/>
  <c r="AD7" i="19" s="1"/>
  <c r="E52" i="10"/>
  <c r="E88" i="10"/>
  <c r="E146" i="10"/>
  <c r="E89" i="10"/>
  <c r="E172" i="10"/>
  <c r="E53" i="10"/>
  <c r="E54" i="10" s="1"/>
  <c r="E40" i="10"/>
  <c r="E46" i="10"/>
  <c r="E45" i="10"/>
  <c r="E42" i="10"/>
  <c r="E43" i="10"/>
  <c r="E44" i="10"/>
  <c r="E41" i="10"/>
  <c r="E35" i="10"/>
  <c r="E36" i="10" s="1"/>
  <c r="E33" i="10"/>
  <c r="E11" i="10"/>
  <c r="E10" i="10"/>
  <c r="E12" i="10"/>
  <c r="E7" i="10"/>
  <c r="E7" i="8" s="1"/>
  <c r="E4" i="31" s="1" a="1"/>
  <c r="E4" i="31" s="1"/>
  <c r="W3" i="19" l="1" a="1"/>
  <c r="W3" i="19" s="1"/>
  <c r="E86" i="10"/>
  <c r="E87" i="10" l="1"/>
  <c r="E70" i="10" l="1"/>
  <c r="E19" i="10"/>
  <c r="E185" i="10"/>
  <c r="E16" i="10" l="1"/>
  <c r="E18" i="10"/>
  <c r="E188" i="10"/>
  <c r="E17" i="10" l="1"/>
  <c r="E25" i="10"/>
  <c r="E62" i="10" s="1"/>
  <c r="E74" i="10" l="1"/>
  <c r="E6" i="10"/>
  <c r="E13" i="10"/>
  <c r="E32" i="10"/>
  <c r="E71" i="10"/>
  <c r="E80" i="10"/>
  <c r="E82" i="10" s="1"/>
  <c r="E84" i="10"/>
  <c r="E85" i="10"/>
  <c r="E99" i="10"/>
  <c r="E103" i="10" s="1"/>
  <c r="E151" i="10"/>
  <c r="E125" i="10"/>
  <c r="E126" i="10" s="1"/>
  <c r="E176" i="10"/>
  <c r="E31" i="10" l="1"/>
  <c r="E39" i="10"/>
  <c r="E223" i="10"/>
  <c r="E34" i="10"/>
  <c r="E37" i="10" s="1"/>
  <c r="E158" i="10"/>
  <c r="E159" i="10" s="1"/>
  <c r="E90" i="10"/>
  <c r="E177" i="10"/>
  <c r="E178" i="10" s="1"/>
  <c r="E179" i="10"/>
  <c r="E180" i="10"/>
  <c r="E129" i="10"/>
  <c r="E128" i="10"/>
  <c r="E127" i="10"/>
  <c r="E155" i="10"/>
  <c r="E154" i="10"/>
  <c r="E152" i="10"/>
  <c r="E153" i="10" s="1"/>
  <c r="E102" i="10"/>
  <c r="E100" i="10"/>
  <c r="E101" i="10" s="1"/>
  <c r="E51" i="8" l="1"/>
  <c r="AD4" i="31" s="1" a="1"/>
  <c r="AD4" i="31" s="1"/>
  <c r="E50" i="8"/>
  <c r="AC4" i="31" s="1" a="1"/>
  <c r="AC4" i="31" s="1"/>
  <c r="E35" i="8"/>
  <c r="E36" i="8"/>
  <c r="W4" i="31" s="1" a="1"/>
  <c r="W4" i="31" s="1"/>
  <c r="E13" i="8"/>
  <c r="E16" i="8"/>
  <c r="M4" i="31" s="1" a="1"/>
  <c r="M4" i="31" s="1"/>
  <c r="E38" i="10"/>
  <c r="E20" i="8"/>
  <c r="E12" i="8"/>
  <c r="D4" i="31" a="1"/>
  <c r="D4" i="31" s="1"/>
  <c r="E49" i="8"/>
  <c r="E26" i="8"/>
  <c r="E52" i="8"/>
  <c r="V3" i="19" a="1"/>
  <c r="V3" i="19" s="1"/>
  <c r="E17" i="8"/>
  <c r="E64" i="8"/>
  <c r="E56" i="8"/>
  <c r="E67" i="8"/>
  <c r="E68" i="8"/>
  <c r="E19" i="8"/>
  <c r="O4" i="31" s="1" a="1"/>
  <c r="O4" i="31" s="1"/>
  <c r="E63" i="8"/>
  <c r="E70" i="8"/>
  <c r="E69" i="8"/>
  <c r="E65" i="8"/>
  <c r="E66" i="8"/>
  <c r="E53" i="8"/>
  <c r="E55" i="8"/>
  <c r="E42" i="8"/>
  <c r="E54" i="8"/>
  <c r="E40" i="8"/>
  <c r="E41" i="8"/>
  <c r="E43" i="8"/>
  <c r="E44" i="8"/>
  <c r="E39" i="8"/>
  <c r="E25" i="8"/>
  <c r="E24" i="8"/>
  <c r="E23" i="8"/>
  <c r="E132" i="10"/>
  <c r="E133" i="10" s="1"/>
  <c r="E22" i="8"/>
  <c r="E27" i="10"/>
  <c r="E104" i="10"/>
  <c r="E105" i="10" s="1"/>
  <c r="E156" i="10"/>
  <c r="E157" i="10" s="1"/>
  <c r="E130" i="10"/>
  <c r="E131" i="10" s="1"/>
  <c r="E181" i="10"/>
  <c r="E182" i="10" s="1"/>
  <c r="E14" i="10"/>
  <c r="E207" i="10"/>
  <c r="E216" i="10"/>
  <c r="E209" i="10"/>
  <c r="E208" i="10"/>
  <c r="J4" i="31" l="1" a="1"/>
  <c r="J4" i="31" s="1"/>
  <c r="X3" i="19" a="1"/>
  <c r="X3" i="19" s="1"/>
  <c r="N4" i="31" a="1"/>
  <c r="N4" i="31" s="1"/>
  <c r="I4" i="31" a="1"/>
  <c r="I4" i="31" s="1"/>
  <c r="E9" i="8"/>
  <c r="F4" i="31" s="1" a="1"/>
  <c r="F4" i="31" s="1"/>
  <c r="E15" i="10"/>
  <c r="E28" i="10"/>
  <c r="E205" i="10" s="1"/>
  <c r="E10" i="8"/>
  <c r="G4" i="31" s="1" a="1"/>
  <c r="G4" i="31" s="1"/>
  <c r="E59" i="8"/>
  <c r="AG3" i="19" s="1" a="1"/>
  <c r="AG3" i="19" s="1"/>
  <c r="E58" i="8"/>
  <c r="AF3" i="19" s="1" a="1"/>
  <c r="AF3" i="19" s="1"/>
  <c r="E57" i="8"/>
  <c r="AE3" i="19" s="1" a="1"/>
  <c r="AE3" i="19" s="1"/>
  <c r="E21" i="8"/>
  <c r="E215" i="10"/>
  <c r="E212" i="10"/>
  <c r="E213" i="10"/>
  <c r="E214" i="10"/>
  <c r="E189" i="10"/>
  <c r="E206" i="10"/>
  <c r="E20" i="10"/>
  <c r="E210" i="10"/>
  <c r="E200" i="10"/>
  <c r="P4" i="31" l="1" a="1"/>
  <c r="P4" i="31" s="1"/>
  <c r="Q4" i="31" a="1"/>
  <c r="Q4" i="31" s="1"/>
  <c r="E64" i="10"/>
  <c r="E66" i="10" s="1"/>
  <c r="E30" i="8" s="1"/>
  <c r="E11" i="8"/>
  <c r="H4" i="31" s="1" a="1"/>
  <c r="H4" i="31" s="1"/>
  <c r="S4" i="31" a="1"/>
  <c r="S4" i="31" s="1"/>
  <c r="R4" i="31" a="1"/>
  <c r="R4" i="31" s="1"/>
  <c r="E29" i="8"/>
  <c r="E108" i="10"/>
  <c r="E134" i="10"/>
  <c r="E160" i="10"/>
  <c r="E201" i="10"/>
  <c r="E203" i="10"/>
  <c r="E47" i="10"/>
  <c r="E63" i="10" s="1"/>
  <c r="E211" i="10"/>
  <c r="E75" i="10"/>
  <c r="E76" i="10" s="1"/>
  <c r="E77" i="10" l="1"/>
  <c r="E37" i="8" s="1"/>
  <c r="X4" i="31" s="1" a="1"/>
  <c r="X4" i="31" s="1"/>
  <c r="E137" i="10"/>
  <c r="E111" i="10"/>
  <c r="E163" i="10"/>
  <c r="E27" i="8"/>
  <c r="T4" i="31" s="1" a="1"/>
  <c r="T4" i="31" s="1"/>
  <c r="E28" i="8"/>
  <c r="U4" i="31" s="1" a="1"/>
  <c r="U4" i="31" s="1"/>
  <c r="AM3" i="19" l="1" a="1"/>
  <c r="AM3" i="19" s="1"/>
  <c r="E38" i="8"/>
  <c r="E164" i="10"/>
  <c r="E138" i="10"/>
  <c r="E33" i="8"/>
  <c r="E31" i="8"/>
  <c r="E32" i="8"/>
  <c r="Z4" i="31" l="1" a="1"/>
  <c r="Z4" i="31" s="1"/>
  <c r="AA4" i="31" a="1"/>
  <c r="AA4" i="31" s="1"/>
  <c r="V4" i="31" a="1"/>
  <c r="V4" i="31" s="1"/>
  <c r="E47" i="8"/>
  <c r="Y4" i="31" a="1"/>
  <c r="Y4" i="31" s="1"/>
  <c r="AN3" i="19" a="1"/>
  <c r="AN3" i="19" s="1"/>
  <c r="Y3" i="19" a="1"/>
  <c r="Y3" i="19" s="1"/>
  <c r="Z3" i="19" a="1"/>
  <c r="Z3" i="19" s="1"/>
  <c r="AA3" i="19" a="1"/>
  <c r="AA3" i="19" s="1"/>
  <c r="E46" i="8"/>
  <c r="E45" i="8"/>
  <c r="BE158" i="7"/>
  <c r="AD3" i="19" l="1" a="1"/>
  <c r="AD3" i="19" s="1"/>
  <c r="AF4" i="31" a="1"/>
  <c r="AF4" i="31" s="1"/>
  <c r="AE4" i="31" a="1"/>
  <c r="AE4" i="31" s="1"/>
  <c r="AB4" i="31" a="1"/>
  <c r="AB4" i="31" s="1"/>
  <c r="AB3" i="19" a="1"/>
  <c r="AB3" i="19" s="1"/>
  <c r="AC3" i="19" a="1"/>
  <c r="AC3" i="19" s="1"/>
  <c r="B75" i="7"/>
  <c r="A52" i="7" l="1"/>
  <c r="A158" i="7"/>
  <c r="AI37" i="10" l="1"/>
  <c r="AI38" i="10" s="1"/>
  <c r="AI21" i="8" s="1"/>
  <c r="S34" i="31" s="1" a="1"/>
  <c r="S34" i="31" s="1"/>
  <c r="BA37" i="10"/>
  <c r="BA38" i="10" s="1"/>
  <c r="BA21" i="8" s="1"/>
  <c r="S52" i="31" s="1" a="1"/>
  <c r="S52" i="31" s="1"/>
  <c r="K37" i="10"/>
  <c r="K38" i="10" s="1"/>
  <c r="BB37" i="10"/>
  <c r="BB38" i="10" s="1"/>
  <c r="BB21" i="8" s="1"/>
  <c r="S53" i="31" s="1" a="1"/>
  <c r="S53" i="31" s="1"/>
  <c r="AE37" i="10"/>
  <c r="AE38" i="10" s="1"/>
  <c r="AE22" i="8" s="1"/>
  <c r="T30" i="31" s="1" a="1"/>
  <c r="T30" i="31" s="1"/>
  <c r="M37" i="10"/>
  <c r="M38" i="10" s="1"/>
  <c r="M22" i="8" s="1"/>
  <c r="T12" i="31" s="1" a="1"/>
  <c r="T12" i="31" s="1"/>
  <c r="AL37" i="10"/>
  <c r="AL38" i="10" s="1"/>
  <c r="AL22" i="8" s="1"/>
  <c r="T37" i="31" s="1" a="1"/>
  <c r="T37" i="31" s="1"/>
  <c r="AQ37" i="10"/>
  <c r="AQ38" i="10" s="1"/>
  <c r="AQ22" i="8" s="1"/>
  <c r="T42" i="31" s="1" a="1"/>
  <c r="T42" i="31" s="1"/>
  <c r="L37" i="10"/>
  <c r="L38" i="10" s="1"/>
  <c r="L22" i="8" s="1"/>
  <c r="T11" i="31" s="1" a="1"/>
  <c r="T11" i="31" s="1"/>
  <c r="P37" i="10"/>
  <c r="P38" i="10" s="1"/>
  <c r="AY37" i="10"/>
  <c r="AY38" i="10" s="1"/>
  <c r="AY22" i="8" s="1"/>
  <c r="T50" i="31" s="1" a="1"/>
  <c r="T50" i="31" s="1"/>
  <c r="AJ37" i="10"/>
  <c r="AJ38" i="10" s="1"/>
  <c r="AJ22" i="8" s="1"/>
  <c r="T35" i="31" s="1" a="1"/>
  <c r="T35" i="31" s="1"/>
  <c r="AS37" i="10"/>
  <c r="AS38" i="10" s="1"/>
  <c r="AS21" i="8" s="1"/>
  <c r="S44" i="31" s="1" a="1"/>
  <c r="S44" i="31" s="1"/>
  <c r="AR37" i="10"/>
  <c r="AR38" i="10" s="1"/>
  <c r="AR22" i="8" s="1"/>
  <c r="T43" i="31" s="1" a="1"/>
  <c r="T43" i="31" s="1"/>
  <c r="BG37" i="10"/>
  <c r="BG38" i="10" s="1"/>
  <c r="BG22" i="8" s="1"/>
  <c r="T58" i="31" s="1" a="1"/>
  <c r="T58" i="31" s="1"/>
  <c r="J37" i="10"/>
  <c r="J38" i="10" s="1"/>
  <c r="BD37" i="10"/>
  <c r="BD38" i="10" s="1"/>
  <c r="BD22" i="8" s="1"/>
  <c r="T55" i="31" s="1" a="1"/>
  <c r="T55" i="31" s="1"/>
  <c r="AD37" i="10"/>
  <c r="AD38" i="10" s="1"/>
  <c r="AD21" i="8" s="1"/>
  <c r="S29" i="31" s="1" a="1"/>
  <c r="S29" i="31" s="1"/>
  <c r="BC37" i="10"/>
  <c r="BC38" i="10" s="1"/>
  <c r="BC21" i="8" s="1"/>
  <c r="S54" i="31" s="1" a="1"/>
  <c r="S54" i="31" s="1"/>
  <c r="BF37" i="10"/>
  <c r="BF38" i="10" s="1"/>
  <c r="BF21" i="8" s="1"/>
  <c r="S57" i="31" s="1" a="1"/>
  <c r="S57" i="31" s="1"/>
  <c r="Q37" i="10"/>
  <c r="Q38" i="10" s="1"/>
  <c r="Q22" i="8" s="1"/>
  <c r="T16" i="31" s="1" a="1"/>
  <c r="T16" i="31" s="1"/>
  <c r="BE37" i="10"/>
  <c r="BE38" i="10" s="1"/>
  <c r="BE22" i="8" s="1"/>
  <c r="T56" i="31" s="1" a="1"/>
  <c r="T56" i="31" s="1"/>
  <c r="AZ37" i="10"/>
  <c r="AZ38" i="10" s="1"/>
  <c r="AZ21" i="8" s="1"/>
  <c r="S51" i="31" s="1" a="1"/>
  <c r="S51" i="31" s="1"/>
  <c r="AP37" i="10"/>
  <c r="AP38" i="10" s="1"/>
  <c r="AP22" i="8" s="1"/>
  <c r="T41" i="31" s="1" a="1"/>
  <c r="T41" i="31" s="1"/>
  <c r="AN37" i="10"/>
  <c r="AN38" i="10" s="1"/>
  <c r="AN21" i="8" s="1"/>
  <c r="S39" i="31" s="1" a="1"/>
  <c r="S39" i="31" s="1"/>
  <c r="AW37" i="10"/>
  <c r="AW38" i="10" s="1"/>
  <c r="AW21" i="8" s="1"/>
  <c r="S48" i="31" s="1" a="1"/>
  <c r="S48" i="31" s="1"/>
  <c r="V37" i="10"/>
  <c r="V38" i="10" s="1"/>
  <c r="V22" i="8" s="1"/>
  <c r="T21" i="31" s="1" a="1"/>
  <c r="T21" i="31" s="1"/>
  <c r="W37" i="10"/>
  <c r="W38" i="10" s="1"/>
  <c r="W22" i="8" s="1"/>
  <c r="T22" i="31" s="1" a="1"/>
  <c r="T22" i="31" s="1"/>
  <c r="AK37" i="10"/>
  <c r="AK38" i="10" s="1"/>
  <c r="AK22" i="8" s="1"/>
  <c r="T36" i="31" s="1" a="1"/>
  <c r="T36" i="31" s="1"/>
  <c r="AU37" i="10"/>
  <c r="AU38" i="10" s="1"/>
  <c r="AU21" i="8" s="1"/>
  <c r="S46" i="31" s="1" a="1"/>
  <c r="S46" i="31" s="1"/>
  <c r="AT37" i="10"/>
  <c r="AT38" i="10" s="1"/>
  <c r="AT21" i="8" s="1"/>
  <c r="S45" i="31" s="1" a="1"/>
  <c r="S45" i="31" s="1"/>
  <c r="N37" i="10"/>
  <c r="N38" i="10" s="1"/>
  <c r="N22" i="8" s="1"/>
  <c r="T13" i="31" s="1" a="1"/>
  <c r="T13" i="31" s="1"/>
  <c r="O37" i="10"/>
  <c r="O38" i="10" s="1"/>
  <c r="O21" i="8" s="1"/>
  <c r="S14" i="31" s="1" a="1"/>
  <c r="S14" i="31" s="1"/>
  <c r="AV37" i="10"/>
  <c r="AV38" i="10" s="1"/>
  <c r="AV21" i="8" s="1"/>
  <c r="S47" i="31" s="1" a="1"/>
  <c r="S47" i="31" s="1"/>
  <c r="AB37" i="10"/>
  <c r="AB38" i="10" s="1"/>
  <c r="AB22" i="8" s="1"/>
  <c r="T27" i="31" s="1" a="1"/>
  <c r="T27" i="31" s="1"/>
  <c r="U37" i="10"/>
  <c r="U38" i="10" s="1"/>
  <c r="U22" i="8" s="1"/>
  <c r="T20" i="31" s="1" a="1"/>
  <c r="T20" i="31" s="1"/>
  <c r="T37" i="10"/>
  <c r="T38" i="10" s="1"/>
  <c r="T21" i="8" s="1"/>
  <c r="S19" i="31" s="1" a="1"/>
  <c r="S19" i="31" s="1"/>
  <c r="AG37" i="10"/>
  <c r="AG38" i="10" s="1"/>
  <c r="AG22" i="8" s="1"/>
  <c r="T32" i="31" s="1" a="1"/>
  <c r="T32" i="31" s="1"/>
  <c r="AC37" i="10"/>
  <c r="AC38" i="10" s="1"/>
  <c r="AX37" i="10"/>
  <c r="AX38" i="10" s="1"/>
  <c r="AX22" i="8" s="1"/>
  <c r="T49" i="31" s="1" a="1"/>
  <c r="T49" i="31" s="1"/>
  <c r="AH37" i="10"/>
  <c r="AH38" i="10" s="1"/>
  <c r="AH21" i="8" s="1"/>
  <c r="S33" i="31" s="1" a="1"/>
  <c r="S33" i="31" s="1"/>
  <c r="AA37" i="10"/>
  <c r="AA38" i="10" s="1"/>
  <c r="AA22" i="8" s="1"/>
  <c r="T26" i="31" s="1" a="1"/>
  <c r="T26" i="31" s="1"/>
  <c r="AM37" i="10"/>
  <c r="AM38" i="10" s="1"/>
  <c r="AM21" i="8" s="1"/>
  <c r="S38" i="31" s="1" a="1"/>
  <c r="S38" i="31" s="1"/>
  <c r="S37" i="10"/>
  <c r="S38" i="10" s="1"/>
  <c r="S22" i="8" s="1"/>
  <c r="T18" i="31" s="1" a="1"/>
  <c r="T18" i="31" s="1"/>
  <c r="AF37" i="10"/>
  <c r="AF38" i="10" s="1"/>
  <c r="Z37" i="10"/>
  <c r="Z38" i="10" s="1"/>
  <c r="Z22" i="8" s="1"/>
  <c r="T25" i="31" s="1" a="1"/>
  <c r="T25" i="31" s="1"/>
  <c r="R37" i="10"/>
  <c r="R38" i="10" s="1"/>
  <c r="R22" i="8" s="1"/>
  <c r="T17" i="31" s="1" a="1"/>
  <c r="T17" i="31" s="1"/>
  <c r="X37" i="10"/>
  <c r="X38" i="10" s="1"/>
  <c r="X21" i="8" s="1"/>
  <c r="S23" i="31" s="1" a="1"/>
  <c r="S23" i="31" s="1"/>
  <c r="AO37" i="10"/>
  <c r="AO38" i="10" s="1"/>
  <c r="AO22" i="8" s="1"/>
  <c r="T40" i="31" s="1" a="1"/>
  <c r="T40" i="31" s="1"/>
  <c r="BF184" i="10"/>
  <c r="BF185" i="10" s="1"/>
  <c r="AZ187" i="10"/>
  <c r="AT194" i="10"/>
  <c r="AS187" i="10"/>
  <c r="AQ186" i="10"/>
  <c r="AM187" i="10"/>
  <c r="AF186" i="10"/>
  <c r="AA187" i="10"/>
  <c r="V184" i="10"/>
  <c r="V185" i="10" s="1"/>
  <c r="S184" i="10"/>
  <c r="S185" i="10" s="1"/>
  <c r="J187" i="10"/>
  <c r="T184" i="10"/>
  <c r="T185" i="10" s="1"/>
  <c r="W187" i="10"/>
  <c r="BE184" i="10"/>
  <c r="BE185" i="10" s="1"/>
  <c r="AY187" i="10"/>
  <c r="AS194" i="10"/>
  <c r="AW186" i="10"/>
  <c r="AR194" i="10"/>
  <c r="AP186" i="10"/>
  <c r="AL187" i="10"/>
  <c r="AE186" i="10"/>
  <c r="Z187" i="10"/>
  <c r="U184" i="10"/>
  <c r="U185" i="10" s="1"/>
  <c r="R184" i="10"/>
  <c r="R185" i="10" s="1"/>
  <c r="N186" i="10"/>
  <c r="AM186" i="10"/>
  <c r="Z186" i="10"/>
  <c r="AT187" i="10"/>
  <c r="BD184" i="10"/>
  <c r="BD185" i="10" s="1"/>
  <c r="AX187" i="10"/>
  <c r="AW193" i="10"/>
  <c r="AV186" i="10"/>
  <c r="AQ194" i="10"/>
  <c r="AO186" i="10"/>
  <c r="AK187" i="10"/>
  <c r="AD186" i="10"/>
  <c r="AC194" i="10"/>
  <c r="AC186" i="10"/>
  <c r="Q184" i="10"/>
  <c r="Q185" i="10" s="1"/>
  <c r="M186" i="10"/>
  <c r="L187" i="10"/>
  <c r="BC184" i="10"/>
  <c r="BC185" i="10" s="1"/>
  <c r="BA186" i="10"/>
  <c r="AV193" i="10"/>
  <c r="AU186" i="10"/>
  <c r="AP194" i="10"/>
  <c r="AN186" i="10"/>
  <c r="AJ187" i="10"/>
  <c r="AH184" i="10"/>
  <c r="AH185" i="10" s="1"/>
  <c r="AB194" i="10"/>
  <c r="AB186" i="10"/>
  <c r="P184" i="10"/>
  <c r="P185" i="10" s="1"/>
  <c r="L186" i="10"/>
  <c r="AQ184" i="10"/>
  <c r="AQ185" i="10" s="1"/>
  <c r="Z194" i="10"/>
  <c r="J186" i="10"/>
  <c r="AU194" i="10"/>
  <c r="W184" i="10"/>
  <c r="W185" i="10" s="1"/>
  <c r="BB184" i="10"/>
  <c r="BB185" i="10" s="1"/>
  <c r="AZ186" i="10"/>
  <c r="AU193" i="10"/>
  <c r="AT186" i="10"/>
  <c r="AR193" i="10"/>
  <c r="AR184" i="10"/>
  <c r="AR185" i="10" s="1"/>
  <c r="AI187" i="10"/>
  <c r="AG184" i="10"/>
  <c r="AG185" i="10" s="1"/>
  <c r="AA194" i="10"/>
  <c r="AA186" i="10"/>
  <c r="X187" i="10"/>
  <c r="O184" i="10"/>
  <c r="O185" i="10" s="1"/>
  <c r="K186" i="10"/>
  <c r="AF184" i="10"/>
  <c r="AF185" i="10" s="1"/>
  <c r="AY186" i="10"/>
  <c r="AT193" i="10"/>
  <c r="AS186" i="10"/>
  <c r="AQ193" i="10"/>
  <c r="AR186" i="10"/>
  <c r="BF187" i="10"/>
  <c r="AX186" i="10"/>
  <c r="AS193" i="10"/>
  <c r="AW184" i="10"/>
  <c r="AW185" i="10" s="1"/>
  <c r="AP193" i="10"/>
  <c r="AP184" i="10"/>
  <c r="AP185" i="10" s="1"/>
  <c r="AL186" i="10"/>
  <c r="AE184" i="10"/>
  <c r="AE185" i="10" s="1"/>
  <c r="AC193" i="10"/>
  <c r="AC184" i="10"/>
  <c r="AC185" i="10" s="1"/>
  <c r="V187" i="10"/>
  <c r="S187" i="10"/>
  <c r="N184" i="10"/>
  <c r="N185" i="10" s="1"/>
  <c r="K187" i="10"/>
  <c r="BE187" i="10"/>
  <c r="BA184" i="10"/>
  <c r="BA185" i="10" s="1"/>
  <c r="AW191" i="10"/>
  <c r="AW192" i="10" s="1"/>
  <c r="AV184" i="10"/>
  <c r="AV185" i="10" s="1"/>
  <c r="AR191" i="10"/>
  <c r="AR192" i="10" s="1"/>
  <c r="AO184" i="10"/>
  <c r="AO185" i="10" s="1"/>
  <c r="AK186" i="10"/>
  <c r="AD184" i="10"/>
  <c r="AD185" i="10" s="1"/>
  <c r="AB193" i="10"/>
  <c r="AB184" i="10"/>
  <c r="AB185" i="10" s="1"/>
  <c r="U187" i="10"/>
  <c r="R187" i="10"/>
  <c r="M184" i="10"/>
  <c r="M185" i="10" s="1"/>
  <c r="BD187" i="10"/>
  <c r="AZ184" i="10"/>
  <c r="AZ185" i="10" s="1"/>
  <c r="AV191" i="10"/>
  <c r="AV192" i="10" s="1"/>
  <c r="AU184" i="10"/>
  <c r="AU185" i="10" s="1"/>
  <c r="AQ191" i="10"/>
  <c r="AQ192" i="10" s="1"/>
  <c r="AN184" i="10"/>
  <c r="AN185" i="10" s="1"/>
  <c r="AJ186" i="10"/>
  <c r="AA193" i="10"/>
  <c r="AA184" i="10"/>
  <c r="AA185" i="10" s="1"/>
  <c r="T187" i="10"/>
  <c r="Q187" i="10"/>
  <c r="L184" i="10"/>
  <c r="L185" i="10" s="1"/>
  <c r="K184" i="10"/>
  <c r="K185" i="10" s="1"/>
  <c r="BB186" i="10"/>
  <c r="AG186" i="10"/>
  <c r="BC187" i="10"/>
  <c r="AY184" i="10"/>
  <c r="AY185" i="10" s="1"/>
  <c r="AU191" i="10"/>
  <c r="AU192" i="10" s="1"/>
  <c r="AT184" i="10"/>
  <c r="AT185" i="10" s="1"/>
  <c r="AP191" i="10"/>
  <c r="AP192" i="10" s="1"/>
  <c r="AI186" i="10"/>
  <c r="AH187" i="10"/>
  <c r="Z193" i="10"/>
  <c r="Z184" i="10"/>
  <c r="Z185" i="10" s="1"/>
  <c r="X186" i="10"/>
  <c r="P187" i="10"/>
  <c r="BB187" i="10"/>
  <c r="AX184" i="10"/>
  <c r="AX185" i="10" s="1"/>
  <c r="AT191" i="10"/>
  <c r="AT192" i="10" s="1"/>
  <c r="AS184" i="10"/>
  <c r="AS185" i="10" s="1"/>
  <c r="AR187" i="10"/>
  <c r="AM184" i="10"/>
  <c r="AM185" i="10" s="1"/>
  <c r="AG187" i="10"/>
  <c r="AC191" i="10"/>
  <c r="AC192" i="10" s="1"/>
  <c r="W186" i="10"/>
  <c r="O187" i="10"/>
  <c r="J184" i="10"/>
  <c r="J185" i="10" s="1"/>
  <c r="BG187" i="10"/>
  <c r="BF186" i="10"/>
  <c r="AS191" i="10"/>
  <c r="AS192" i="10" s="1"/>
  <c r="AQ187" i="10"/>
  <c r="AL184" i="10"/>
  <c r="AL185" i="10" s="1"/>
  <c r="AF187" i="10"/>
  <c r="AB191" i="10"/>
  <c r="AB192" i="10" s="1"/>
  <c r="V186" i="10"/>
  <c r="S186" i="10"/>
  <c r="AV194" i="10"/>
  <c r="P186" i="10"/>
  <c r="BG186" i="10"/>
  <c r="BE186" i="10"/>
  <c r="AW187" i="10"/>
  <c r="AW188" i="10" s="1"/>
  <c r="AP187" i="10"/>
  <c r="AK184" i="10"/>
  <c r="AK185" i="10" s="1"/>
  <c r="AE187" i="10"/>
  <c r="AA191" i="10"/>
  <c r="AA192" i="10" s="1"/>
  <c r="U186" i="10"/>
  <c r="R186" i="10"/>
  <c r="N187" i="10"/>
  <c r="T186" i="10"/>
  <c r="M187" i="10"/>
  <c r="AU187" i="10"/>
  <c r="AI184" i="10"/>
  <c r="AI185" i="10" s="1"/>
  <c r="AC187" i="10"/>
  <c r="AC188" i="10" s="1"/>
  <c r="X184" i="10"/>
  <c r="X185" i="10" s="1"/>
  <c r="BA187" i="10"/>
  <c r="AB187" i="10"/>
  <c r="BG184" i="10"/>
  <c r="BG185" i="10" s="1"/>
  <c r="BD186" i="10"/>
  <c r="AW194" i="10"/>
  <c r="AV187" i="10"/>
  <c r="AO187" i="10"/>
  <c r="AO188" i="10" s="1"/>
  <c r="AJ184" i="10"/>
  <c r="AJ185" i="10" s="1"/>
  <c r="AD187" i="10"/>
  <c r="Z191" i="10"/>
  <c r="Z192" i="10" s="1"/>
  <c r="Q186" i="10"/>
  <c r="BC186" i="10"/>
  <c r="AN187" i="10"/>
  <c r="AH186" i="10"/>
  <c r="O186" i="10"/>
  <c r="AC177" i="10"/>
  <c r="AC178" i="10" s="1"/>
  <c r="AC128" i="10"/>
  <c r="AC155" i="10"/>
  <c r="AC180" i="10"/>
  <c r="AC126" i="10"/>
  <c r="AC127" i="10" s="1"/>
  <c r="AC103" i="10"/>
  <c r="AC154" i="10"/>
  <c r="AC129" i="10"/>
  <c r="AC152" i="10"/>
  <c r="AC153" i="10" s="1"/>
  <c r="AC179" i="10"/>
  <c r="AC100" i="10"/>
  <c r="AC101" i="10" s="1"/>
  <c r="AC102" i="10"/>
  <c r="BK37" i="10"/>
  <c r="BK38" i="10" s="1"/>
  <c r="Y37" i="10"/>
  <c r="Y38" i="10" s="1"/>
  <c r="BH37" i="10"/>
  <c r="BH38" i="10" s="1"/>
  <c r="BI37" i="10"/>
  <c r="BI38" i="10" s="1"/>
  <c r="BJ37" i="10"/>
  <c r="BJ38" i="10" s="1"/>
  <c r="BJ187" i="10"/>
  <c r="BI187" i="10"/>
  <c r="BH187" i="10"/>
  <c r="BK194" i="10"/>
  <c r="BK186" i="10"/>
  <c r="BJ194" i="10"/>
  <c r="BJ186" i="10"/>
  <c r="BI194" i="10"/>
  <c r="BI186" i="10"/>
  <c r="BH194" i="10"/>
  <c r="BH186" i="10"/>
  <c r="BK193" i="10"/>
  <c r="BJ193" i="10"/>
  <c r="BJ184" i="10"/>
  <c r="BJ185" i="10" s="1"/>
  <c r="BI193" i="10"/>
  <c r="BI184" i="10"/>
  <c r="BI185" i="10" s="1"/>
  <c r="BH193" i="10"/>
  <c r="BH184" i="10"/>
  <c r="BH185" i="10" s="1"/>
  <c r="BK191" i="10"/>
  <c r="BK192" i="10" s="1"/>
  <c r="BK184" i="10"/>
  <c r="BK185" i="10" s="1"/>
  <c r="BJ191" i="10"/>
  <c r="BJ192" i="10" s="1"/>
  <c r="BI191" i="10"/>
  <c r="BI192" i="10" s="1"/>
  <c r="BH191" i="10"/>
  <c r="BH192" i="10" s="1"/>
  <c r="BK187" i="10"/>
  <c r="BK126" i="10"/>
  <c r="BK127" i="10" s="1"/>
  <c r="BJ102" i="10"/>
  <c r="BI177" i="10"/>
  <c r="BI178" i="10" s="1"/>
  <c r="BH128" i="10"/>
  <c r="BK179" i="10"/>
  <c r="BH100" i="10"/>
  <c r="BH101" i="10" s="1"/>
  <c r="BH126" i="10"/>
  <c r="BH127" i="10" s="1"/>
  <c r="BH180" i="10"/>
  <c r="BK177" i="10"/>
  <c r="BK178" i="10" s="1"/>
  <c r="BI103" i="10"/>
  <c r="BH179" i="10"/>
  <c r="BI100" i="10"/>
  <c r="BI101" i="10" s="1"/>
  <c r="BI126" i="10"/>
  <c r="BI127" i="10" s="1"/>
  <c r="BI129" i="10"/>
  <c r="BK155" i="10"/>
  <c r="BI180" i="10"/>
  <c r="BJ126" i="10"/>
  <c r="BJ127" i="10" s="1"/>
  <c r="BI102" i="10"/>
  <c r="BI154" i="10"/>
  <c r="BJ100" i="10"/>
  <c r="BJ101" i="10" s="1"/>
  <c r="BH177" i="10"/>
  <c r="BH178" i="10" s="1"/>
  <c r="BI152" i="10"/>
  <c r="BI153" i="10" s="1"/>
  <c r="BI179" i="10"/>
  <c r="BH103" i="10"/>
  <c r="BJ180" i="10"/>
  <c r="BJ152" i="10"/>
  <c r="BJ153" i="10" s="1"/>
  <c r="BJ103" i="10"/>
  <c r="BK100" i="10"/>
  <c r="BK101" i="10" s="1"/>
  <c r="BJ177" i="10"/>
  <c r="BJ178" i="10" s="1"/>
  <c r="BJ128" i="10"/>
  <c r="BK180" i="10"/>
  <c r="BH152" i="10"/>
  <c r="BH153" i="10" s="1"/>
  <c r="BI128" i="10"/>
  <c r="BK102" i="10"/>
  <c r="BJ129" i="10"/>
  <c r="BK154" i="10"/>
  <c r="BK152" i="10"/>
  <c r="BK153" i="10" s="1"/>
  <c r="BJ154" i="10"/>
  <c r="BK103" i="10"/>
  <c r="BJ179" i="10"/>
  <c r="BJ155" i="10"/>
  <c r="BK128" i="10"/>
  <c r="BH155" i="10"/>
  <c r="BH102" i="10"/>
  <c r="BK129" i="10"/>
  <c r="BI155" i="10"/>
  <c r="BH129" i="10"/>
  <c r="BH154" i="10"/>
  <c r="BC193" i="10"/>
  <c r="BC155" i="10"/>
  <c r="BC129" i="10"/>
  <c r="BE102" i="10"/>
  <c r="AZ191" i="10"/>
  <c r="AZ192" i="10" s="1"/>
  <c r="AX179" i="10"/>
  <c r="AY155" i="10"/>
  <c r="AN193" i="10"/>
  <c r="AO155" i="10"/>
  <c r="AN103" i="10"/>
  <c r="AK193" i="10"/>
  <c r="AJ155" i="10"/>
  <c r="AM128" i="10"/>
  <c r="AH194" i="10"/>
  <c r="AD179" i="10"/>
  <c r="AB155" i="10"/>
  <c r="AA102" i="10"/>
  <c r="W193" i="10"/>
  <c r="X155" i="10"/>
  <c r="O193" i="10"/>
  <c r="O155" i="10"/>
  <c r="P129" i="10"/>
  <c r="Q102" i="10"/>
  <c r="N193" i="10"/>
  <c r="AJ102" i="10"/>
  <c r="Y187" i="10"/>
  <c r="Y194" i="10"/>
  <c r="J194" i="10"/>
  <c r="BB193" i="10"/>
  <c r="BB155" i="10"/>
  <c r="BB129" i="10"/>
  <c r="BD102" i="10"/>
  <c r="AY191" i="10"/>
  <c r="AY192" i="10" s="1"/>
  <c r="AX155" i="10"/>
  <c r="AU102" i="10"/>
  <c r="AN155" i="10"/>
  <c r="AQ129" i="10"/>
  <c r="AQ102" i="10"/>
  <c r="AJ193" i="10"/>
  <c r="AI155" i="10"/>
  <c r="AL128" i="10"/>
  <c r="AG194" i="10"/>
  <c r="AA155" i="10"/>
  <c r="Y102" i="10"/>
  <c r="V193" i="10"/>
  <c r="W155" i="10"/>
  <c r="S191" i="10"/>
  <c r="S192" i="10" s="1"/>
  <c r="O129" i="10"/>
  <c r="O102" i="10"/>
  <c r="M193" i="10"/>
  <c r="N155" i="10"/>
  <c r="BF191" i="10"/>
  <c r="BF192" i="10" s="1"/>
  <c r="BE154" i="10"/>
  <c r="BF128" i="10"/>
  <c r="BC102" i="10"/>
  <c r="AX191" i="10"/>
  <c r="AX192" i="10" s="1"/>
  <c r="AT102" i="10"/>
  <c r="AR154" i="10"/>
  <c r="AO129" i="10"/>
  <c r="AP102" i="10"/>
  <c r="AI193" i="10"/>
  <c r="AL152" i="10"/>
  <c r="AL153" i="10" s="1"/>
  <c r="AI126" i="10"/>
  <c r="AI127" i="10" s="1"/>
  <c r="AF194" i="10"/>
  <c r="Z155" i="10"/>
  <c r="Z129" i="10"/>
  <c r="U193" i="10"/>
  <c r="V155" i="10"/>
  <c r="W129" i="10"/>
  <c r="T103" i="10"/>
  <c r="R191" i="10"/>
  <c r="R192" i="10" s="1"/>
  <c r="S152" i="10"/>
  <c r="S153" i="10" s="1"/>
  <c r="R128" i="10"/>
  <c r="O100" i="10"/>
  <c r="O101" i="10" s="1"/>
  <c r="L193" i="10"/>
  <c r="M155" i="10"/>
  <c r="BD193" i="10"/>
  <c r="AI102" i="10"/>
  <c r="X193" i="10"/>
  <c r="BG126" i="10"/>
  <c r="BG127" i="10" s="1"/>
  <c r="BE191" i="10"/>
  <c r="BE192" i="10" s="1"/>
  <c r="BF152" i="10"/>
  <c r="BF153" i="10" s="1"/>
  <c r="BE128" i="10"/>
  <c r="BB102" i="10"/>
  <c r="AZ152" i="10"/>
  <c r="AZ153" i="10" s="1"/>
  <c r="AS102" i="10"/>
  <c r="AR152" i="10"/>
  <c r="AR153" i="10" s="1"/>
  <c r="AN129" i="10"/>
  <c r="AN102" i="10"/>
  <c r="AM191" i="10"/>
  <c r="AM192" i="10" s="1"/>
  <c r="AK152" i="10"/>
  <c r="AK153" i="10" s="1"/>
  <c r="AE194" i="10"/>
  <c r="Y186" i="10"/>
  <c r="Y155" i="10"/>
  <c r="Y129" i="10"/>
  <c r="Y100" i="10"/>
  <c r="Y101" i="10" s="1"/>
  <c r="T193" i="10"/>
  <c r="U155" i="10"/>
  <c r="U129" i="10"/>
  <c r="W102" i="10"/>
  <c r="Q191" i="10"/>
  <c r="Q192" i="10" s="1"/>
  <c r="R152" i="10"/>
  <c r="R153" i="10" s="1"/>
  <c r="R126" i="10"/>
  <c r="R127" i="10" s="1"/>
  <c r="K193" i="10"/>
  <c r="L155" i="10"/>
  <c r="AD152" i="10"/>
  <c r="AD153" i="10" s="1"/>
  <c r="BG100" i="10"/>
  <c r="BG101" i="10" s="1"/>
  <c r="AO193" i="10"/>
  <c r="BD191" i="10"/>
  <c r="BD192" i="10" s="1"/>
  <c r="BE152" i="10"/>
  <c r="BE153" i="10" s="1"/>
  <c r="BB128" i="10"/>
  <c r="AY152" i="10"/>
  <c r="AY153" i="10" s="1"/>
  <c r="AU155" i="10"/>
  <c r="AW128" i="10"/>
  <c r="AO191" i="10"/>
  <c r="AO192" i="10" s="1"/>
  <c r="AQ152" i="10"/>
  <c r="AQ153" i="10" s="1"/>
  <c r="AQ128" i="10"/>
  <c r="AL191" i="10"/>
  <c r="AL192" i="10" s="1"/>
  <c r="AJ152" i="10"/>
  <c r="AJ153" i="10" s="1"/>
  <c r="AD194" i="10"/>
  <c r="Y193" i="10"/>
  <c r="Y154" i="10"/>
  <c r="AB128" i="10"/>
  <c r="X191" i="10"/>
  <c r="X192" i="10" s="1"/>
  <c r="T155" i="10"/>
  <c r="T129" i="10"/>
  <c r="V102" i="10"/>
  <c r="P191" i="10"/>
  <c r="P192" i="10" s="1"/>
  <c r="Q152" i="10"/>
  <c r="Q153" i="10" s="1"/>
  <c r="P126" i="10"/>
  <c r="P127" i="10" s="1"/>
  <c r="J193" i="10"/>
  <c r="K155" i="10"/>
  <c r="K129" i="10"/>
  <c r="N103" i="10"/>
  <c r="BE155" i="10"/>
  <c r="AL155" i="10"/>
  <c r="R155" i="10"/>
  <c r="AZ155" i="10"/>
  <c r="P155" i="10"/>
  <c r="BC191" i="10"/>
  <c r="BC192" i="10" s="1"/>
  <c r="BD152" i="10"/>
  <c r="BD153" i="10" s="1"/>
  <c r="BC126" i="10"/>
  <c r="BC127" i="10" s="1"/>
  <c r="AX152" i="10"/>
  <c r="AX153" i="10" s="1"/>
  <c r="AT155" i="10"/>
  <c r="AV128" i="10"/>
  <c r="AN191" i="10"/>
  <c r="AN192" i="10" s="1"/>
  <c r="AP152" i="10"/>
  <c r="AP153" i="10" s="1"/>
  <c r="AO128" i="10"/>
  <c r="AK191" i="10"/>
  <c r="AK192" i="10" s="1"/>
  <c r="AI152" i="10"/>
  <c r="AI153" i="10" s="1"/>
  <c r="AH193" i="10"/>
  <c r="AH155" i="10"/>
  <c r="AG103" i="10"/>
  <c r="AB152" i="10"/>
  <c r="AB153" i="10" s="1"/>
  <c r="Y126" i="10"/>
  <c r="Y127" i="10" s="1"/>
  <c r="W191" i="10"/>
  <c r="W192" i="10" s="1"/>
  <c r="W128" i="10"/>
  <c r="T102" i="10"/>
  <c r="O191" i="10"/>
  <c r="O192" i="10" s="1"/>
  <c r="R179" i="10"/>
  <c r="P152" i="10"/>
  <c r="P153" i="10" s="1"/>
  <c r="O126" i="10"/>
  <c r="O127" i="10" s="1"/>
  <c r="N191" i="10"/>
  <c r="N192" i="10" s="1"/>
  <c r="N154" i="10"/>
  <c r="J129" i="10"/>
  <c r="N102" i="10"/>
  <c r="AD191" i="10"/>
  <c r="AD192" i="10" s="1"/>
  <c r="K194" i="10"/>
  <c r="BB191" i="10"/>
  <c r="BB192" i="10" s="1"/>
  <c r="BF179" i="10"/>
  <c r="BC152" i="10"/>
  <c r="BC153" i="10" s="1"/>
  <c r="BB126" i="10"/>
  <c r="BB127" i="10" s="1"/>
  <c r="AX129" i="10"/>
  <c r="AS155" i="10"/>
  <c r="AT128" i="10"/>
  <c r="AQ179" i="10"/>
  <c r="AO152" i="10"/>
  <c r="AO153" i="10" s="1"/>
  <c r="AO126" i="10"/>
  <c r="AO127" i="10" s="1"/>
  <c r="AJ191" i="10"/>
  <c r="AJ192" i="10" s="1"/>
  <c r="AG193" i="10"/>
  <c r="AG155" i="10"/>
  <c r="AD103" i="10"/>
  <c r="AA152" i="10"/>
  <c r="AA153" i="10" s="1"/>
  <c r="V191" i="10"/>
  <c r="V192" i="10" s="1"/>
  <c r="W152" i="10"/>
  <c r="W153" i="10" s="1"/>
  <c r="W126" i="10"/>
  <c r="W127" i="10" s="1"/>
  <c r="T100" i="10"/>
  <c r="T101" i="10" s="1"/>
  <c r="Q179" i="10"/>
  <c r="O152" i="10"/>
  <c r="O153" i="10" s="1"/>
  <c r="M191" i="10"/>
  <c r="M192" i="10" s="1"/>
  <c r="K154" i="10"/>
  <c r="M128" i="10"/>
  <c r="M102" i="10"/>
  <c r="BB179" i="10"/>
  <c r="BB152" i="10"/>
  <c r="BB153" i="10" s="1"/>
  <c r="BA194" i="10"/>
  <c r="BA128" i="10"/>
  <c r="AW154" i="10"/>
  <c r="AS128" i="10"/>
  <c r="AO179" i="10"/>
  <c r="AN152" i="10"/>
  <c r="AN153" i="10" s="1"/>
  <c r="AN126" i="10"/>
  <c r="AN127" i="10" s="1"/>
  <c r="AI191" i="10"/>
  <c r="AI192" i="10" s="1"/>
  <c r="AM179" i="10"/>
  <c r="AF193" i="10"/>
  <c r="AF155" i="10"/>
  <c r="AG129" i="10"/>
  <c r="AG102" i="10"/>
  <c r="Z152" i="10"/>
  <c r="Z153" i="10" s="1"/>
  <c r="U191" i="10"/>
  <c r="U192" i="10" s="1"/>
  <c r="V152" i="10"/>
  <c r="V153" i="10" s="1"/>
  <c r="U126" i="10"/>
  <c r="U127" i="10" s="1"/>
  <c r="S194" i="10"/>
  <c r="O179" i="10"/>
  <c r="L191" i="10"/>
  <c r="L192" i="10" s="1"/>
  <c r="K128" i="10"/>
  <c r="L102" i="10"/>
  <c r="AQ155" i="10"/>
  <c r="BA191" i="10"/>
  <c r="BA192" i="10" s="1"/>
  <c r="AI129" i="10"/>
  <c r="BG155" i="10"/>
  <c r="BF194" i="10"/>
  <c r="AZ194" i="10"/>
  <c r="BA126" i="10"/>
  <c r="BA127" i="10" s="1"/>
  <c r="AV154" i="10"/>
  <c r="AT126" i="10"/>
  <c r="AT127" i="10" s="1"/>
  <c r="AN179" i="10"/>
  <c r="AJ179" i="10"/>
  <c r="AE193" i="10"/>
  <c r="AE155" i="10"/>
  <c r="AE129" i="10"/>
  <c r="AF102" i="10"/>
  <c r="Y184" i="10"/>
  <c r="Y185" i="10" s="1"/>
  <c r="Y152" i="10"/>
  <c r="Y153" i="10" s="1"/>
  <c r="T191" i="10"/>
  <c r="T192" i="10" s="1"/>
  <c r="X179" i="10"/>
  <c r="U152" i="10"/>
  <c r="U153" i="10" s="1"/>
  <c r="T126" i="10"/>
  <c r="T127" i="10" s="1"/>
  <c r="R194" i="10"/>
  <c r="K191" i="10"/>
  <c r="K192" i="10" s="1"/>
  <c r="M152" i="10"/>
  <c r="M153" i="10" s="1"/>
  <c r="J102" i="10"/>
  <c r="BG102" i="10"/>
  <c r="AX193" i="10"/>
  <c r="AS179" i="10"/>
  <c r="AM193" i="10"/>
  <c r="T194" i="10"/>
  <c r="Q193" i="10"/>
  <c r="AZ179" i="10"/>
  <c r="AP155" i="10"/>
  <c r="AE179" i="10"/>
  <c r="P193" i="10"/>
  <c r="BG194" i="10"/>
  <c r="BG154" i="10"/>
  <c r="BE194" i="10"/>
  <c r="AY194" i="10"/>
  <c r="AY126" i="10"/>
  <c r="AY127" i="10" s="1"/>
  <c r="AW152" i="10"/>
  <c r="AW153" i="10" s="1"/>
  <c r="AM194" i="10"/>
  <c r="AD193" i="10"/>
  <c r="AD155" i="10"/>
  <c r="AD129" i="10"/>
  <c r="AD102" i="10"/>
  <c r="Y191" i="10"/>
  <c r="Y192" i="10" s="1"/>
  <c r="Z179" i="10"/>
  <c r="W179" i="10"/>
  <c r="T152" i="10"/>
  <c r="T153" i="10" s="1"/>
  <c r="Q194" i="10"/>
  <c r="J191" i="10"/>
  <c r="J192" i="10" s="1"/>
  <c r="K180" i="10"/>
  <c r="L152" i="10"/>
  <c r="L153" i="10" s="1"/>
  <c r="M126" i="10"/>
  <c r="M127" i="10" s="1"/>
  <c r="AM129" i="10"/>
  <c r="S102" i="10"/>
  <c r="BG193" i="10"/>
  <c r="BG152" i="10"/>
  <c r="BG153" i="10" s="1"/>
  <c r="BD194" i="10"/>
  <c r="AX194" i="10"/>
  <c r="AX126" i="10"/>
  <c r="AX127" i="10" s="1"/>
  <c r="AT152" i="10"/>
  <c r="AT153" i="10" s="1"/>
  <c r="AO194" i="10"/>
  <c r="AL194" i="10"/>
  <c r="AH191" i="10"/>
  <c r="AH192" i="10" s="1"/>
  <c r="AH154" i="10"/>
  <c r="AG128" i="10"/>
  <c r="Y179" i="10"/>
  <c r="X194" i="10"/>
  <c r="U179" i="10"/>
  <c r="P194" i="10"/>
  <c r="K179" i="10"/>
  <c r="K152" i="10"/>
  <c r="K153" i="10" s="1"/>
  <c r="K126" i="10"/>
  <c r="K127" i="10" s="1"/>
  <c r="J100" i="10"/>
  <c r="J101" i="10" s="1"/>
  <c r="BA155" i="10"/>
  <c r="BG191" i="10"/>
  <c r="BG192" i="10" s="1"/>
  <c r="BC194" i="10"/>
  <c r="BA193" i="10"/>
  <c r="AZ102" i="10"/>
  <c r="AS152" i="10"/>
  <c r="AS153" i="10" s="1"/>
  <c r="AN194" i="10"/>
  <c r="AK194" i="10"/>
  <c r="AL103" i="10"/>
  <c r="AG191" i="10"/>
  <c r="AG192" i="10" s="1"/>
  <c r="AG152" i="10"/>
  <c r="AG153" i="10" s="1"/>
  <c r="AE128" i="10"/>
  <c r="W194" i="10"/>
  <c r="T179" i="10"/>
  <c r="O194" i="10"/>
  <c r="N194" i="10"/>
  <c r="J179" i="10"/>
  <c r="J152" i="10"/>
  <c r="J153" i="10" s="1"/>
  <c r="J126" i="10"/>
  <c r="J127" i="10" s="1"/>
  <c r="AX100" i="10"/>
  <c r="AX101" i="10" s="1"/>
  <c r="AG179" i="10"/>
  <c r="O103" i="10"/>
  <c r="AK155" i="10"/>
  <c r="AB102" i="10"/>
  <c r="R129" i="10"/>
  <c r="BB194" i="10"/>
  <c r="AZ193" i="10"/>
  <c r="AX102" i="10"/>
  <c r="AJ194" i="10"/>
  <c r="AJ103" i="10"/>
  <c r="AF191" i="10"/>
  <c r="AF192" i="10" s="1"/>
  <c r="AF152" i="10"/>
  <c r="AF153" i="10" s="1"/>
  <c r="AD126" i="10"/>
  <c r="AD127" i="10" s="1"/>
  <c r="V194" i="10"/>
  <c r="S193" i="10"/>
  <c r="M194" i="10"/>
  <c r="BE193" i="10"/>
  <c r="BG103" i="10"/>
  <c r="BF193" i="10"/>
  <c r="BF155" i="10"/>
  <c r="AY193" i="10"/>
  <c r="AZ100" i="10"/>
  <c r="AZ101" i="10" s="1"/>
  <c r="AV179" i="10"/>
  <c r="AR155" i="10"/>
  <c r="AI194" i="10"/>
  <c r="AL102" i="10"/>
  <c r="AE191" i="10"/>
  <c r="AE192" i="10" s="1"/>
  <c r="AE152" i="10"/>
  <c r="AE153" i="10" s="1"/>
  <c r="U194" i="10"/>
  <c r="R193" i="10"/>
  <c r="S155" i="10"/>
  <c r="L194" i="10"/>
  <c r="BD155" i="10"/>
  <c r="AL193" i="10"/>
  <c r="AY128" i="10"/>
  <c r="AN128" i="10"/>
  <c r="W154" i="10"/>
  <c r="Q177" i="10"/>
  <c r="Q178" i="10" s="1"/>
  <c r="BD128" i="10"/>
  <c r="BB100" i="10"/>
  <c r="BB101" i="10" s="1"/>
  <c r="BC100" i="10"/>
  <c r="BC101" i="10" s="1"/>
  <c r="AX128" i="10"/>
  <c r="AX177" i="10"/>
  <c r="AX178" i="10" s="1"/>
  <c r="AT177" i="10"/>
  <c r="AT178" i="10" s="1"/>
  <c r="J155" i="10"/>
  <c r="BD179" i="10"/>
  <c r="AT179" i="10"/>
  <c r="AO180" i="10"/>
  <c r="AK126" i="10"/>
  <c r="AK127" i="10" s="1"/>
  <c r="AH129" i="10"/>
  <c r="AB129" i="10"/>
  <c r="X129" i="10"/>
  <c r="U180" i="10"/>
  <c r="P179" i="10"/>
  <c r="S179" i="10"/>
  <c r="N179" i="10"/>
  <c r="AK100" i="10"/>
  <c r="AK101" i="10" s="1"/>
  <c r="U103" i="10"/>
  <c r="L100" i="10"/>
  <c r="L101" i="10" s="1"/>
  <c r="AN154" i="10"/>
  <c r="AA154" i="10"/>
  <c r="U100" i="10"/>
  <c r="U101" i="10" s="1"/>
  <c r="P128" i="10"/>
  <c r="BE177" i="10"/>
  <c r="BE178" i="10" s="1"/>
  <c r="BE126" i="10"/>
  <c r="BE127" i="10" s="1"/>
  <c r="BF126" i="10"/>
  <c r="BF127" i="10" s="1"/>
  <c r="Q100" i="10"/>
  <c r="Q101" i="10" s="1"/>
  <c r="BF100" i="10"/>
  <c r="BF101" i="10" s="1"/>
  <c r="AX103" i="10"/>
  <c r="J177" i="10"/>
  <c r="J178" i="10" s="1"/>
  <c r="AR102" i="10"/>
  <c r="AR179" i="10"/>
  <c r="AQ180" i="10"/>
  <c r="AJ129" i="10"/>
  <c r="AL129" i="10"/>
  <c r="AI180" i="10"/>
  <c r="AA180" i="10"/>
  <c r="S180" i="10"/>
  <c r="L129" i="10"/>
  <c r="J128" i="10"/>
  <c r="M129" i="10"/>
  <c r="Z177" i="10"/>
  <c r="Z178" i="10" s="1"/>
  <c r="AO177" i="10"/>
  <c r="AO178" i="10" s="1"/>
  <c r="AG100" i="10"/>
  <c r="AG101" i="10" s="1"/>
  <c r="X154" i="10"/>
  <c r="Q154" i="10"/>
  <c r="BF154" i="10"/>
  <c r="Y177" i="10"/>
  <c r="Y178" i="10" s="1"/>
  <c r="AB100" i="10"/>
  <c r="AB101" i="10" s="1"/>
  <c r="BG129" i="10"/>
  <c r="AZ177" i="10"/>
  <c r="AZ178" i="10" s="1"/>
  <c r="T177" i="10"/>
  <c r="T178" i="10" s="1"/>
  <c r="AY102" i="10"/>
  <c r="AX180" i="10"/>
  <c r="AT103" i="10"/>
  <c r="AP129" i="10"/>
  <c r="AM155" i="10"/>
  <c r="AB179" i="10"/>
  <c r="AA103" i="10"/>
  <c r="X102" i="10"/>
  <c r="Q129" i="10"/>
  <c r="L180" i="10"/>
  <c r="L179" i="10"/>
  <c r="AY154" i="10"/>
  <c r="AZ129" i="10"/>
  <c r="AI103" i="10"/>
  <c r="M154" i="10"/>
  <c r="M100" i="10"/>
  <c r="M101" i="10" s="1"/>
  <c r="AT129" i="10"/>
  <c r="AK177" i="10"/>
  <c r="AK178" i="10" s="1"/>
  <c r="Y128" i="10"/>
  <c r="R177" i="10"/>
  <c r="R178" i="10" s="1"/>
  <c r="J103" i="10"/>
  <c r="BF177" i="10"/>
  <c r="BF178" i="10" s="1"/>
  <c r="AT154" i="10"/>
  <c r="AD177" i="10"/>
  <c r="AD178" i="10" s="1"/>
  <c r="V177" i="10"/>
  <c r="V178" i="10" s="1"/>
  <c r="AE126" i="10"/>
  <c r="AE127" i="10" s="1"/>
  <c r="BF103" i="10"/>
  <c r="AW129" i="10"/>
  <c r="AL179" i="10"/>
  <c r="AH179" i="10"/>
  <c r="AE180" i="10"/>
  <c r="V129" i="10"/>
  <c r="BD177" i="10"/>
  <c r="BD178" i="10" s="1"/>
  <c r="M177" i="10"/>
  <c r="M178" i="10" s="1"/>
  <c r="N126" i="10"/>
  <c r="N127" i="10" s="1"/>
  <c r="AW155" i="10"/>
  <c r="AB154" i="10"/>
  <c r="V100" i="10"/>
  <c r="V101" i="10" s="1"/>
  <c r="L154" i="10"/>
  <c r="AD100" i="10"/>
  <c r="AD101" i="10" s="1"/>
  <c r="AK128" i="10"/>
  <c r="L128" i="10"/>
  <c r="AG154" i="10"/>
  <c r="BB103" i="10"/>
  <c r="BD103" i="10"/>
  <c r="BF180" i="10"/>
  <c r="AZ126" i="10"/>
  <c r="AZ127" i="10" s="1"/>
  <c r="AS129" i="10"/>
  <c r="AV103" i="10"/>
  <c r="AP179" i="10"/>
  <c r="AF126" i="10"/>
  <c r="AF127" i="10" s="1"/>
  <c r="AG180" i="10"/>
  <c r="X152" i="10"/>
  <c r="X153" i="10" s="1"/>
  <c r="X180" i="10"/>
  <c r="S103" i="10"/>
  <c r="AK180" i="10"/>
  <c r="N180" i="10"/>
  <c r="T128" i="10"/>
  <c r="N152" i="10"/>
  <c r="N153" i="10" s="1"/>
  <c r="AZ128" i="10"/>
  <c r="AO154" i="10"/>
  <c r="AH100" i="10"/>
  <c r="AH101" i="10" s="1"/>
  <c r="X126" i="10"/>
  <c r="X127" i="10" s="1"/>
  <c r="Q128" i="10"/>
  <c r="BG180" i="10"/>
  <c r="AU154" i="10"/>
  <c r="AQ100" i="10"/>
  <c r="AQ101" i="10" s="1"/>
  <c r="S100" i="10"/>
  <c r="S101" i="10" s="1"/>
  <c r="AD128" i="10"/>
  <c r="AM100" i="10"/>
  <c r="AM101" i="10" s="1"/>
  <c r="BD126" i="10"/>
  <c r="BD127" i="10" s="1"/>
  <c r="BD180" i="10"/>
  <c r="AU152" i="10"/>
  <c r="AU153" i="10" s="1"/>
  <c r="AW102" i="10"/>
  <c r="AV180" i="10"/>
  <c r="AR103" i="10"/>
  <c r="AL180" i="10"/>
  <c r="Y180" i="10"/>
  <c r="X103" i="10"/>
  <c r="L103" i="10"/>
  <c r="Q103" i="10"/>
  <c r="V128" i="10"/>
  <c r="AZ180" i="10"/>
  <c r="U154" i="10"/>
  <c r="N177" i="10"/>
  <c r="N178" i="10" s="1"/>
  <c r="BB154" i="10"/>
  <c r="AP177" i="10"/>
  <c r="AP178" i="10" s="1"/>
  <c r="AI154" i="10"/>
  <c r="Z128" i="10"/>
  <c r="R154" i="10"/>
  <c r="AG126" i="10"/>
  <c r="AG127" i="10" s="1"/>
  <c r="P100" i="10"/>
  <c r="P101" i="10" s="1"/>
  <c r="AV100" i="10"/>
  <c r="AV101" i="10" s="1"/>
  <c r="AF154" i="10"/>
  <c r="AS154" i="10"/>
  <c r="BE129" i="10"/>
  <c r="BA179" i="10"/>
  <c r="BA103" i="10"/>
  <c r="BA180" i="10"/>
  <c r="AV155" i="10"/>
  <c r="AU129" i="10"/>
  <c r="AW179" i="10"/>
  <c r="AT180" i="10"/>
  <c r="AH102" i="10"/>
  <c r="AB180" i="10"/>
  <c r="V179" i="10"/>
  <c r="W177" i="10"/>
  <c r="W178" i="10" s="1"/>
  <c r="O177" i="10"/>
  <c r="O178" i="10" s="1"/>
  <c r="BB177" i="10"/>
  <c r="BB178" i="10" s="1"/>
  <c r="AU128" i="10"/>
  <c r="AL177" i="10"/>
  <c r="AL178" i="10" s="1"/>
  <c r="AJ154" i="10"/>
  <c r="S177" i="10"/>
  <c r="S178" i="10" s="1"/>
  <c r="S154" i="10"/>
  <c r="S126" i="10"/>
  <c r="S127" i="10" s="1"/>
  <c r="BE100" i="10"/>
  <c r="BE101" i="10" s="1"/>
  <c r="AD154" i="10"/>
  <c r="AH177" i="10"/>
  <c r="AH178" i="10" s="1"/>
  <c r="AV177" i="10"/>
  <c r="AV178" i="10" s="1"/>
  <c r="BB180" i="10"/>
  <c r="AP103" i="10"/>
  <c r="AR180" i="10"/>
  <c r="AM102" i="10"/>
  <c r="AJ180" i="10"/>
  <c r="AF129" i="10"/>
  <c r="AH180" i="10"/>
  <c r="Z126" i="10"/>
  <c r="Z127" i="10" s="1"/>
  <c r="Z103" i="10"/>
  <c r="V103" i="10"/>
  <c r="Q180" i="10"/>
  <c r="L126" i="10"/>
  <c r="L127" i="10" s="1"/>
  <c r="V180" i="10"/>
  <c r="Q126" i="10"/>
  <c r="Q127" i="10" s="1"/>
  <c r="J180" i="10"/>
  <c r="K177" i="10"/>
  <c r="K178" i="10" s="1"/>
  <c r="R180" i="10"/>
  <c r="AA177" i="10"/>
  <c r="AA178" i="10" s="1"/>
  <c r="U128" i="10"/>
  <c r="AW177" i="10"/>
  <c r="AW178" i="10" s="1"/>
  <c r="AP128" i="10"/>
  <c r="AM177" i="10"/>
  <c r="AM178" i="10" s="1"/>
  <c r="W100" i="10"/>
  <c r="W101" i="10" s="1"/>
  <c r="X100" i="10"/>
  <c r="X101" i="10" s="1"/>
  <c r="AA100" i="10"/>
  <c r="AA101" i="10" s="1"/>
  <c r="L177" i="10"/>
  <c r="L178" i="10" s="1"/>
  <c r="AF177" i="10"/>
  <c r="AF178" i="10" s="1"/>
  <c r="AL100" i="10"/>
  <c r="AL101" i="10" s="1"/>
  <c r="BE179" i="10"/>
  <c r="BA102" i="10"/>
  <c r="AY180" i="10"/>
  <c r="AU179" i="10"/>
  <c r="AP126" i="10"/>
  <c r="AP127" i="10" s="1"/>
  <c r="AP180" i="10"/>
  <c r="AJ126" i="10"/>
  <c r="AJ127" i="10" s="1"/>
  <c r="AH103" i="10"/>
  <c r="AA129" i="10"/>
  <c r="AB103" i="10"/>
  <c r="V126" i="10"/>
  <c r="V127" i="10" s="1"/>
  <c r="O180" i="10"/>
  <c r="AH128" i="10"/>
  <c r="AE100" i="10"/>
  <c r="AE101" i="10" s="1"/>
  <c r="V154" i="10"/>
  <c r="T154" i="10"/>
  <c r="BA129" i="10"/>
  <c r="AP154" i="10"/>
  <c r="AQ126" i="10"/>
  <c r="AQ127" i="10" s="1"/>
  <c r="Y103" i="10"/>
  <c r="Z100" i="10"/>
  <c r="Z101" i="10" s="1"/>
  <c r="AJ128" i="10"/>
  <c r="R100" i="10"/>
  <c r="R101" i="10" s="1"/>
  <c r="AJ100" i="10"/>
  <c r="AJ101" i="10" s="1"/>
  <c r="AU177" i="10"/>
  <c r="AU178" i="10" s="1"/>
  <c r="AZ103" i="10"/>
  <c r="BC179" i="10"/>
  <c r="AY129" i="10"/>
  <c r="AK129" i="10"/>
  <c r="AF179" i="10"/>
  <c r="AF103" i="10"/>
  <c r="P102" i="10"/>
  <c r="M179" i="10"/>
  <c r="AX154" i="10"/>
  <c r="AH126" i="10"/>
  <c r="AH127" i="10" s="1"/>
  <c r="X177" i="10"/>
  <c r="X178" i="10" s="1"/>
  <c r="BC154" i="10"/>
  <c r="AQ177" i="10"/>
  <c r="AQ178" i="10" s="1"/>
  <c r="AQ154" i="10"/>
  <c r="AA128" i="10"/>
  <c r="AB126" i="10"/>
  <c r="AB127" i="10" s="1"/>
  <c r="AM154" i="10"/>
  <c r="AM126" i="10"/>
  <c r="AM127" i="10" s="1"/>
  <c r="AY100" i="10"/>
  <c r="AY101" i="10" s="1"/>
  <c r="BG177" i="10"/>
  <c r="BG178" i="10" s="1"/>
  <c r="BC103" i="10"/>
  <c r="BA152" i="10"/>
  <c r="BA153" i="10" s="1"/>
  <c r="AY103" i="10"/>
  <c r="AW180" i="10"/>
  <c r="AO102" i="10"/>
  <c r="AN180" i="10"/>
  <c r="AM152" i="10"/>
  <c r="AM153" i="10" s="1"/>
  <c r="Z180" i="10"/>
  <c r="T180" i="10"/>
  <c r="S128" i="10"/>
  <c r="K102" i="10"/>
  <c r="K103" i="10"/>
  <c r="R102" i="10"/>
  <c r="AW100" i="10"/>
  <c r="AW101" i="10" s="1"/>
  <c r="W180" i="10"/>
  <c r="AI177" i="10"/>
  <c r="AI178" i="10" s="1"/>
  <c r="Z154" i="10"/>
  <c r="N100" i="10"/>
  <c r="N101" i="10" s="1"/>
  <c r="BC177" i="10"/>
  <c r="BC178" i="10" s="1"/>
  <c r="AR177" i="10"/>
  <c r="AR178" i="10" s="1"/>
  <c r="AK154" i="10"/>
  <c r="AI128" i="10"/>
  <c r="AP100" i="10"/>
  <c r="AP101" i="10" s="1"/>
  <c r="AE177" i="10"/>
  <c r="AE178" i="10" s="1"/>
  <c r="AS177" i="10"/>
  <c r="AS178" i="10" s="1"/>
  <c r="BA177" i="10"/>
  <c r="BA178" i="10" s="1"/>
  <c r="BG128" i="10"/>
  <c r="BF129" i="10"/>
  <c r="BE103" i="10"/>
  <c r="AS103" i="10"/>
  <c r="AW103" i="10"/>
  <c r="AR128" i="10"/>
  <c r="AM180" i="10"/>
  <c r="AF180" i="10"/>
  <c r="AA179" i="10"/>
  <c r="U102" i="10"/>
  <c r="Q155" i="10"/>
  <c r="R103" i="10"/>
  <c r="M103" i="10"/>
  <c r="P154" i="10"/>
  <c r="AE103" i="10"/>
  <c r="AN177" i="10"/>
  <c r="AN178" i="10" s="1"/>
  <c r="AB177" i="10"/>
  <c r="AB178" i="10" s="1"/>
  <c r="O154" i="10"/>
  <c r="AF128" i="10"/>
  <c r="AV126" i="10"/>
  <c r="AV127" i="10" s="1"/>
  <c r="AN100" i="10"/>
  <c r="AN101" i="10" s="1"/>
  <c r="AL154" i="10"/>
  <c r="AU100" i="10"/>
  <c r="AU101" i="10" s="1"/>
  <c r="AI100" i="10"/>
  <c r="AI101" i="10" s="1"/>
  <c r="AY177" i="10"/>
  <c r="AY178" i="10" s="1"/>
  <c r="U177" i="10"/>
  <c r="U178" i="10" s="1"/>
  <c r="BG179" i="10"/>
  <c r="BE180" i="10"/>
  <c r="AY179" i="10"/>
  <c r="AU126" i="10"/>
  <c r="AU127" i="10" s="1"/>
  <c r="AU103" i="10"/>
  <c r="AK102" i="10"/>
  <c r="AK179" i="10"/>
  <c r="AM103" i="10"/>
  <c r="AD180" i="10"/>
  <c r="X128" i="10"/>
  <c r="P103" i="10"/>
  <c r="N128" i="10"/>
  <c r="AS180" i="10"/>
  <c r="AS126" i="10"/>
  <c r="AS127" i="10" s="1"/>
  <c r="AF100" i="10"/>
  <c r="AF101" i="10" s="1"/>
  <c r="P177" i="10"/>
  <c r="P178" i="10" s="1"/>
  <c r="K100" i="10"/>
  <c r="K101" i="10" s="1"/>
  <c r="BC128" i="10"/>
  <c r="AW126" i="10"/>
  <c r="AW127" i="10" s="1"/>
  <c r="AR126" i="10"/>
  <c r="AR127" i="10" s="1"/>
  <c r="AO100" i="10"/>
  <c r="AO101" i="10" s="1"/>
  <c r="BA154" i="10"/>
  <c r="AL126" i="10"/>
  <c r="AL127" i="10" s="1"/>
  <c r="AE154" i="10"/>
  <c r="AH152" i="10"/>
  <c r="AH153" i="10" s="1"/>
  <c r="BF102" i="10"/>
  <c r="BC180" i="10"/>
  <c r="AV102" i="10"/>
  <c r="AV129" i="10"/>
  <c r="AO103" i="10"/>
  <c r="AI179" i="10"/>
  <c r="S129" i="10"/>
  <c r="P180" i="10"/>
  <c r="N129" i="10"/>
  <c r="J154" i="10"/>
  <c r="W103" i="10"/>
  <c r="M180" i="10"/>
  <c r="AZ154" i="10"/>
  <c r="AA126" i="10"/>
  <c r="AA127" i="10" s="1"/>
  <c r="AV152" i="10"/>
  <c r="AV153" i="10" s="1"/>
  <c r="AJ177" i="10"/>
  <c r="AJ178" i="10" s="1"/>
  <c r="O128" i="10"/>
  <c r="BD154" i="10"/>
  <c r="AS100" i="10"/>
  <c r="AS101" i="10" s="1"/>
  <c r="AT100" i="10"/>
  <c r="AT101" i="10" s="1"/>
  <c r="BD100" i="10"/>
  <c r="BD101" i="10" s="1"/>
  <c r="AR100" i="10"/>
  <c r="AR101" i="10" s="1"/>
  <c r="AG177" i="10"/>
  <c r="AG178" i="10" s="1"/>
  <c r="BA100" i="10"/>
  <c r="BA101" i="10" s="1"/>
  <c r="BD129" i="10"/>
  <c r="AU180" i="10"/>
  <c r="AR129" i="10"/>
  <c r="AQ103" i="10"/>
  <c r="AK103" i="10"/>
  <c r="AE102" i="10"/>
  <c r="Z102" i="10"/>
  <c r="G37" i="10"/>
  <c r="G38" i="10" s="1"/>
  <c r="H37" i="10"/>
  <c r="H38" i="10" s="1"/>
  <c r="I37" i="10"/>
  <c r="I38" i="10" s="1"/>
  <c r="I186" i="10"/>
  <c r="I193" i="10"/>
  <c r="I184" i="10"/>
  <c r="I185" i="10" s="1"/>
  <c r="F193" i="10"/>
  <c r="G191" i="10"/>
  <c r="G192" i="10" s="1"/>
  <c r="F194" i="10"/>
  <c r="I194" i="10"/>
  <c r="H194" i="10"/>
  <c r="H193" i="10"/>
  <c r="F191" i="10"/>
  <c r="F192" i="10" s="1"/>
  <c r="H191" i="10"/>
  <c r="H192" i="10" s="1"/>
  <c r="G194" i="10"/>
  <c r="H187" i="10"/>
  <c r="G193" i="10"/>
  <c r="G187" i="10"/>
  <c r="I191" i="10"/>
  <c r="I192" i="10" s="1"/>
  <c r="H186" i="10"/>
  <c r="G184" i="10"/>
  <c r="G185" i="10" s="1"/>
  <c r="I187" i="10"/>
  <c r="H184" i="10"/>
  <c r="H185" i="10" s="1"/>
  <c r="G186" i="10"/>
  <c r="G180" i="10"/>
  <c r="H152" i="10"/>
  <c r="H153" i="10" s="1"/>
  <c r="H177" i="10"/>
  <c r="H178" i="10" s="1"/>
  <c r="I152" i="10"/>
  <c r="I153" i="10" s="1"/>
  <c r="H128" i="10"/>
  <c r="G154" i="10"/>
  <c r="G100" i="10"/>
  <c r="G101" i="10" s="1"/>
  <c r="H179" i="10"/>
  <c r="I126" i="10"/>
  <c r="I127" i="10" s="1"/>
  <c r="I177" i="10"/>
  <c r="I178" i="10" s="1"/>
  <c r="I103" i="10"/>
  <c r="H154" i="10"/>
  <c r="I154" i="10"/>
  <c r="G126" i="10"/>
  <c r="G127" i="10" s="1"/>
  <c r="G177" i="10"/>
  <c r="G178" i="10" s="1"/>
  <c r="H126" i="10"/>
  <c r="H127" i="10" s="1"/>
  <c r="H129" i="10"/>
  <c r="G102" i="10"/>
  <c r="I129" i="10"/>
  <c r="I179" i="10"/>
  <c r="H100" i="10"/>
  <c r="H101" i="10" s="1"/>
  <c r="G179" i="10"/>
  <c r="G129" i="10"/>
  <c r="G152" i="10"/>
  <c r="G153" i="10" s="1"/>
  <c r="I102" i="10"/>
  <c r="G128" i="10"/>
  <c r="I100" i="10"/>
  <c r="I101" i="10" s="1"/>
  <c r="G155" i="10"/>
  <c r="I128" i="10"/>
  <c r="G103" i="10"/>
  <c r="H103" i="10"/>
  <c r="I180" i="10"/>
  <c r="H180" i="10"/>
  <c r="H155" i="10"/>
  <c r="H102" i="10"/>
  <c r="I155" i="10"/>
  <c r="E194" i="10"/>
  <c r="E193" i="10"/>
  <c r="E191" i="10"/>
  <c r="E192" i="10" s="1"/>
  <c r="J21" i="8" l="1"/>
  <c r="Q9" i="31" s="1" a="1"/>
  <c r="Q9" i="31" s="1"/>
  <c r="J22" i="8"/>
  <c r="S9" i="31" a="1"/>
  <c r="S9" i="31" s="1"/>
  <c r="R13" i="31" a="1"/>
  <c r="R13" i="31" s="1"/>
  <c r="S13" i="31" a="1"/>
  <c r="S13" i="31" s="1"/>
  <c r="R17" i="31" a="1"/>
  <c r="R17" i="31" s="1"/>
  <c r="S17" i="31" a="1"/>
  <c r="S17" i="31" s="1"/>
  <c r="R58" i="31" a="1"/>
  <c r="R58" i="31" s="1"/>
  <c r="S58" i="31" a="1"/>
  <c r="S58" i="31" s="1"/>
  <c r="R21" i="31" a="1"/>
  <c r="R21" i="31" s="1"/>
  <c r="S21" i="31" a="1"/>
  <c r="S21" i="31" s="1"/>
  <c r="R50" i="31" a="1"/>
  <c r="R50" i="31" s="1"/>
  <c r="S50" i="31" a="1"/>
  <c r="S50" i="31" s="1"/>
  <c r="R18" i="31" a="1"/>
  <c r="R18" i="31" s="1"/>
  <c r="S18" i="31" a="1"/>
  <c r="S18" i="31" s="1"/>
  <c r="R26" i="31" a="1"/>
  <c r="R26" i="31" s="1"/>
  <c r="S26" i="31" a="1"/>
  <c r="S26" i="31" s="1"/>
  <c r="R36" i="31" a="1"/>
  <c r="R36" i="31" s="1"/>
  <c r="S36" i="31" a="1"/>
  <c r="S36" i="31" s="1"/>
  <c r="R11" i="31" a="1"/>
  <c r="R11" i="31" s="1"/>
  <c r="S11" i="31" a="1"/>
  <c r="S11" i="31" s="1"/>
  <c r="R43" i="31" a="1"/>
  <c r="R43" i="31" s="1"/>
  <c r="S43" i="31" a="1"/>
  <c r="S43" i="31" s="1"/>
  <c r="R35" i="31" a="1"/>
  <c r="R35" i="31" s="1"/>
  <c r="S35" i="31" a="1"/>
  <c r="S35" i="31" s="1"/>
  <c r="R49" i="31" a="1"/>
  <c r="R49" i="31" s="1"/>
  <c r="S49" i="31" a="1"/>
  <c r="S49" i="31" s="1"/>
  <c r="R41" i="31" a="1"/>
  <c r="R41" i="31" s="1"/>
  <c r="S41" i="31" a="1"/>
  <c r="S41" i="31" s="1"/>
  <c r="R42" i="31" a="1"/>
  <c r="R42" i="31" s="1"/>
  <c r="S42" i="31" a="1"/>
  <c r="S42" i="31" s="1"/>
  <c r="R22" i="31" a="1"/>
  <c r="R22" i="31" s="1"/>
  <c r="S22" i="31" a="1"/>
  <c r="S22" i="31" s="1"/>
  <c r="R37" i="31" a="1"/>
  <c r="R37" i="31" s="1"/>
  <c r="S37" i="31" a="1"/>
  <c r="S37" i="31" s="1"/>
  <c r="R32" i="31" a="1"/>
  <c r="R32" i="31" s="1"/>
  <c r="S32" i="31" a="1"/>
  <c r="S32" i="31" s="1"/>
  <c r="R56" i="31" a="1"/>
  <c r="R56" i="31" s="1"/>
  <c r="S56" i="31" a="1"/>
  <c r="S56" i="31" s="1"/>
  <c r="R12" i="31" a="1"/>
  <c r="R12" i="31" s="1"/>
  <c r="S12" i="31" a="1"/>
  <c r="S12" i="31" s="1"/>
  <c r="R16" i="31" a="1"/>
  <c r="R16" i="31" s="1"/>
  <c r="S16" i="31" a="1"/>
  <c r="S16" i="31" s="1"/>
  <c r="R30" i="31" a="1"/>
  <c r="R30" i="31" s="1"/>
  <c r="S30" i="31" a="1"/>
  <c r="S30" i="31" s="1"/>
  <c r="R20" i="31" a="1"/>
  <c r="R20" i="31" s="1"/>
  <c r="S20" i="31" a="1"/>
  <c r="S20" i="31" s="1"/>
  <c r="R27" i="31" a="1"/>
  <c r="R27" i="31" s="1"/>
  <c r="S27" i="31" a="1"/>
  <c r="S27" i="31" s="1"/>
  <c r="R25" i="31" a="1"/>
  <c r="R25" i="31" s="1"/>
  <c r="S25" i="31" a="1"/>
  <c r="S25" i="31" s="1"/>
  <c r="R40" i="31" a="1"/>
  <c r="R40" i="31" s="1"/>
  <c r="S40" i="31" a="1"/>
  <c r="S40" i="31" s="1"/>
  <c r="R55" i="31" a="1"/>
  <c r="R55" i="31" s="1"/>
  <c r="S55" i="31" a="1"/>
  <c r="S55" i="31" s="1"/>
  <c r="P46" i="31" a="1"/>
  <c r="P46" i="31" s="1"/>
  <c r="R46" i="31" a="1"/>
  <c r="R46" i="31" s="1"/>
  <c r="P45" i="31" a="1"/>
  <c r="P45" i="31" s="1"/>
  <c r="R45" i="31" a="1"/>
  <c r="R45" i="31" s="1"/>
  <c r="P44" i="31" a="1"/>
  <c r="P44" i="31" s="1"/>
  <c r="R44" i="31" a="1"/>
  <c r="R44" i="31" s="1"/>
  <c r="P38" i="31" a="1"/>
  <c r="P38" i="31" s="1"/>
  <c r="R38" i="31" a="1"/>
  <c r="R38" i="31" s="1"/>
  <c r="P48" i="31" a="1"/>
  <c r="P48" i="31" s="1"/>
  <c r="R48" i="31" a="1"/>
  <c r="R48" i="31" s="1"/>
  <c r="P33" i="31" a="1"/>
  <c r="P33" i="31" s="1"/>
  <c r="R33" i="31" a="1"/>
  <c r="R33" i="31" s="1"/>
  <c r="P39" i="31" a="1"/>
  <c r="P39" i="31" s="1"/>
  <c r="R39" i="31" a="1"/>
  <c r="R39" i="31" s="1"/>
  <c r="P23" i="31" a="1"/>
  <c r="P23" i="31" s="1"/>
  <c r="R23" i="31" a="1"/>
  <c r="R23" i="31" s="1"/>
  <c r="P51" i="31" a="1"/>
  <c r="P51" i="31" s="1"/>
  <c r="R51" i="31" a="1"/>
  <c r="R51" i="31" s="1"/>
  <c r="P19" i="31" a="1"/>
  <c r="P19" i="31" s="1"/>
  <c r="R19" i="31" a="1"/>
  <c r="R19" i="31" s="1"/>
  <c r="P57" i="31" a="1"/>
  <c r="P57" i="31" s="1"/>
  <c r="R57" i="31" a="1"/>
  <c r="R57" i="31" s="1"/>
  <c r="P53" i="31" a="1"/>
  <c r="P53" i="31" s="1"/>
  <c r="R53" i="31" a="1"/>
  <c r="R53" i="31" s="1"/>
  <c r="P54" i="31" a="1"/>
  <c r="P54" i="31" s="1"/>
  <c r="R54" i="31" a="1"/>
  <c r="R54" i="31" s="1"/>
  <c r="P47" i="31" a="1"/>
  <c r="P47" i="31" s="1"/>
  <c r="R47" i="31" a="1"/>
  <c r="R47" i="31" s="1"/>
  <c r="P29" i="31" a="1"/>
  <c r="P29" i="31" s="1"/>
  <c r="R29" i="31" a="1"/>
  <c r="R29" i="31" s="1"/>
  <c r="P52" i="31" a="1"/>
  <c r="P52" i="31" s="1"/>
  <c r="R52" i="31" a="1"/>
  <c r="R52" i="31" s="1"/>
  <c r="P9" i="31" a="1"/>
  <c r="P9" i="31" s="1"/>
  <c r="R9" i="31" a="1"/>
  <c r="R9" i="31" s="1"/>
  <c r="P14" i="31" a="1"/>
  <c r="P14" i="31" s="1"/>
  <c r="R14" i="31" a="1"/>
  <c r="R14" i="31" s="1"/>
  <c r="P34" i="31" a="1"/>
  <c r="P34" i="31" s="1"/>
  <c r="R34" i="31" a="1"/>
  <c r="R34" i="31" s="1"/>
  <c r="X195" i="10"/>
  <c r="X196" i="10" s="1"/>
  <c r="AP188" i="10"/>
  <c r="AP216" i="10" s="1"/>
  <c r="AK195" i="10"/>
  <c r="AK217" i="10" s="1"/>
  <c r="AE188" i="10"/>
  <c r="AE216" i="10" s="1"/>
  <c r="AB188" i="10"/>
  <c r="AB216" i="10" s="1"/>
  <c r="O188" i="10"/>
  <c r="O216" i="10" s="1"/>
  <c r="BB104" i="10"/>
  <c r="BB212" i="10" s="1"/>
  <c r="AD188" i="10"/>
  <c r="AD216" i="10" s="1"/>
  <c r="AR156" i="10"/>
  <c r="AR157" i="10" s="1"/>
  <c r="O156" i="10"/>
  <c r="O214" i="10" s="1"/>
  <c r="AC130" i="10"/>
  <c r="AC131" i="10" s="1"/>
  <c r="AG188" i="10"/>
  <c r="AG216" i="10" s="1"/>
  <c r="U188" i="10"/>
  <c r="U189" i="10" s="1"/>
  <c r="M188" i="10"/>
  <c r="M189" i="10" s="1"/>
  <c r="K188" i="10"/>
  <c r="K216" i="10" s="1"/>
  <c r="V188" i="10"/>
  <c r="V216" i="10" s="1"/>
  <c r="AF188" i="10"/>
  <c r="AF216" i="10" s="1"/>
  <c r="AY188" i="10"/>
  <c r="AY216" i="10" s="1"/>
  <c r="AH188" i="10"/>
  <c r="AH189" i="10" s="1"/>
  <c r="AC104" i="10"/>
  <c r="AC212" i="10" s="1"/>
  <c r="BE188" i="10"/>
  <c r="BE216" i="10" s="1"/>
  <c r="AC181" i="10"/>
  <c r="AC215" i="10" s="1"/>
  <c r="L188" i="10"/>
  <c r="L216" i="10" s="1"/>
  <c r="AO216" i="10"/>
  <c r="AO189" i="10"/>
  <c r="AV188" i="10"/>
  <c r="BG188" i="10"/>
  <c r="BF188" i="10"/>
  <c r="AP195" i="10"/>
  <c r="AX188" i="10"/>
  <c r="AW195" i="10"/>
  <c r="W188" i="10"/>
  <c r="AT188" i="10"/>
  <c r="AW216" i="10"/>
  <c r="AW189" i="10"/>
  <c r="J188" i="10"/>
  <c r="AC156" i="10"/>
  <c r="BA188" i="10"/>
  <c r="BD188" i="10"/>
  <c r="S188" i="10"/>
  <c r="AU195" i="10"/>
  <c r="BC188" i="10"/>
  <c r="AA188" i="10"/>
  <c r="AX181" i="10"/>
  <c r="AX215" i="10" s="1"/>
  <c r="AC216" i="10"/>
  <c r="AC189" i="10"/>
  <c r="AV195" i="10"/>
  <c r="AR188" i="10"/>
  <c r="R188" i="10"/>
  <c r="Z195" i="10"/>
  <c r="Z188" i="10"/>
  <c r="AM188" i="10"/>
  <c r="AN188" i="10"/>
  <c r="AU188" i="10"/>
  <c r="X188" i="10"/>
  <c r="AC195" i="10"/>
  <c r="AL188" i="10"/>
  <c r="AS188" i="10"/>
  <c r="BB188" i="10"/>
  <c r="Q188" i="10"/>
  <c r="AA195" i="10"/>
  <c r="AK188" i="10"/>
  <c r="AT195" i="10"/>
  <c r="W195" i="10"/>
  <c r="W217" i="10" s="1"/>
  <c r="N188" i="10"/>
  <c r="P188" i="10"/>
  <c r="T188" i="10"/>
  <c r="AB195" i="10"/>
  <c r="AR195" i="10"/>
  <c r="AZ188" i="10"/>
  <c r="BF130" i="10"/>
  <c r="BF213" i="10" s="1"/>
  <c r="AQ188" i="10"/>
  <c r="AI188" i="10"/>
  <c r="AQ195" i="10"/>
  <c r="BK188" i="10"/>
  <c r="BK216" i="10" s="1"/>
  <c r="AJ188" i="10"/>
  <c r="AS195" i="10"/>
  <c r="AF181" i="10"/>
  <c r="AF215" i="10" s="1"/>
  <c r="BH130" i="10"/>
  <c r="BH213" i="10" s="1"/>
  <c r="BD181" i="10"/>
  <c r="BD215" i="10" s="1"/>
  <c r="J156" i="10"/>
  <c r="J214" i="10" s="1"/>
  <c r="L195" i="10"/>
  <c r="L196" i="10" s="1"/>
  <c r="AX195" i="10"/>
  <c r="AX217" i="10" s="1"/>
  <c r="AK104" i="10"/>
  <c r="AK105" i="10" s="1"/>
  <c r="J104" i="10"/>
  <c r="J212" i="10" s="1"/>
  <c r="AW156" i="10"/>
  <c r="AW214" i="10" s="1"/>
  <c r="BC104" i="10"/>
  <c r="BC212" i="10" s="1"/>
  <c r="AP181" i="10"/>
  <c r="AP182" i="10" s="1"/>
  <c r="BH195" i="10"/>
  <c r="BH196" i="10" s="1"/>
  <c r="M181" i="10"/>
  <c r="M215" i="10" s="1"/>
  <c r="R130" i="10"/>
  <c r="R213" i="10" s="1"/>
  <c r="Z181" i="10"/>
  <c r="Z182" i="10" s="1"/>
  <c r="L156" i="10"/>
  <c r="L214" i="10" s="1"/>
  <c r="BE181" i="10"/>
  <c r="BE215" i="10" s="1"/>
  <c r="J181" i="10"/>
  <c r="J215" i="10" s="1"/>
  <c r="AZ181" i="10"/>
  <c r="AZ215" i="10" s="1"/>
  <c r="Q181" i="10"/>
  <c r="Q215" i="10" s="1"/>
  <c r="AT130" i="10"/>
  <c r="AT213" i="10" s="1"/>
  <c r="L104" i="10"/>
  <c r="L212" i="10" s="1"/>
  <c r="AN156" i="10"/>
  <c r="AN214" i="10" s="1"/>
  <c r="AN195" i="10"/>
  <c r="AN217" i="10" s="1"/>
  <c r="BJ130" i="10"/>
  <c r="BJ213" i="10" s="1"/>
  <c r="AQ104" i="10"/>
  <c r="AQ105" i="10" s="1"/>
  <c r="BK181" i="10"/>
  <c r="BK215" i="10" s="1"/>
  <c r="AX104" i="10"/>
  <c r="AX212" i="10" s="1"/>
  <c r="BB181" i="10"/>
  <c r="BB215" i="10" s="1"/>
  <c r="BK195" i="10"/>
  <c r="BK217" i="10" s="1"/>
  <c r="O104" i="10"/>
  <c r="O212" i="10" s="1"/>
  <c r="BH181" i="10"/>
  <c r="BH215" i="10" s="1"/>
  <c r="Q156" i="10"/>
  <c r="Q157" i="10" s="1"/>
  <c r="BC195" i="10"/>
  <c r="BC217" i="10" s="1"/>
  <c r="AM181" i="10"/>
  <c r="AM215" i="10" s="1"/>
  <c r="AY130" i="10"/>
  <c r="AY213" i="10" s="1"/>
  <c r="AJ195" i="10"/>
  <c r="AJ217" i="10" s="1"/>
  <c r="BG130" i="10"/>
  <c r="BG213" i="10" s="1"/>
  <c r="BI181" i="10"/>
  <c r="T181" i="10"/>
  <c r="T215" i="10" s="1"/>
  <c r="BI156" i="10"/>
  <c r="BI130" i="10"/>
  <c r="BI195" i="10"/>
  <c r="W104" i="10"/>
  <c r="W212" i="10" s="1"/>
  <c r="BK130" i="10"/>
  <c r="BJ195" i="10"/>
  <c r="BG104" i="10"/>
  <c r="BG212" i="10" s="1"/>
  <c r="BH156" i="10"/>
  <c r="BJ104" i="10"/>
  <c r="BH188" i="10"/>
  <c r="G130" i="10"/>
  <c r="G213" i="10" s="1"/>
  <c r="BI104" i="10"/>
  <c r="BI188" i="10"/>
  <c r="AO195" i="10"/>
  <c r="AO217" i="10" s="1"/>
  <c r="BJ181" i="10"/>
  <c r="BJ188" i="10"/>
  <c r="BH104" i="10"/>
  <c r="BK104" i="10"/>
  <c r="AV130" i="10"/>
  <c r="AV213" i="10" s="1"/>
  <c r="U195" i="10"/>
  <c r="U217" i="10" s="1"/>
  <c r="BJ156" i="10"/>
  <c r="BE130" i="10"/>
  <c r="BE213" i="10" s="1"/>
  <c r="N195" i="10"/>
  <c r="N217" i="10" s="1"/>
  <c r="BK156" i="10"/>
  <c r="AU104" i="10"/>
  <c r="AU212" i="10" s="1"/>
  <c r="AU156" i="10"/>
  <c r="AU214" i="10" s="1"/>
  <c r="N181" i="10"/>
  <c r="N215" i="10" s="1"/>
  <c r="M104" i="10"/>
  <c r="M212" i="10" s="1"/>
  <c r="AT181" i="10"/>
  <c r="AT215" i="10" s="1"/>
  <c r="BB195" i="10"/>
  <c r="BB217" i="10" s="1"/>
  <c r="AU181" i="10"/>
  <c r="AU182" i="10" s="1"/>
  <c r="S104" i="10"/>
  <c r="S212" i="10" s="1"/>
  <c r="BB156" i="10"/>
  <c r="BB157" i="10" s="1"/>
  <c r="V195" i="10"/>
  <c r="V217" i="10" s="1"/>
  <c r="BD195" i="10"/>
  <c r="BD217" i="10" s="1"/>
  <c r="O181" i="10"/>
  <c r="O215" i="10" s="1"/>
  <c r="AS156" i="10"/>
  <c r="AS157" i="10" s="1"/>
  <c r="Y181" i="10"/>
  <c r="Y215" i="10" s="1"/>
  <c r="AD181" i="10"/>
  <c r="AD215" i="10" s="1"/>
  <c r="AB104" i="10"/>
  <c r="AB105" i="10" s="1"/>
  <c r="AI195" i="10"/>
  <c r="AI217" i="10" s="1"/>
  <c r="P181" i="10"/>
  <c r="P215" i="10" s="1"/>
  <c r="AR181" i="10"/>
  <c r="AR215" i="10" s="1"/>
  <c r="BE195" i="10"/>
  <c r="BE217" i="10" s="1"/>
  <c r="Q130" i="10"/>
  <c r="Q213" i="10" s="1"/>
  <c r="AY104" i="10"/>
  <c r="AY212" i="10" s="1"/>
  <c r="AH104" i="10"/>
  <c r="AH212" i="10" s="1"/>
  <c r="AV181" i="10"/>
  <c r="AV182" i="10" s="1"/>
  <c r="BF104" i="10"/>
  <c r="BF105" i="10" s="1"/>
  <c r="AY195" i="10"/>
  <c r="AY217" i="10" s="1"/>
  <c r="AT156" i="10"/>
  <c r="AT157" i="10" s="1"/>
  <c r="AF195" i="10"/>
  <c r="AF217" i="10" s="1"/>
  <c r="O130" i="10"/>
  <c r="O213" i="10" s="1"/>
  <c r="AB156" i="10"/>
  <c r="AB214" i="10" s="1"/>
  <c r="AP104" i="10"/>
  <c r="AP212" i="10" s="1"/>
  <c r="T195" i="10"/>
  <c r="T217" i="10" s="1"/>
  <c r="AR130" i="10"/>
  <c r="AR213" i="10" s="1"/>
  <c r="BG181" i="10"/>
  <c r="BG215" i="10" s="1"/>
  <c r="AK130" i="10"/>
  <c r="AK213" i="10" s="1"/>
  <c r="O195" i="10"/>
  <c r="O217" i="10" s="1"/>
  <c r="AH181" i="10"/>
  <c r="AH182" i="10" s="1"/>
  <c r="BF181" i="10"/>
  <c r="BF215" i="10" s="1"/>
  <c r="BE104" i="10"/>
  <c r="BE212" i="10" s="1"/>
  <c r="V104" i="10"/>
  <c r="V212" i="10" s="1"/>
  <c r="Q104" i="10"/>
  <c r="Q212" i="10" s="1"/>
  <c r="AZ104" i="10"/>
  <c r="AZ105" i="10" s="1"/>
  <c r="L181" i="10"/>
  <c r="R195" i="10"/>
  <c r="AZ195" i="10"/>
  <c r="AG130" i="10"/>
  <c r="Y130" i="10"/>
  <c r="BB130" i="10"/>
  <c r="AB181" i="10"/>
  <c r="U181" i="10"/>
  <c r="AL104" i="10"/>
  <c r="K181" i="10"/>
  <c r="BF195" i="10"/>
  <c r="AF156" i="10"/>
  <c r="T130" i="10"/>
  <c r="Y156" i="10"/>
  <c r="W156" i="10"/>
  <c r="AH195" i="10"/>
  <c r="R181" i="10"/>
  <c r="AK181" i="10"/>
  <c r="X130" i="10"/>
  <c r="BF156" i="10"/>
  <c r="BG195" i="10"/>
  <c r="BG156" i="10"/>
  <c r="AX130" i="10"/>
  <c r="T156" i="10"/>
  <c r="Y104" i="10"/>
  <c r="AA104" i="10"/>
  <c r="AB130" i="10"/>
  <c r="AK156" i="10"/>
  <c r="Q195" i="10"/>
  <c r="AI130" i="10"/>
  <c r="AE195" i="10"/>
  <c r="M156" i="10"/>
  <c r="J195" i="10"/>
  <c r="AJ156" i="10"/>
  <c r="I130" i="10"/>
  <c r="I213" i="10" s="1"/>
  <c r="BD130" i="10"/>
  <c r="N130" i="10"/>
  <c r="R104" i="10"/>
  <c r="AN181" i="10"/>
  <c r="AY181" i="10"/>
  <c r="X181" i="10"/>
  <c r="AH130" i="10"/>
  <c r="P156" i="10"/>
  <c r="AO130" i="10"/>
  <c r="AA156" i="10"/>
  <c r="Y195" i="10"/>
  <c r="AU130" i="10"/>
  <c r="X156" i="10"/>
  <c r="AM156" i="10"/>
  <c r="M130" i="10"/>
  <c r="BD156" i="10"/>
  <c r="AL195" i="10"/>
  <c r="AP156" i="10"/>
  <c r="AQ156" i="10"/>
  <c r="AZ156" i="10"/>
  <c r="AG195" i="10"/>
  <c r="Y188" i="10"/>
  <c r="AN104" i="10"/>
  <c r="AE104" i="10"/>
  <c r="I195" i="10"/>
  <c r="I217" i="10" s="1"/>
  <c r="S130" i="10"/>
  <c r="AW181" i="10"/>
  <c r="BA130" i="10"/>
  <c r="V181" i="10"/>
  <c r="AV156" i="10"/>
  <c r="AG181" i="10"/>
  <c r="AP130" i="10"/>
  <c r="AO181" i="10"/>
  <c r="M195" i="10"/>
  <c r="AG104" i="10"/>
  <c r="R156" i="10"/>
  <c r="AO156" i="10"/>
  <c r="BA181" i="10"/>
  <c r="AT104" i="10"/>
  <c r="L130" i="10"/>
  <c r="S156" i="10"/>
  <c r="K195" i="10"/>
  <c r="AH156" i="10"/>
  <c r="AL156" i="10"/>
  <c r="AD195" i="10"/>
  <c r="AN130" i="10"/>
  <c r="AI156" i="10"/>
  <c r="AO104" i="10"/>
  <c r="AF104" i="10"/>
  <c r="BA104" i="10"/>
  <c r="S181" i="10"/>
  <c r="AE130" i="10"/>
  <c r="BE156" i="10"/>
  <c r="AY156" i="10"/>
  <c r="AS181" i="10"/>
  <c r="AV104" i="10"/>
  <c r="AA181" i="10"/>
  <c r="BA156" i="10"/>
  <c r="AD130" i="10"/>
  <c r="AE156" i="10"/>
  <c r="AD104" i="10"/>
  <c r="N104" i="10"/>
  <c r="T104" i="10"/>
  <c r="P130" i="10"/>
  <c r="Z104" i="10"/>
  <c r="AS130" i="10"/>
  <c r="V130" i="10"/>
  <c r="AI181" i="10"/>
  <c r="AD156" i="10"/>
  <c r="S195" i="10"/>
  <c r="AG156" i="10"/>
  <c r="J130" i="10"/>
  <c r="K130" i="10"/>
  <c r="W130" i="10"/>
  <c r="AQ130" i="10"/>
  <c r="BC181" i="10"/>
  <c r="P104" i="10"/>
  <c r="AW104" i="10"/>
  <c r="W181" i="10"/>
  <c r="X104" i="10"/>
  <c r="AE181" i="10"/>
  <c r="AL130" i="10"/>
  <c r="BA195" i="10"/>
  <c r="K156" i="10"/>
  <c r="V156" i="10"/>
  <c r="AS104" i="10"/>
  <c r="AI104" i="10"/>
  <c r="AJ130" i="10"/>
  <c r="U104" i="10"/>
  <c r="AJ104" i="10"/>
  <c r="AM195" i="10"/>
  <c r="U130" i="10"/>
  <c r="N156" i="10"/>
  <c r="BC130" i="10"/>
  <c r="AF130" i="10"/>
  <c r="AL181" i="10"/>
  <c r="BD104" i="10"/>
  <c r="AZ130" i="10"/>
  <c r="AQ181" i="10"/>
  <c r="U156" i="10"/>
  <c r="Z130" i="10"/>
  <c r="AX156" i="10"/>
  <c r="BC156" i="10"/>
  <c r="H188" i="10"/>
  <c r="H216" i="10" s="1"/>
  <c r="AM104" i="10"/>
  <c r="K104" i="10"/>
  <c r="AA130" i="10"/>
  <c r="AJ181" i="10"/>
  <c r="AR104" i="10"/>
  <c r="AW130" i="10"/>
  <c r="P195" i="10"/>
  <c r="AM130" i="10"/>
  <c r="Z156" i="10"/>
  <c r="I21" i="8"/>
  <c r="I22" i="8"/>
  <c r="H22" i="8"/>
  <c r="H21" i="8"/>
  <c r="G21" i="8"/>
  <c r="G22" i="8"/>
  <c r="T6" i="31" s="1" a="1"/>
  <c r="T6" i="31" s="1"/>
  <c r="I188" i="10"/>
  <c r="I216" i="10" s="1"/>
  <c r="I156" i="10"/>
  <c r="I157" i="10" s="1"/>
  <c r="G195" i="10"/>
  <c r="G217" i="10" s="1"/>
  <c r="H156" i="10"/>
  <c r="H214" i="10" s="1"/>
  <c r="H104" i="10"/>
  <c r="F195" i="10"/>
  <c r="I181" i="10"/>
  <c r="H181" i="10"/>
  <c r="G156" i="10"/>
  <c r="H195" i="10"/>
  <c r="G181" i="10"/>
  <c r="I104" i="10"/>
  <c r="G188" i="10"/>
  <c r="H130" i="10"/>
  <c r="G104" i="10"/>
  <c r="E195" i="10"/>
  <c r="E217" i="10" s="1"/>
  <c r="P7" i="31" l="1" a="1"/>
  <c r="P7" i="31" s="1"/>
  <c r="Q7" i="31" a="1"/>
  <c r="Q7" i="31" s="1"/>
  <c r="P6" i="31" a="1"/>
  <c r="P6" i="31" s="1"/>
  <c r="Q6" i="31" a="1"/>
  <c r="Q6" i="31" s="1"/>
  <c r="J31" i="8"/>
  <c r="Y8" i="19" s="1" a="1"/>
  <c r="Y8" i="19" s="1"/>
  <c r="J32" i="8"/>
  <c r="Z8" i="19" s="1" a="1"/>
  <c r="Z8" i="19" s="1"/>
  <c r="J33" i="8"/>
  <c r="AA8" i="19" s="1" a="1"/>
  <c r="AA8" i="19" s="1"/>
  <c r="P8" i="31" a="1"/>
  <c r="P8" i="31" s="1"/>
  <c r="Q8" i="31" a="1"/>
  <c r="Q8" i="31" s="1"/>
  <c r="AK196" i="10"/>
  <c r="X217" i="10"/>
  <c r="AE189" i="10"/>
  <c r="AB189" i="10"/>
  <c r="S8" i="31" a="1"/>
  <c r="S8" i="31" s="1"/>
  <c r="T8" i="31" a="1"/>
  <c r="T8" i="31" s="1"/>
  <c r="S7" i="31" a="1"/>
  <c r="S7" i="31" s="1"/>
  <c r="T7" i="31" a="1"/>
  <c r="T7" i="31" s="1"/>
  <c r="R6" i="31" a="1"/>
  <c r="R6" i="31" s="1"/>
  <c r="S6" i="31" a="1"/>
  <c r="S6" i="31" s="1"/>
  <c r="R7" i="31" a="1"/>
  <c r="R7" i="31" s="1"/>
  <c r="R8" i="31" a="1"/>
  <c r="R8" i="31" s="1"/>
  <c r="O157" i="10"/>
  <c r="AR214" i="10"/>
  <c r="AP189" i="10"/>
  <c r="AG189" i="10"/>
  <c r="BB105" i="10"/>
  <c r="O189" i="10"/>
  <c r="U216" i="10"/>
  <c r="AD189" i="10"/>
  <c r="L217" i="10"/>
  <c r="AC213" i="10"/>
  <c r="BE189" i="10"/>
  <c r="M216" i="10"/>
  <c r="BF131" i="10"/>
  <c r="BE105" i="10"/>
  <c r="AH105" i="10"/>
  <c r="AF189" i="10"/>
  <c r="J157" i="10"/>
  <c r="AF182" i="10"/>
  <c r="K189" i="10"/>
  <c r="AY189" i="10"/>
  <c r="V189" i="10"/>
  <c r="AH216" i="10"/>
  <c r="L189" i="10"/>
  <c r="AC182" i="10"/>
  <c r="J105" i="10"/>
  <c r="AC105" i="10"/>
  <c r="BC105" i="10"/>
  <c r="AX105" i="10"/>
  <c r="W196" i="10"/>
  <c r="AP215" i="10"/>
  <c r="AB217" i="10"/>
  <c r="AB196" i="10"/>
  <c r="W216" i="10"/>
  <c r="W189" i="10"/>
  <c r="T216" i="10"/>
  <c r="T189" i="10"/>
  <c r="AC214" i="10"/>
  <c r="AC157" i="10"/>
  <c r="AW217" i="10"/>
  <c r="AW196" i="10"/>
  <c r="P189" i="10"/>
  <c r="P216" i="10"/>
  <c r="AC217" i="10"/>
  <c r="AC196" i="10"/>
  <c r="J216" i="10"/>
  <c r="J189" i="10"/>
  <c r="N216" i="10"/>
  <c r="N189" i="10"/>
  <c r="X216" i="10"/>
  <c r="X189" i="10"/>
  <c r="AA216" i="10"/>
  <c r="AA189" i="10"/>
  <c r="AU216" i="10"/>
  <c r="AU189" i="10"/>
  <c r="AX216" i="10"/>
  <c r="AX189" i="10"/>
  <c r="AS217" i="10"/>
  <c r="AS196" i="10"/>
  <c r="AT217" i="10"/>
  <c r="AT196" i="10"/>
  <c r="AN216" i="10"/>
  <c r="AN189" i="10"/>
  <c r="AP217" i="10"/>
  <c r="AP196" i="10"/>
  <c r="AJ216" i="10"/>
  <c r="AJ189" i="10"/>
  <c r="AK216" i="10"/>
  <c r="AK189" i="10"/>
  <c r="AM216" i="10"/>
  <c r="AM189" i="10"/>
  <c r="BC216" i="10"/>
  <c r="BC189" i="10"/>
  <c r="BF216" i="10"/>
  <c r="BF189" i="10"/>
  <c r="AA217" i="10"/>
  <c r="AA196" i="10"/>
  <c r="Z216" i="10"/>
  <c r="Z189" i="10"/>
  <c r="AQ217" i="10"/>
  <c r="AQ196" i="10"/>
  <c r="Q216" i="10"/>
  <c r="Q189" i="10"/>
  <c r="AI216" i="10"/>
  <c r="AI189" i="10"/>
  <c r="BB216" i="10"/>
  <c r="BB189" i="10"/>
  <c r="AU217" i="10"/>
  <c r="AU196" i="10"/>
  <c r="AT216" i="10"/>
  <c r="AT189" i="10"/>
  <c r="BG216" i="10"/>
  <c r="BG189" i="10"/>
  <c r="BH131" i="10"/>
  <c r="AQ216" i="10"/>
  <c r="AQ189" i="10"/>
  <c r="Z217" i="10"/>
  <c r="Z196" i="10"/>
  <c r="S216" i="10"/>
  <c r="S189" i="10"/>
  <c r="R216" i="10"/>
  <c r="R189" i="10"/>
  <c r="BD216" i="10"/>
  <c r="BD189" i="10"/>
  <c r="BK189" i="10"/>
  <c r="AS216" i="10"/>
  <c r="AS189" i="10"/>
  <c r="AR216" i="10"/>
  <c r="AR189" i="10"/>
  <c r="AV216" i="10"/>
  <c r="AV189" i="10"/>
  <c r="AR217" i="10"/>
  <c r="AR196" i="10"/>
  <c r="AX196" i="10"/>
  <c r="AX182" i="10"/>
  <c r="BD182" i="10"/>
  <c r="AL216" i="10"/>
  <c r="AL189" i="10"/>
  <c r="AV217" i="10"/>
  <c r="AV196" i="10"/>
  <c r="AZ216" i="10"/>
  <c r="AZ189" i="10"/>
  <c r="BA216" i="10"/>
  <c r="BA189" i="10"/>
  <c r="H33" i="8"/>
  <c r="H32" i="8"/>
  <c r="Z6" i="19" s="1" a="1"/>
  <c r="Z6" i="19" s="1"/>
  <c r="H31" i="8"/>
  <c r="Y6" i="19" s="1" a="1"/>
  <c r="Y6" i="19" s="1"/>
  <c r="G33" i="8"/>
  <c r="G31" i="8"/>
  <c r="G32" i="8"/>
  <c r="I33" i="8"/>
  <c r="I32" i="8"/>
  <c r="I31" i="8"/>
  <c r="AK212" i="10"/>
  <c r="AW157" i="10"/>
  <c r="AV215" i="10"/>
  <c r="BH217" i="10"/>
  <c r="O105" i="10"/>
  <c r="BB182" i="10"/>
  <c r="L157" i="10"/>
  <c r="J182" i="10"/>
  <c r="BC196" i="10"/>
  <c r="M182" i="10"/>
  <c r="V196" i="10"/>
  <c r="BE182" i="10"/>
  <c r="AZ182" i="10"/>
  <c r="Z215" i="10"/>
  <c r="L105" i="10"/>
  <c r="Q182" i="10"/>
  <c r="AJ196" i="10"/>
  <c r="AT131" i="10"/>
  <c r="R131" i="10"/>
  <c r="H189" i="10"/>
  <c r="AI196" i="10"/>
  <c r="O196" i="10"/>
  <c r="G131" i="10"/>
  <c r="AU157" i="10"/>
  <c r="AQ212" i="10"/>
  <c r="BG105" i="10"/>
  <c r="BJ131" i="10"/>
  <c r="N196" i="10"/>
  <c r="BK182" i="10"/>
  <c r="AD182" i="10"/>
  <c r="AN157" i="10"/>
  <c r="AN196" i="10"/>
  <c r="AS214" i="10"/>
  <c r="AY131" i="10"/>
  <c r="Q214" i="10"/>
  <c r="AT214" i="10"/>
  <c r="BG131" i="10"/>
  <c r="AZ212" i="10"/>
  <c r="BE131" i="10"/>
  <c r="AM182" i="10"/>
  <c r="Q105" i="10"/>
  <c r="AV131" i="10"/>
  <c r="AU215" i="10"/>
  <c r="BK196" i="10"/>
  <c r="BB214" i="10"/>
  <c r="U196" i="10"/>
  <c r="BF212" i="10"/>
  <c r="O182" i="10"/>
  <c r="S105" i="10"/>
  <c r="V105" i="10"/>
  <c r="BD196" i="10"/>
  <c r="BH182" i="10"/>
  <c r="W105" i="10"/>
  <c r="N182" i="10"/>
  <c r="BI213" i="10"/>
  <c r="BI131" i="10"/>
  <c r="AO196" i="10"/>
  <c r="BI216" i="10"/>
  <c r="BI189" i="10"/>
  <c r="BI214" i="10"/>
  <c r="BI157" i="10"/>
  <c r="BI212" i="10"/>
  <c r="BI105" i="10"/>
  <c r="BH189" i="10"/>
  <c r="BH216" i="10"/>
  <c r="BB196" i="10"/>
  <c r="BK214" i="10"/>
  <c r="BK157" i="10"/>
  <c r="BJ212" i="10"/>
  <c r="BJ105" i="10"/>
  <c r="BH214" i="10"/>
  <c r="BH157" i="10"/>
  <c r="BJ214" i="10"/>
  <c r="BJ157" i="10"/>
  <c r="AU105" i="10"/>
  <c r="T182" i="10"/>
  <c r="AT182" i="10"/>
  <c r="BI215" i="10"/>
  <c r="BI182" i="10"/>
  <c r="AY105" i="10"/>
  <c r="BK212" i="10"/>
  <c r="BK105" i="10"/>
  <c r="BJ217" i="10"/>
  <c r="BJ196" i="10"/>
  <c r="BH212" i="10"/>
  <c r="BH105" i="10"/>
  <c r="BK213" i="10"/>
  <c r="BK131" i="10"/>
  <c r="M105" i="10"/>
  <c r="BJ216" i="10"/>
  <c r="BJ189" i="10"/>
  <c r="BJ215" i="10"/>
  <c r="BJ182" i="10"/>
  <c r="BI217" i="10"/>
  <c r="BI196" i="10"/>
  <c r="AB157" i="10"/>
  <c r="AF196" i="10"/>
  <c r="AB212" i="10"/>
  <c r="Y182" i="10"/>
  <c r="G196" i="10"/>
  <c r="AR182" i="10"/>
  <c r="I131" i="10"/>
  <c r="P182" i="10"/>
  <c r="Q131" i="10"/>
  <c r="BE196" i="10"/>
  <c r="AR131" i="10"/>
  <c r="AY196" i="10"/>
  <c r="O131" i="10"/>
  <c r="T196" i="10"/>
  <c r="AP105" i="10"/>
  <c r="BF182" i="10"/>
  <c r="AK131" i="10"/>
  <c r="AH215" i="10"/>
  <c r="BG182" i="10"/>
  <c r="AY214" i="10"/>
  <c r="AY157" i="10"/>
  <c r="AO212" i="10"/>
  <c r="AO105" i="10"/>
  <c r="AV214" i="10"/>
  <c r="AV157" i="10"/>
  <c r="AP214" i="10"/>
  <c r="AP157" i="10"/>
  <c r="P214" i="10"/>
  <c r="P157" i="10"/>
  <c r="N213" i="10"/>
  <c r="N131" i="10"/>
  <c r="AZ217" i="10"/>
  <c r="AZ196" i="10"/>
  <c r="Z213" i="10"/>
  <c r="Z131" i="10"/>
  <c r="AA215" i="10"/>
  <c r="AA182" i="10"/>
  <c r="AI214" i="10"/>
  <c r="AI157" i="10"/>
  <c r="V215" i="10"/>
  <c r="V182" i="10"/>
  <c r="AL217" i="10"/>
  <c r="AL196" i="10"/>
  <c r="BD213" i="10"/>
  <c r="BD131" i="10"/>
  <c r="T214" i="10"/>
  <c r="T157" i="10"/>
  <c r="AH217" i="10"/>
  <c r="AH196" i="10"/>
  <c r="R217" i="10"/>
  <c r="R196" i="10"/>
  <c r="AR212" i="10"/>
  <c r="AR105" i="10"/>
  <c r="AO213" i="10"/>
  <c r="AO131" i="10"/>
  <c r="AN213" i="10"/>
  <c r="AN131" i="10"/>
  <c r="BA213" i="10"/>
  <c r="BA131" i="10"/>
  <c r="BD214" i="10"/>
  <c r="BD157" i="10"/>
  <c r="AX213" i="10"/>
  <c r="AX131" i="10"/>
  <c r="W214" i="10"/>
  <c r="W157" i="10"/>
  <c r="AA213" i="10"/>
  <c r="AA131" i="10"/>
  <c r="AD217" i="10"/>
  <c r="AD196" i="10"/>
  <c r="AO214" i="10"/>
  <c r="AO157" i="10"/>
  <c r="AW215" i="10"/>
  <c r="AW182" i="10"/>
  <c r="M213" i="10"/>
  <c r="M131" i="10"/>
  <c r="BG214" i="10"/>
  <c r="BG157" i="10"/>
  <c r="Y214" i="10"/>
  <c r="Y157" i="10"/>
  <c r="AA212" i="10"/>
  <c r="AA105" i="10"/>
  <c r="W215" i="10"/>
  <c r="W182" i="10"/>
  <c r="K214" i="10"/>
  <c r="K157" i="10"/>
  <c r="AL214" i="10"/>
  <c r="AL157" i="10"/>
  <c r="R214" i="10"/>
  <c r="R157" i="10"/>
  <c r="S213" i="10"/>
  <c r="S131" i="10"/>
  <c r="AM214" i="10"/>
  <c r="AM157" i="10"/>
  <c r="BG217" i="10"/>
  <c r="BG196" i="10"/>
  <c r="T213" i="10"/>
  <c r="T131" i="10"/>
  <c r="AB215" i="10"/>
  <c r="AB182" i="10"/>
  <c r="AD214" i="10"/>
  <c r="AD157" i="10"/>
  <c r="BE214" i="10"/>
  <c r="BE157" i="10"/>
  <c r="K212" i="10"/>
  <c r="K105" i="10"/>
  <c r="N214" i="10"/>
  <c r="N157" i="10"/>
  <c r="BA217" i="10"/>
  <c r="BA196" i="10"/>
  <c r="T212" i="10"/>
  <c r="T105" i="10"/>
  <c r="AH214" i="10"/>
  <c r="AH157" i="10"/>
  <c r="AG212" i="10"/>
  <c r="AG105" i="10"/>
  <c r="AH213" i="10"/>
  <c r="AH131" i="10"/>
  <c r="AJ214" i="10"/>
  <c r="AJ157" i="10"/>
  <c r="AF214" i="10"/>
  <c r="AF157" i="10"/>
  <c r="I214" i="10"/>
  <c r="U214" i="10"/>
  <c r="U157" i="10"/>
  <c r="K217" i="10"/>
  <c r="K196" i="10"/>
  <c r="X215" i="10"/>
  <c r="X182" i="10"/>
  <c r="J217" i="10"/>
  <c r="J196" i="10"/>
  <c r="Y212" i="10"/>
  <c r="Y105" i="10"/>
  <c r="BF217" i="10"/>
  <c r="BF196" i="10"/>
  <c r="Z214" i="10"/>
  <c r="Z157" i="10"/>
  <c r="AM212" i="10"/>
  <c r="AM105" i="10"/>
  <c r="AQ215" i="10"/>
  <c r="AQ182" i="10"/>
  <c r="AM217" i="10"/>
  <c r="AM196" i="10"/>
  <c r="V213" i="10"/>
  <c r="V131" i="10"/>
  <c r="AD212" i="10"/>
  <c r="AD105" i="10"/>
  <c r="S215" i="10"/>
  <c r="S182" i="10"/>
  <c r="X214" i="10"/>
  <c r="X157" i="10"/>
  <c r="M214" i="10"/>
  <c r="M157" i="10"/>
  <c r="BF214" i="10"/>
  <c r="BF157" i="10"/>
  <c r="K215" i="10"/>
  <c r="K182" i="10"/>
  <c r="AJ212" i="10"/>
  <c r="AJ105" i="10"/>
  <c r="M217" i="10"/>
  <c r="M196" i="10"/>
  <c r="AU213" i="10"/>
  <c r="AU131" i="10"/>
  <c r="AE217" i="10"/>
  <c r="AE196" i="10"/>
  <c r="X213" i="10"/>
  <c r="X131" i="10"/>
  <c r="AL212" i="10"/>
  <c r="AL105" i="10"/>
  <c r="L215" i="10"/>
  <c r="L182" i="10"/>
  <c r="V214" i="10"/>
  <c r="V157" i="10"/>
  <c r="BC213" i="10"/>
  <c r="BC131" i="10"/>
  <c r="AQ213" i="10"/>
  <c r="AQ131" i="10"/>
  <c r="S214" i="10"/>
  <c r="S157" i="10"/>
  <c r="AI213" i="10"/>
  <c r="AI131" i="10"/>
  <c r="AK182" i="10"/>
  <c r="AK215" i="10"/>
  <c r="AQ214" i="10"/>
  <c r="AQ157" i="10"/>
  <c r="AV105" i="10"/>
  <c r="AV212" i="10"/>
  <c r="BD212" i="10"/>
  <c r="BD105" i="10"/>
  <c r="AL215" i="10"/>
  <c r="AL182" i="10"/>
  <c r="AJ213" i="10"/>
  <c r="AJ131" i="10"/>
  <c r="X212" i="10"/>
  <c r="X105" i="10"/>
  <c r="W213" i="10"/>
  <c r="W131" i="10"/>
  <c r="BA212" i="10"/>
  <c r="BA105" i="10"/>
  <c r="L213" i="10"/>
  <c r="L131" i="10"/>
  <c r="AE212" i="10"/>
  <c r="AE105" i="10"/>
  <c r="Q217" i="10"/>
  <c r="Q196" i="10"/>
  <c r="AG215" i="10"/>
  <c r="AG182" i="10"/>
  <c r="AJ215" i="10"/>
  <c r="AJ182" i="10"/>
  <c r="AW212" i="10"/>
  <c r="AW105" i="10"/>
  <c r="AM131" i="10"/>
  <c r="AM213" i="10"/>
  <c r="AE214" i="10"/>
  <c r="AE157" i="10"/>
  <c r="U105" i="10"/>
  <c r="U212" i="10"/>
  <c r="AF213" i="10"/>
  <c r="AF131" i="10"/>
  <c r="AI212" i="10"/>
  <c r="AI105" i="10"/>
  <c r="K213" i="10"/>
  <c r="K131" i="10"/>
  <c r="AS215" i="10"/>
  <c r="AS182" i="10"/>
  <c r="AT212" i="10"/>
  <c r="AT105" i="10"/>
  <c r="AO215" i="10"/>
  <c r="AO182" i="10"/>
  <c r="AN212" i="10"/>
  <c r="AN105" i="10"/>
  <c r="AY215" i="10"/>
  <c r="AY182" i="10"/>
  <c r="U215" i="10"/>
  <c r="U182" i="10"/>
  <c r="BC215" i="10"/>
  <c r="BC182" i="10"/>
  <c r="AI215" i="10"/>
  <c r="AI182" i="10"/>
  <c r="AZ131" i="10"/>
  <c r="AZ213" i="10"/>
  <c r="P217" i="10"/>
  <c r="P196" i="10"/>
  <c r="I196" i="10"/>
  <c r="I189" i="10"/>
  <c r="AW213" i="10"/>
  <c r="AW131" i="10"/>
  <c r="J213" i="10"/>
  <c r="J131" i="10"/>
  <c r="BA214" i="10"/>
  <c r="BA157" i="10"/>
  <c r="AP213" i="10"/>
  <c r="AP131" i="10"/>
  <c r="Y216" i="10"/>
  <c r="Y189" i="10"/>
  <c r="AN215" i="10"/>
  <c r="AN182" i="10"/>
  <c r="AE213" i="10"/>
  <c r="AE131" i="10"/>
  <c r="P213" i="10"/>
  <c r="P131" i="10"/>
  <c r="N212" i="10"/>
  <c r="N105" i="10"/>
  <c r="AS213" i="10"/>
  <c r="AS131" i="10"/>
  <c r="AD213" i="10"/>
  <c r="AD131" i="10"/>
  <c r="AG214" i="10"/>
  <c r="AG157" i="10"/>
  <c r="Z212" i="10"/>
  <c r="Z105" i="10"/>
  <c r="AF212" i="10"/>
  <c r="AF105" i="10"/>
  <c r="AG217" i="10"/>
  <c r="AG196" i="10"/>
  <c r="Y217" i="10"/>
  <c r="Y196" i="10"/>
  <c r="R212" i="10"/>
  <c r="R105" i="10"/>
  <c r="AK214" i="10"/>
  <c r="AK157" i="10"/>
  <c r="BB213" i="10"/>
  <c r="BB131" i="10"/>
  <c r="AG213" i="10"/>
  <c r="AG131" i="10"/>
  <c r="AS212" i="10"/>
  <c r="AS105" i="10"/>
  <c r="P212" i="10"/>
  <c r="P105" i="10"/>
  <c r="U213" i="10"/>
  <c r="U131" i="10"/>
  <c r="AL213" i="10"/>
  <c r="AL131" i="10"/>
  <c r="AE215" i="10"/>
  <c r="AE182" i="10"/>
  <c r="BC214" i="10"/>
  <c r="BC157" i="10"/>
  <c r="AX214" i="10"/>
  <c r="AX157" i="10"/>
  <c r="S217" i="10"/>
  <c r="S196" i="10"/>
  <c r="BA215" i="10"/>
  <c r="BA182" i="10"/>
  <c r="AZ214" i="10"/>
  <c r="AZ157" i="10"/>
  <c r="AA214" i="10"/>
  <c r="AA157" i="10"/>
  <c r="AB213" i="10"/>
  <c r="AB131" i="10"/>
  <c r="R215" i="10"/>
  <c r="R182" i="10"/>
  <c r="Y213" i="10"/>
  <c r="Y131" i="10"/>
  <c r="H157" i="10"/>
  <c r="G212" i="10"/>
  <c r="G105" i="10"/>
  <c r="G215" i="10"/>
  <c r="G182" i="10"/>
  <c r="G216" i="10"/>
  <c r="G189" i="10"/>
  <c r="I212" i="10"/>
  <c r="I105" i="10"/>
  <c r="F217" i="10"/>
  <c r="F196" i="10"/>
  <c r="F198" i="10" s="1"/>
  <c r="I215" i="10"/>
  <c r="I182" i="10"/>
  <c r="H213" i="10"/>
  <c r="H131" i="10"/>
  <c r="H217" i="10"/>
  <c r="H196" i="10"/>
  <c r="G214" i="10"/>
  <c r="G157" i="10"/>
  <c r="H182" i="10"/>
  <c r="H215" i="10"/>
  <c r="H212" i="10"/>
  <c r="H105" i="10"/>
  <c r="E196" i="10"/>
  <c r="E198" i="10" s="1"/>
  <c r="E112" i="10"/>
  <c r="Y6" i="31" l="1" a="1"/>
  <c r="Y6" i="31" s="1"/>
  <c r="Y7" i="31" a="1"/>
  <c r="Y7" i="31" s="1"/>
  <c r="V8" i="31" a="1"/>
  <c r="V8" i="31" s="1"/>
  <c r="Y8" i="31" a="1"/>
  <c r="Y8" i="31" s="1"/>
  <c r="AA6" i="19" a="1"/>
  <c r="AA6" i="19" s="1"/>
  <c r="V7" i="31" a="1"/>
  <c r="V7" i="31" s="1"/>
  <c r="AA5" i="19" a="1"/>
  <c r="AA5" i="19" s="1"/>
  <c r="V6" i="31" a="1"/>
  <c r="V6" i="31" s="1"/>
  <c r="AC198" i="10"/>
  <c r="AC199" i="10" s="1"/>
  <c r="Y7" i="19" a="1"/>
  <c r="Y7" i="19" s="1"/>
  <c r="Z7" i="19" a="1"/>
  <c r="Z7" i="19" s="1"/>
  <c r="AA7" i="19" a="1"/>
  <c r="AA7" i="19" s="1"/>
  <c r="Z5" i="19" a="1"/>
  <c r="Z5" i="19" s="1"/>
  <c r="Y5" i="19" a="1"/>
  <c r="Y5" i="19" s="1"/>
  <c r="O198" i="10"/>
  <c r="O199" i="10" s="1"/>
  <c r="O109" i="10" s="1"/>
  <c r="O110" i="10" s="1"/>
  <c r="Q198" i="10"/>
  <c r="Q204" i="10" s="1"/>
  <c r="BB198" i="10"/>
  <c r="BB204" i="10" s="1"/>
  <c r="BK198" i="10"/>
  <c r="BK199" i="10" s="1"/>
  <c r="BK109" i="10" s="1"/>
  <c r="BK110" i="10" s="1"/>
  <c r="AT198" i="10"/>
  <c r="AT204" i="10" s="1"/>
  <c r="AU198" i="10"/>
  <c r="AU199" i="10" s="1"/>
  <c r="AU109" i="10" s="1"/>
  <c r="AU110" i="10" s="1"/>
  <c r="BH198" i="10"/>
  <c r="BH204" i="10" s="1"/>
  <c r="BI198" i="10"/>
  <c r="BI204" i="10" s="1"/>
  <c r="BJ198" i="10"/>
  <c r="AR198" i="10"/>
  <c r="AR199" i="10" s="1"/>
  <c r="AR109" i="10" s="1"/>
  <c r="AR110" i="10" s="1"/>
  <c r="AN198" i="10"/>
  <c r="AN199" i="10" s="1"/>
  <c r="AN109" i="10" s="1"/>
  <c r="AN110" i="10" s="1"/>
  <c r="AV198" i="10"/>
  <c r="AV204" i="10" s="1"/>
  <c r="AK198" i="10"/>
  <c r="AK199" i="10" s="1"/>
  <c r="AK109" i="10" s="1"/>
  <c r="AK110" i="10" s="1"/>
  <c r="AY198" i="10"/>
  <c r="AY204" i="10" s="1"/>
  <c r="BE198" i="10"/>
  <c r="BE204" i="10" s="1"/>
  <c r="N198" i="10"/>
  <c r="N204" i="10" s="1"/>
  <c r="BD198" i="10"/>
  <c r="BD204" i="10" s="1"/>
  <c r="AQ198" i="10"/>
  <c r="AQ199" i="10" s="1"/>
  <c r="AQ109" i="10" s="1"/>
  <c r="AQ110" i="10" s="1"/>
  <c r="AP198" i="10"/>
  <c r="AP204" i="10" s="1"/>
  <c r="AW198" i="10"/>
  <c r="AW204" i="10" s="1"/>
  <c r="G198" i="10"/>
  <c r="G204" i="10" s="1"/>
  <c r="V198" i="10"/>
  <c r="V204" i="10" s="1"/>
  <c r="L198" i="10"/>
  <c r="L204" i="10" s="1"/>
  <c r="AB198" i="10"/>
  <c r="AB204" i="10" s="1"/>
  <c r="BC198" i="10"/>
  <c r="BC199" i="10" s="1"/>
  <c r="BC109" i="10" s="1"/>
  <c r="BC110" i="10" s="1"/>
  <c r="BA198" i="10"/>
  <c r="BA199" i="10" s="1"/>
  <c r="BA109" i="10" s="1"/>
  <c r="BA110" i="10" s="1"/>
  <c r="W198" i="10"/>
  <c r="W204" i="10" s="1"/>
  <c r="AO198" i="10"/>
  <c r="AO204" i="10" s="1"/>
  <c r="AX198" i="10"/>
  <c r="AX199" i="10" s="1"/>
  <c r="AX109" i="10" s="1"/>
  <c r="AX110" i="10" s="1"/>
  <c r="BF198" i="10"/>
  <c r="BF199" i="10" s="1"/>
  <c r="BF109" i="10" s="1"/>
  <c r="BF110" i="10" s="1"/>
  <c r="AH198" i="10"/>
  <c r="AH199" i="10" s="1"/>
  <c r="AH109" i="10" s="1"/>
  <c r="AH110" i="10" s="1"/>
  <c r="S198" i="10"/>
  <c r="S199" i="10" s="1"/>
  <c r="S109" i="10" s="1"/>
  <c r="S110" i="10" s="1"/>
  <c r="AZ198" i="10"/>
  <c r="AZ204" i="10" s="1"/>
  <c r="T198" i="10"/>
  <c r="T199" i="10" s="1"/>
  <c r="T109" i="10" s="1"/>
  <c r="T110" i="10" s="1"/>
  <c r="U198" i="10"/>
  <c r="U199" i="10" s="1"/>
  <c r="U109" i="10" s="1"/>
  <c r="U110" i="10" s="1"/>
  <c r="AF198" i="10"/>
  <c r="AF199" i="10" s="1"/>
  <c r="AF109" i="10" s="1"/>
  <c r="AF110" i="10" s="1"/>
  <c r="AE198" i="10"/>
  <c r="AE199" i="10" s="1"/>
  <c r="AE109" i="10" s="1"/>
  <c r="AE110" i="10" s="1"/>
  <c r="AI198" i="10"/>
  <c r="AI199" i="10" s="1"/>
  <c r="AI109" i="10" s="1"/>
  <c r="AI110" i="10" s="1"/>
  <c r="AJ198" i="10"/>
  <c r="AJ199" i="10" s="1"/>
  <c r="AJ109" i="10" s="1"/>
  <c r="AJ110" i="10" s="1"/>
  <c r="M198" i="10"/>
  <c r="AL198" i="10"/>
  <c r="J198" i="10"/>
  <c r="AD198" i="10"/>
  <c r="Y198" i="10"/>
  <c r="AM198" i="10"/>
  <c r="AG198" i="10"/>
  <c r="AA198" i="10"/>
  <c r="P198" i="10"/>
  <c r="K198" i="10"/>
  <c r="AS198" i="10"/>
  <c r="BG198" i="10"/>
  <c r="R198" i="10"/>
  <c r="X198" i="10"/>
  <c r="Z198" i="10"/>
  <c r="F204" i="10"/>
  <c r="F199" i="10"/>
  <c r="F109" i="10" s="1"/>
  <c r="I198" i="10"/>
  <c r="H198" i="10"/>
  <c r="E204" i="10"/>
  <c r="E199" i="10"/>
  <c r="E109" i="10" s="1"/>
  <c r="E110" i="10" s="1"/>
  <c r="AC204" i="10" l="1"/>
  <c r="BK204" i="10"/>
  <c r="O204" i="10"/>
  <c r="AC109" i="10"/>
  <c r="AC202" i="10"/>
  <c r="AC135" i="10"/>
  <c r="AC161" i="10"/>
  <c r="Q199" i="10"/>
  <c r="Q109" i="10" s="1"/>
  <c r="Q110" i="10" s="1"/>
  <c r="AT199" i="10"/>
  <c r="AT109" i="10" s="1"/>
  <c r="AT110" i="10" s="1"/>
  <c r="BI199" i="10"/>
  <c r="BI109" i="10" s="1"/>
  <c r="BI110" i="10" s="1"/>
  <c r="BB199" i="10"/>
  <c r="BB109" i="10" s="1"/>
  <c r="BB110" i="10" s="1"/>
  <c r="BH199" i="10"/>
  <c r="BH109" i="10" s="1"/>
  <c r="BH110" i="10" s="1"/>
  <c r="F110" i="10"/>
  <c r="BI202" i="10"/>
  <c r="BI113" i="10" s="1"/>
  <c r="BI161" i="10"/>
  <c r="BA202" i="10"/>
  <c r="BA113" i="10" s="1"/>
  <c r="BA135" i="10"/>
  <c r="BA161" i="10"/>
  <c r="AJ202" i="10"/>
  <c r="AJ165" i="10" s="1"/>
  <c r="AJ135" i="10"/>
  <c r="AJ161" i="10"/>
  <c r="U202" i="10"/>
  <c r="U135" i="10"/>
  <c r="U161" i="10"/>
  <c r="AE202" i="10"/>
  <c r="AE165" i="10" s="1"/>
  <c r="AE161" i="10"/>
  <c r="AE135" i="10"/>
  <c r="E135" i="10"/>
  <c r="E161" i="10"/>
  <c r="AR202" i="10"/>
  <c r="AR139" i="10" s="1"/>
  <c r="AR135" i="10"/>
  <c r="AR161" i="10"/>
  <c r="S202" i="10"/>
  <c r="S165" i="10" s="1"/>
  <c r="S161" i="10"/>
  <c r="S135" i="10"/>
  <c r="BC202" i="10"/>
  <c r="BC135" i="10"/>
  <c r="BC161" i="10"/>
  <c r="T202" i="10"/>
  <c r="T139" i="10" s="1"/>
  <c r="T135" i="10"/>
  <c r="T161" i="10"/>
  <c r="Q135" i="10"/>
  <c r="BF202" i="10"/>
  <c r="BF135" i="10"/>
  <c r="BF161" i="10"/>
  <c r="AI202" i="10"/>
  <c r="AI139" i="10" s="1"/>
  <c r="AI161" i="10"/>
  <c r="AI135" i="10"/>
  <c r="BK202" i="10"/>
  <c r="BK135" i="10"/>
  <c r="BK161" i="10"/>
  <c r="AH202" i="10"/>
  <c r="AH165" i="10" s="1"/>
  <c r="AH161" i="10"/>
  <c r="AH135" i="10"/>
  <c r="AK202" i="10"/>
  <c r="AK139" i="10" s="1"/>
  <c r="AK135" i="10"/>
  <c r="AK161" i="10"/>
  <c r="AF202" i="10"/>
  <c r="AF161" i="10"/>
  <c r="AF135" i="10"/>
  <c r="AU202" i="10"/>
  <c r="AU135" i="10"/>
  <c r="AU161" i="10"/>
  <c r="AX202" i="10"/>
  <c r="AX161" i="10"/>
  <c r="AX135" i="10"/>
  <c r="AQ202" i="10"/>
  <c r="AQ113" i="10" s="1"/>
  <c r="AQ135" i="10"/>
  <c r="AQ161" i="10"/>
  <c r="F202" i="10"/>
  <c r="F135" i="10"/>
  <c r="F161" i="10"/>
  <c r="AN202" i="10"/>
  <c r="AN135" i="10"/>
  <c r="AN161" i="10"/>
  <c r="O202" i="10"/>
  <c r="O139" i="10" s="1"/>
  <c r="O135" i="10"/>
  <c r="O161" i="10"/>
  <c r="AY199" i="10"/>
  <c r="AY109" i="10" s="1"/>
  <c r="AY110" i="10" s="1"/>
  <c r="AU204" i="10"/>
  <c r="AV199" i="10"/>
  <c r="AV109" i="10" s="1"/>
  <c r="AV110" i="10" s="1"/>
  <c r="AR204" i="10"/>
  <c r="BD199" i="10"/>
  <c r="BD109" i="10" s="1"/>
  <c r="BD110" i="10" s="1"/>
  <c r="N199" i="10"/>
  <c r="AK204" i="10"/>
  <c r="BJ199" i="10"/>
  <c r="BJ109" i="10" s="1"/>
  <c r="BJ110" i="10" s="1"/>
  <c r="BJ204" i="10"/>
  <c r="AN204" i="10"/>
  <c r="AQ204" i="10"/>
  <c r="BE199" i="10"/>
  <c r="BE109" i="10" s="1"/>
  <c r="BE110" i="10" s="1"/>
  <c r="AW199" i="10"/>
  <c r="AW109" i="10" s="1"/>
  <c r="AW110" i="10" s="1"/>
  <c r="AP199" i="10"/>
  <c r="AP109" i="10" s="1"/>
  <c r="AP110" i="10" s="1"/>
  <c r="BC204" i="10"/>
  <c r="G199" i="10"/>
  <c r="G109" i="10" s="1"/>
  <c r="G110" i="10" s="1"/>
  <c r="AX204" i="10"/>
  <c r="V199" i="10"/>
  <c r="V109" i="10" s="1"/>
  <c r="V110" i="10" s="1"/>
  <c r="BA204" i="10"/>
  <c r="AB199" i="10"/>
  <c r="AB109" i="10" s="1"/>
  <c r="AB110" i="10" s="1"/>
  <c r="AH204" i="10"/>
  <c r="L199" i="10"/>
  <c r="L109" i="10" s="1"/>
  <c r="L110" i="10" s="1"/>
  <c r="AO199" i="10"/>
  <c r="AO109" i="10" s="1"/>
  <c r="AO110" i="10" s="1"/>
  <c r="S204" i="10"/>
  <c r="W199" i="10"/>
  <c r="W109" i="10" s="1"/>
  <c r="W110" i="10" s="1"/>
  <c r="BF204" i="10"/>
  <c r="T204" i="10"/>
  <c r="AZ199" i="10"/>
  <c r="AZ109" i="10" s="1"/>
  <c r="AZ110" i="10" s="1"/>
  <c r="U204" i="10"/>
  <c r="AE204" i="10"/>
  <c r="AI204" i="10"/>
  <c r="AF204" i="10"/>
  <c r="AJ204" i="10"/>
  <c r="AD199" i="10"/>
  <c r="AD109" i="10" s="1"/>
  <c r="AD110" i="10" s="1"/>
  <c r="AD204" i="10"/>
  <c r="R199" i="10"/>
  <c r="R109" i="10" s="1"/>
  <c r="R110" i="10" s="1"/>
  <c r="R204" i="10"/>
  <c r="AS204" i="10"/>
  <c r="AS199" i="10"/>
  <c r="AS109" i="10" s="1"/>
  <c r="AS110" i="10" s="1"/>
  <c r="AL199" i="10"/>
  <c r="AL109" i="10" s="1"/>
  <c r="AL110" i="10" s="1"/>
  <c r="AL204" i="10"/>
  <c r="J204" i="10"/>
  <c r="J199" i="10"/>
  <c r="J109" i="10" s="1"/>
  <c r="J110" i="10" s="1"/>
  <c r="K199" i="10"/>
  <c r="K109" i="10" s="1"/>
  <c r="K110" i="10" s="1"/>
  <c r="K204" i="10"/>
  <c r="P199" i="10"/>
  <c r="P109" i="10" s="1"/>
  <c r="P110" i="10" s="1"/>
  <c r="P204" i="10"/>
  <c r="M204" i="10"/>
  <c r="M199" i="10"/>
  <c r="M109" i="10" s="1"/>
  <c r="M110" i="10" s="1"/>
  <c r="Z199" i="10"/>
  <c r="Z109" i="10" s="1"/>
  <c r="Z110" i="10" s="1"/>
  <c r="Z204" i="10"/>
  <c r="BG199" i="10"/>
  <c r="BG109" i="10" s="1"/>
  <c r="BG110" i="10" s="1"/>
  <c r="BG204" i="10"/>
  <c r="X199" i="10"/>
  <c r="X109" i="10" s="1"/>
  <c r="X110" i="10" s="1"/>
  <c r="X204" i="10"/>
  <c r="AM204" i="10"/>
  <c r="AM199" i="10"/>
  <c r="AM109" i="10" s="1"/>
  <c r="AM110" i="10" s="1"/>
  <c r="AA199" i="10"/>
  <c r="AA109" i="10" s="1"/>
  <c r="AA110" i="10" s="1"/>
  <c r="AA204" i="10"/>
  <c r="AG204" i="10"/>
  <c r="AG199" i="10"/>
  <c r="AG109" i="10" s="1"/>
  <c r="AG110" i="10" s="1"/>
  <c r="Y199" i="10"/>
  <c r="Y109" i="10" s="1"/>
  <c r="Y110" i="10" s="1"/>
  <c r="Y204" i="10"/>
  <c r="H199" i="10"/>
  <c r="H109" i="10" s="1"/>
  <c r="H110" i="10" s="1"/>
  <c r="H204" i="10"/>
  <c r="I199" i="10"/>
  <c r="I109" i="10" s="1"/>
  <c r="I110" i="10" s="1"/>
  <c r="I204" i="10"/>
  <c r="E202" i="10"/>
  <c r="AT161" i="10" l="1"/>
  <c r="Q202" i="10"/>
  <c r="Q161" i="10"/>
  <c r="AT135" i="10"/>
  <c r="AT202" i="10"/>
  <c r="AT139" i="10" s="1"/>
  <c r="BI135" i="10"/>
  <c r="BB202" i="10"/>
  <c r="BB113" i="10" s="1"/>
  <c r="BB114" i="10" s="1"/>
  <c r="BB115" i="10" s="1"/>
  <c r="BB135" i="10"/>
  <c r="BB136" i="10" s="1"/>
  <c r="BB161" i="10"/>
  <c r="BB162" i="10" s="1"/>
  <c r="AC162" i="10"/>
  <c r="AC136" i="10"/>
  <c r="AC113" i="10"/>
  <c r="AC139" i="10"/>
  <c r="AC165" i="10"/>
  <c r="AC166" i="10" s="1"/>
  <c r="AC110" i="10"/>
  <c r="BB139" i="10"/>
  <c r="BI165" i="10"/>
  <c r="BH161" i="10"/>
  <c r="BH162" i="10" s="1"/>
  <c r="BH135" i="10"/>
  <c r="BH136" i="10" s="1"/>
  <c r="BH202" i="10"/>
  <c r="BH139" i="10" s="1"/>
  <c r="AK113" i="10"/>
  <c r="AK114" i="10" s="1"/>
  <c r="AK115" i="10" s="1"/>
  <c r="S139" i="10"/>
  <c r="BA139" i="10"/>
  <c r="AE113" i="10"/>
  <c r="AE114" i="10" s="1"/>
  <c r="AE115" i="10" s="1"/>
  <c r="AE139" i="10"/>
  <c r="BK165" i="10"/>
  <c r="S113" i="10"/>
  <c r="S114" i="10" s="1"/>
  <c r="S115" i="10" s="1"/>
  <c r="BK113" i="10"/>
  <c r="BK114" i="10" s="1"/>
  <c r="BK115" i="10" s="1"/>
  <c r="BK139" i="10"/>
  <c r="AQ165" i="10"/>
  <c r="AQ166" i="10" s="1"/>
  <c r="BI139" i="10"/>
  <c r="N135" i="10"/>
  <c r="N109" i="10"/>
  <c r="N110" i="10" s="1"/>
  <c r="AQ139" i="10"/>
  <c r="O113" i="10"/>
  <c r="AX165" i="10"/>
  <c r="T113" i="10"/>
  <c r="T114" i="10" s="1"/>
  <c r="T115" i="10" s="1"/>
  <c r="O165" i="10"/>
  <c r="AK165" i="10"/>
  <c r="AI165" i="10"/>
  <c r="T165" i="10"/>
  <c r="BA165" i="10"/>
  <c r="AI113" i="10"/>
  <c r="BF113" i="10"/>
  <c r="BF114" i="10" s="1"/>
  <c r="BF115" i="10" s="1"/>
  <c r="AN139" i="10"/>
  <c r="AU165" i="10"/>
  <c r="AH139" i="10"/>
  <c r="Q165" i="10"/>
  <c r="BC139" i="10"/>
  <c r="BF139" i="10"/>
  <c r="BF165" i="10"/>
  <c r="AX139" i="10"/>
  <c r="AJ139" i="10"/>
  <c r="AR165" i="10"/>
  <c r="U113" i="10"/>
  <c r="U114" i="10" s="1"/>
  <c r="AX113" i="10"/>
  <c r="AJ113" i="10"/>
  <c r="AJ114" i="10" s="1"/>
  <c r="AR113" i="10"/>
  <c r="AR114" i="10" s="1"/>
  <c r="F139" i="10"/>
  <c r="AF139" i="10"/>
  <c r="Y202" i="10"/>
  <c r="Y139" i="10" s="1"/>
  <c r="Y135" i="10"/>
  <c r="Y161" i="10"/>
  <c r="BK162" i="10"/>
  <c r="W202" i="10"/>
  <c r="W113" i="10" s="1"/>
  <c r="W135" i="10"/>
  <c r="W161" i="10"/>
  <c r="AF113" i="10"/>
  <c r="AQ162" i="10"/>
  <c r="AI136" i="10"/>
  <c r="AI140" i="10" s="1"/>
  <c r="AT162" i="10"/>
  <c r="AR162" i="10"/>
  <c r="AP202" i="10"/>
  <c r="AP139" i="10" s="1"/>
  <c r="AP135" i="10"/>
  <c r="AP161" i="10"/>
  <c r="AZ202" i="10"/>
  <c r="AZ113" i="10" s="1"/>
  <c r="AZ161" i="10"/>
  <c r="AZ135" i="10"/>
  <c r="BK136" i="10"/>
  <c r="AF165" i="10"/>
  <c r="AU113" i="10"/>
  <c r="AQ136" i="10"/>
  <c r="AI162" i="10"/>
  <c r="AT136" i="10"/>
  <c r="AR136" i="10"/>
  <c r="AR140" i="10" s="1"/>
  <c r="AN165" i="10"/>
  <c r="AF136" i="10"/>
  <c r="AN113" i="10"/>
  <c r="AA202" i="10"/>
  <c r="AA135" i="10"/>
  <c r="AA161" i="10"/>
  <c r="AM202" i="10"/>
  <c r="AM135" i="10"/>
  <c r="AM161" i="10"/>
  <c r="AQ114" i="10"/>
  <c r="AQ115" i="10" s="1"/>
  <c r="AO202" i="10"/>
  <c r="AO135" i="10"/>
  <c r="AO161" i="10"/>
  <c r="L202" i="10"/>
  <c r="L113" i="10" s="1"/>
  <c r="L135" i="10"/>
  <c r="L161" i="10"/>
  <c r="N202" i="10"/>
  <c r="N161" i="10"/>
  <c r="AU139" i="10"/>
  <c r="BA114" i="10"/>
  <c r="BA115" i="10" s="1"/>
  <c r="AW202" i="10"/>
  <c r="AW161" i="10"/>
  <c r="AW135" i="10"/>
  <c r="F162" i="10"/>
  <c r="AK162" i="10"/>
  <c r="T162" i="10"/>
  <c r="E162" i="10"/>
  <c r="BA162" i="10"/>
  <c r="P202" i="10"/>
  <c r="P113" i="10" s="1"/>
  <c r="P161" i="10"/>
  <c r="P135" i="10"/>
  <c r="K202" i="10"/>
  <c r="K165" i="10" s="1"/>
  <c r="K135" i="10"/>
  <c r="K161" i="10"/>
  <c r="U136" i="10"/>
  <c r="BJ202" i="10"/>
  <c r="BJ135" i="10"/>
  <c r="BJ161" i="10"/>
  <c r="U165" i="10"/>
  <c r="O136" i="10"/>
  <c r="O140" i="10" s="1"/>
  <c r="AX136" i="10"/>
  <c r="BF162" i="10"/>
  <c r="T136" i="10"/>
  <c r="T140" i="10" s="1"/>
  <c r="E136" i="10"/>
  <c r="BA136" i="10"/>
  <c r="U162" i="10"/>
  <c r="AF162" i="10"/>
  <c r="O162" i="10"/>
  <c r="BC113" i="10"/>
  <c r="AX162" i="10"/>
  <c r="AK136" i="10"/>
  <c r="AK140" i="10" s="1"/>
  <c r="BF136" i="10"/>
  <c r="AG202" i="10"/>
  <c r="AG161" i="10"/>
  <c r="AG135" i="10"/>
  <c r="BE202" i="10"/>
  <c r="BE135" i="10"/>
  <c r="BE161" i="10"/>
  <c r="Q113" i="10"/>
  <c r="BD202" i="10"/>
  <c r="BD165" i="10" s="1"/>
  <c r="BD135" i="10"/>
  <c r="BD161" i="10"/>
  <c r="AB202" i="10"/>
  <c r="AB161" i="10"/>
  <c r="AB135" i="10"/>
  <c r="Z202" i="10"/>
  <c r="Z135" i="10"/>
  <c r="Z161" i="10"/>
  <c r="AD202" i="10"/>
  <c r="AD113" i="10" s="1"/>
  <c r="AD135" i="10"/>
  <c r="AD161" i="10"/>
  <c r="V202" i="10"/>
  <c r="V165" i="10" s="1"/>
  <c r="V135" i="10"/>
  <c r="V161" i="10"/>
  <c r="F113" i="10"/>
  <c r="F114" i="10" s="1"/>
  <c r="BC165" i="10"/>
  <c r="U139" i="10"/>
  <c r="AE136" i="10"/>
  <c r="BI114" i="10"/>
  <c r="BI115" i="10" s="1"/>
  <c r="S136" i="10"/>
  <c r="F136" i="10"/>
  <c r="Q139" i="10"/>
  <c r="BG202" i="10"/>
  <c r="BG113" i="10" s="1"/>
  <c r="BG135" i="10"/>
  <c r="BG161" i="10"/>
  <c r="AY202" i="10"/>
  <c r="AY161" i="10"/>
  <c r="AY135" i="10"/>
  <c r="F165" i="10"/>
  <c r="AN162" i="10"/>
  <c r="AU162" i="10"/>
  <c r="AH136" i="10"/>
  <c r="Q136" i="10"/>
  <c r="BC162" i="10"/>
  <c r="BI162" i="10"/>
  <c r="AJ162" i="10"/>
  <c r="AJ166" i="10" s="1"/>
  <c r="AL202" i="10"/>
  <c r="AL139" i="10" s="1"/>
  <c r="AL135" i="10"/>
  <c r="AL161" i="10"/>
  <c r="X202" i="10"/>
  <c r="X135" i="10"/>
  <c r="X161" i="10"/>
  <c r="R202" i="10"/>
  <c r="R161" i="10"/>
  <c r="R135" i="10"/>
  <c r="I202" i="10"/>
  <c r="I139" i="10" s="1"/>
  <c r="I135" i="10"/>
  <c r="I161" i="10"/>
  <c r="G202" i="10"/>
  <c r="G165" i="10" s="1"/>
  <c r="G135" i="10"/>
  <c r="G161" i="10"/>
  <c r="AH113" i="10"/>
  <c r="AH114" i="10" s="1"/>
  <c r="AN136" i="10"/>
  <c r="AU136" i="10"/>
  <c r="BC136" i="10"/>
  <c r="AE162" i="10"/>
  <c r="AE166" i="10" s="1"/>
  <c r="BI136" i="10"/>
  <c r="J202" i="10"/>
  <c r="J161" i="10"/>
  <c r="J135" i="10"/>
  <c r="S162" i="10"/>
  <c r="S166" i="10" s="1"/>
  <c r="AJ136" i="10"/>
  <c r="AS202" i="10"/>
  <c r="AS139" i="10" s="1"/>
  <c r="AS135" i="10"/>
  <c r="AS161" i="10"/>
  <c r="AV202" i="10"/>
  <c r="AV113" i="10" s="1"/>
  <c r="AV161" i="10"/>
  <c r="AV135" i="10"/>
  <c r="M202" i="10"/>
  <c r="M135" i="10"/>
  <c r="M161" i="10"/>
  <c r="H202" i="10"/>
  <c r="H161" i="10"/>
  <c r="H135" i="10"/>
  <c r="AH162" i="10"/>
  <c r="AH166" i="10" s="1"/>
  <c r="Q162" i="10"/>
  <c r="E165" i="10"/>
  <c r="E113" i="10"/>
  <c r="E139" i="10"/>
  <c r="AT165" i="10" l="1"/>
  <c r="AE140" i="10"/>
  <c r="AT113" i="10"/>
  <c r="AT114" i="10" s="1"/>
  <c r="BB165" i="10"/>
  <c r="BB166" i="10" s="1"/>
  <c r="AC114" i="10"/>
  <c r="AC115" i="10" s="1"/>
  <c r="BI166" i="10"/>
  <c r="AC140" i="10"/>
  <c r="BH165" i="10"/>
  <c r="S140" i="10"/>
  <c r="V113" i="10"/>
  <c r="V114" i="10" s="1"/>
  <c r="V115" i="10" s="1"/>
  <c r="BA140" i="10"/>
  <c r="E166" i="10"/>
  <c r="AC116" i="10"/>
  <c r="AC117" i="10" s="1"/>
  <c r="BB140" i="10"/>
  <c r="BH113" i="10"/>
  <c r="BH114" i="10" s="1"/>
  <c r="BH115" i="10" s="1"/>
  <c r="Q140" i="10"/>
  <c r="AN140" i="10"/>
  <c r="F140" i="10"/>
  <c r="BD139" i="10"/>
  <c r="AT166" i="10"/>
  <c r="BA166" i="10"/>
  <c r="BK166" i="10"/>
  <c r="AD139" i="10"/>
  <c r="BG165" i="10"/>
  <c r="AR166" i="10"/>
  <c r="AI166" i="10"/>
  <c r="AD165" i="10"/>
  <c r="AN166" i="10"/>
  <c r="F166" i="10"/>
  <c r="K139" i="10"/>
  <c r="AZ165" i="10"/>
  <c r="AQ140" i="10"/>
  <c r="AZ139" i="10"/>
  <c r="K113" i="10"/>
  <c r="K114" i="10" s="1"/>
  <c r="K115" i="10" s="1"/>
  <c r="BF166" i="10"/>
  <c r="AF166" i="10"/>
  <c r="T166" i="10"/>
  <c r="E140" i="10"/>
  <c r="AX140" i="10"/>
  <c r="AK166" i="10"/>
  <c r="O166" i="10"/>
  <c r="BK140" i="10"/>
  <c r="BK141" i="10" s="1"/>
  <c r="BH166" i="10"/>
  <c r="BF140" i="10"/>
  <c r="AX166" i="10"/>
  <c r="L165" i="10"/>
  <c r="AT140" i="10"/>
  <c r="BC140" i="10"/>
  <c r="Q166" i="10"/>
  <c r="AV139" i="10"/>
  <c r="AU140" i="10"/>
  <c r="BH140" i="10"/>
  <c r="AH140" i="10"/>
  <c r="L139" i="10"/>
  <c r="P139" i="10"/>
  <c r="AJ140" i="10"/>
  <c r="U140" i="10"/>
  <c r="U166" i="10"/>
  <c r="AF140" i="10"/>
  <c r="AU166" i="10"/>
  <c r="BC166" i="10"/>
  <c r="BI140" i="10"/>
  <c r="BI141" i="10" s="1"/>
  <c r="BJ113" i="10"/>
  <c r="BJ114" i="10" s="1"/>
  <c r="BJ115" i="10" s="1"/>
  <c r="W139" i="10"/>
  <c r="W165" i="10"/>
  <c r="AB113" i="10"/>
  <c r="AB114" i="10" s="1"/>
  <c r="AB115" i="10" s="1"/>
  <c r="AJ115" i="10"/>
  <c r="AJ116" i="10" s="1"/>
  <c r="AJ117" i="10" s="1"/>
  <c r="AV165" i="10"/>
  <c r="AB165" i="10"/>
  <c r="I113" i="10"/>
  <c r="I114" i="10" s="1"/>
  <c r="I115" i="10" s="1"/>
  <c r="U115" i="10"/>
  <c r="U116" i="10" s="1"/>
  <c r="U117" i="10" s="1"/>
  <c r="I165" i="10"/>
  <c r="AA139" i="10"/>
  <c r="AP113" i="10"/>
  <c r="AP114" i="10" s="1"/>
  <c r="AP115" i="10" s="1"/>
  <c r="N139" i="10"/>
  <c r="J113" i="10"/>
  <c r="J114" i="10" s="1"/>
  <c r="J115" i="10" s="1"/>
  <c r="M139" i="10"/>
  <c r="J165" i="10"/>
  <c r="AP165" i="10"/>
  <c r="AK116" i="10"/>
  <c r="AK117" i="10" s="1"/>
  <c r="AK141" i="10" s="1"/>
  <c r="BF116" i="10"/>
  <c r="BF117" i="10" s="1"/>
  <c r="AQ116" i="10"/>
  <c r="AQ117" i="10" s="1"/>
  <c r="AE116" i="10"/>
  <c r="AE117" i="10" s="1"/>
  <c r="AE141" i="10" s="1"/>
  <c r="BI116" i="10"/>
  <c r="BI117" i="10" s="1"/>
  <c r="BK116" i="10"/>
  <c r="BK117" i="10" s="1"/>
  <c r="BA116" i="10"/>
  <c r="BA117" i="10" s="1"/>
  <c r="T116" i="10"/>
  <c r="T117" i="10" s="1"/>
  <c r="T141" i="10" s="1"/>
  <c r="BB116" i="10"/>
  <c r="BB117" i="10" s="1"/>
  <c r="S116" i="10"/>
  <c r="S117" i="10" s="1"/>
  <c r="S141" i="10" s="1"/>
  <c r="Y113" i="10"/>
  <c r="Z139" i="10"/>
  <c r="J139" i="10"/>
  <c r="AG113" i="10"/>
  <c r="AG114" i="10" s="1"/>
  <c r="AB139" i="10"/>
  <c r="AX114" i="10"/>
  <c r="AX115" i="10" s="1"/>
  <c r="X139" i="10"/>
  <c r="BE165" i="10"/>
  <c r="X113" i="10"/>
  <c r="X114" i="10" s="1"/>
  <c r="AF114" i="10"/>
  <c r="AF115" i="10" s="1"/>
  <c r="AY139" i="10"/>
  <c r="AI114" i="10"/>
  <c r="AI115" i="10" s="1"/>
  <c r="AR115" i="10"/>
  <c r="AM165" i="10"/>
  <c r="M165" i="10"/>
  <c r="E114" i="10"/>
  <c r="E115" i="10" s="1"/>
  <c r="BJ165" i="10"/>
  <c r="BD113" i="10"/>
  <c r="AH115" i="10"/>
  <c r="Q114" i="10"/>
  <c r="Q115" i="10" s="1"/>
  <c r="H165" i="10"/>
  <c r="N165" i="10"/>
  <c r="BG139" i="10"/>
  <c r="O114" i="10"/>
  <c r="O115" i="10" s="1"/>
  <c r="P165" i="10"/>
  <c r="AO139" i="10"/>
  <c r="AT115" i="10"/>
  <c r="Y165" i="10"/>
  <c r="AM139" i="10"/>
  <c r="AM113" i="10"/>
  <c r="AM114" i="10" s="1"/>
  <c r="R113" i="10"/>
  <c r="R114" i="10" s="1"/>
  <c r="BC114" i="10"/>
  <c r="BC115" i="10" s="1"/>
  <c r="G113" i="10"/>
  <c r="G114" i="10" s="1"/>
  <c r="AA113" i="10"/>
  <c r="AA114" i="10" s="1"/>
  <c r="AL113" i="10"/>
  <c r="AL114" i="10" s="1"/>
  <c r="AU114" i="10"/>
  <c r="AU115" i="10" s="1"/>
  <c r="AW165" i="10"/>
  <c r="M113" i="10"/>
  <c r="N113" i="10"/>
  <c r="AA165" i="10"/>
  <c r="V139" i="10"/>
  <c r="AL165" i="10"/>
  <c r="AN114" i="10"/>
  <c r="AN115" i="10" s="1"/>
  <c r="AS113" i="10"/>
  <c r="AS114" i="10" s="1"/>
  <c r="X162" i="10"/>
  <c r="X136" i="10"/>
  <c r="AZ114" i="10"/>
  <c r="AZ115" i="10" s="1"/>
  <c r="BJ139" i="10"/>
  <c r="R139" i="10"/>
  <c r="AG162" i="10"/>
  <c r="AZ136" i="10"/>
  <c r="K162" i="10"/>
  <c r="K166" i="10" s="1"/>
  <c r="AV162" i="10"/>
  <c r="AL136" i="10"/>
  <c r="AL140" i="10" s="1"/>
  <c r="K136" i="10"/>
  <c r="AP136" i="10"/>
  <c r="AP140" i="10" s="1"/>
  <c r="W136" i="10"/>
  <c r="BG114" i="10"/>
  <c r="BG115" i="10" s="1"/>
  <c r="AW162" i="10"/>
  <c r="J136" i="10"/>
  <c r="BE139" i="10"/>
  <c r="G136" i="10"/>
  <c r="N162" i="10"/>
  <c r="W114" i="10"/>
  <c r="W115" i="10" s="1"/>
  <c r="BJ162" i="10"/>
  <c r="AB136" i="10"/>
  <c r="AB162" i="10"/>
  <c r="BD162" i="10"/>
  <c r="BD166" i="10" s="1"/>
  <c r="G162" i="10"/>
  <c r="G166" i="10" s="1"/>
  <c r="W162" i="10"/>
  <c r="BE113" i="10"/>
  <c r="AS162" i="10"/>
  <c r="F115" i="10"/>
  <c r="AD114" i="10"/>
  <c r="AD115" i="10" s="1"/>
  <c r="P136" i="10"/>
  <c r="N136" i="10"/>
  <c r="H113" i="10"/>
  <c r="H114" i="10" s="1"/>
  <c r="R165" i="10"/>
  <c r="V136" i="10"/>
  <c r="AO165" i="10"/>
  <c r="P114" i="10"/>
  <c r="P115" i="10" s="1"/>
  <c r="AA162" i="10"/>
  <c r="BG136" i="10"/>
  <c r="V162" i="10"/>
  <c r="V166" i="10" s="1"/>
  <c r="X165" i="10"/>
  <c r="AG165" i="10"/>
  <c r="G139" i="10"/>
  <c r="AY113" i="10"/>
  <c r="AO113" i="10"/>
  <c r="AS136" i="10"/>
  <c r="AS140" i="10" s="1"/>
  <c r="I136" i="10"/>
  <c r="I140" i="10" s="1"/>
  <c r="AD136" i="10"/>
  <c r="P162" i="10"/>
  <c r="L114" i="10"/>
  <c r="L115" i="10" s="1"/>
  <c r="AA136" i="10"/>
  <c r="BJ136" i="10"/>
  <c r="M162" i="10"/>
  <c r="AM162" i="10"/>
  <c r="AP162" i="10"/>
  <c r="AG139" i="10"/>
  <c r="Z113" i="10"/>
  <c r="L162" i="10"/>
  <c r="Y162" i="10"/>
  <c r="R162" i="10"/>
  <c r="AO136" i="10"/>
  <c r="AG136" i="10"/>
  <c r="AV114" i="10"/>
  <c r="AV115" i="10" s="1"/>
  <c r="BD136" i="10"/>
  <c r="AM136" i="10"/>
  <c r="I162" i="10"/>
  <c r="AD162" i="10"/>
  <c r="AY165" i="10"/>
  <c r="AS165" i="10"/>
  <c r="AY136" i="10"/>
  <c r="L136" i="10"/>
  <c r="Y136" i="10"/>
  <c r="Y140" i="10" s="1"/>
  <c r="M136" i="10"/>
  <c r="AL162" i="10"/>
  <c r="AW113" i="10"/>
  <c r="AW114" i="10" s="1"/>
  <c r="Z165" i="10"/>
  <c r="H136" i="10"/>
  <c r="AW139" i="10"/>
  <c r="H139" i="10"/>
  <c r="H162" i="10"/>
  <c r="R136" i="10"/>
  <c r="Z162" i="10"/>
  <c r="BE162" i="10"/>
  <c r="BG162" i="10"/>
  <c r="AZ162" i="10"/>
  <c r="J162" i="10"/>
  <c r="AV136" i="10"/>
  <c r="AY162" i="10"/>
  <c r="Z136" i="10"/>
  <c r="BE136" i="10"/>
  <c r="AW136" i="10"/>
  <c r="AO162" i="10"/>
  <c r="AC141" i="10" l="1"/>
  <c r="AC142" i="10" s="1"/>
  <c r="AC143" i="10" s="1"/>
  <c r="AC167" i="10" s="1"/>
  <c r="AC168" i="10" s="1"/>
  <c r="AC169" i="10" s="1"/>
  <c r="BA141" i="10"/>
  <c r="BA142" i="10" s="1"/>
  <c r="BA143" i="10" s="1"/>
  <c r="BA167" i="10" s="1"/>
  <c r="BA168" i="10" s="1"/>
  <c r="BA169" i="10" s="1"/>
  <c r="BB141" i="10"/>
  <c r="BD140" i="10"/>
  <c r="BG166" i="10"/>
  <c r="AA140" i="10"/>
  <c r="L166" i="10"/>
  <c r="AD166" i="10"/>
  <c r="P140" i="10"/>
  <c r="AD140" i="10"/>
  <c r="N140" i="10"/>
  <c r="BF141" i="10"/>
  <c r="BF142" i="10" s="1"/>
  <c r="BF143" i="10" s="1"/>
  <c r="BF167" i="10" s="1"/>
  <c r="BF168" i="10" s="1"/>
  <c r="BF169" i="10" s="1"/>
  <c r="AZ166" i="10"/>
  <c r="K140" i="10"/>
  <c r="AJ141" i="10"/>
  <c r="AJ142" i="10" s="1"/>
  <c r="AJ143" i="10" s="1"/>
  <c r="AJ167" i="10" s="1"/>
  <c r="AJ168" i="10" s="1"/>
  <c r="AJ169" i="10" s="1"/>
  <c r="AZ140" i="10"/>
  <c r="U141" i="10"/>
  <c r="U142" i="10" s="1"/>
  <c r="U143" i="10" s="1"/>
  <c r="U167" i="10" s="1"/>
  <c r="U168" i="10" s="1"/>
  <c r="U169" i="10" s="1"/>
  <c r="AS166" i="10"/>
  <c r="BE140" i="10"/>
  <c r="R166" i="10"/>
  <c r="AW140" i="10"/>
  <c r="BG140" i="10"/>
  <c r="AP166" i="10"/>
  <c r="AV140" i="10"/>
  <c r="AB140" i="10"/>
  <c r="J166" i="10"/>
  <c r="Z140" i="10"/>
  <c r="H140" i="10"/>
  <c r="AY140" i="10"/>
  <c r="BJ166" i="10"/>
  <c r="J140" i="10"/>
  <c r="BJ140" i="10"/>
  <c r="BJ141" i="10" s="1"/>
  <c r="AM166" i="10"/>
  <c r="AO140" i="10"/>
  <c r="AM140" i="10"/>
  <c r="AA166" i="10"/>
  <c r="M140" i="10"/>
  <c r="AY166" i="10"/>
  <c r="L140" i="10"/>
  <c r="AG166" i="10"/>
  <c r="V140" i="10"/>
  <c r="N166" i="10"/>
  <c r="AQ141" i="10"/>
  <c r="AQ142" i="10" s="1"/>
  <c r="AQ143" i="10" s="1"/>
  <c r="AV166" i="10"/>
  <c r="Y166" i="10"/>
  <c r="X166" i="10"/>
  <c r="P166" i="10"/>
  <c r="W166" i="10"/>
  <c r="AG140" i="10"/>
  <c r="AL166" i="10"/>
  <c r="AB166" i="10"/>
  <c r="BE166" i="10"/>
  <c r="G140" i="10"/>
  <c r="M166" i="10"/>
  <c r="Z166" i="10"/>
  <c r="I166" i="10"/>
  <c r="AO166" i="10"/>
  <c r="AW166" i="10"/>
  <c r="H166" i="10"/>
  <c r="X140" i="10"/>
  <c r="W140" i="10"/>
  <c r="R140" i="10"/>
  <c r="AK142" i="10"/>
  <c r="AK143" i="10" s="1"/>
  <c r="AK167" i="10" s="1"/>
  <c r="AK168" i="10" s="1"/>
  <c r="AK169" i="10" s="1"/>
  <c r="S142" i="10"/>
  <c r="S143" i="10" s="1"/>
  <c r="S167" i="10" s="1"/>
  <c r="S168" i="10" s="1"/>
  <c r="S169" i="10" s="1"/>
  <c r="T142" i="10"/>
  <c r="T143" i="10" s="1"/>
  <c r="T167" i="10" s="1"/>
  <c r="T168" i="10" s="1"/>
  <c r="T169" i="10" s="1"/>
  <c r="BK142" i="10"/>
  <c r="BK143" i="10" s="1"/>
  <c r="BK218" i="10" s="1"/>
  <c r="BK167" i="10"/>
  <c r="BK168" i="10" s="1"/>
  <c r="BK169" i="10" s="1"/>
  <c r="BI142" i="10"/>
  <c r="BI143" i="10" s="1"/>
  <c r="BI218" i="10" s="1"/>
  <c r="BI167" i="10"/>
  <c r="BI168" i="10" s="1"/>
  <c r="BI169" i="10" s="1"/>
  <c r="AE142" i="10"/>
  <c r="AE143" i="10" s="1"/>
  <c r="AE167" i="10" s="1"/>
  <c r="AE168" i="10" s="1"/>
  <c r="AE169" i="10" s="1"/>
  <c r="BB142" i="10"/>
  <c r="BB143" i="10" s="1"/>
  <c r="BB167" i="10" s="1"/>
  <c r="BB168" i="10" s="1"/>
  <c r="BB169" i="10" s="1"/>
  <c r="Q116" i="10"/>
  <c r="Q117" i="10" s="1"/>
  <c r="Q141" i="10" s="1"/>
  <c r="AP116" i="10"/>
  <c r="AP117" i="10" s="1"/>
  <c r="AP141" i="10" s="1"/>
  <c r="F116" i="10"/>
  <c r="F117" i="10" s="1"/>
  <c r="F141" i="10" s="1"/>
  <c r="BH116" i="10"/>
  <c r="BH117" i="10" s="1"/>
  <c r="BH141" i="10"/>
  <c r="AX116" i="10"/>
  <c r="AX117" i="10" s="1"/>
  <c r="AX141" i="10" s="1"/>
  <c r="AI116" i="10"/>
  <c r="AI117" i="10" s="1"/>
  <c r="AI141" i="10" s="1"/>
  <c r="BC116" i="10"/>
  <c r="BC117" i="10" s="1"/>
  <c r="BC141" i="10" s="1"/>
  <c r="K116" i="10"/>
  <c r="K117" i="10" s="1"/>
  <c r="AF116" i="10"/>
  <c r="AF117" i="10" s="1"/>
  <c r="AF141" i="10" s="1"/>
  <c r="V116" i="10"/>
  <c r="V117" i="10" s="1"/>
  <c r="L116" i="10"/>
  <c r="L117" i="10" s="1"/>
  <c r="AN116" i="10"/>
  <c r="AN117" i="10" s="1"/>
  <c r="AN141" i="10" s="1"/>
  <c r="AV116" i="10"/>
  <c r="AV117" i="10" s="1"/>
  <c r="AH116" i="10"/>
  <c r="AH117" i="10" s="1"/>
  <c r="AH141" i="10" s="1"/>
  <c r="J116" i="10"/>
  <c r="J117" i="10" s="1"/>
  <c r="BJ116" i="10"/>
  <c r="BJ117" i="10" s="1"/>
  <c r="AT116" i="10"/>
  <c r="AT117" i="10" s="1"/>
  <c r="AT141" i="10" s="1"/>
  <c r="AD116" i="10"/>
  <c r="AD117" i="10" s="1"/>
  <c r="AD141" i="10" s="1"/>
  <c r="BG116" i="10"/>
  <c r="BG117" i="10" s="1"/>
  <c r="AB116" i="10"/>
  <c r="AB117" i="10" s="1"/>
  <c r="W116" i="10"/>
  <c r="W117" i="10" s="1"/>
  <c r="P116" i="10"/>
  <c r="P117" i="10" s="1"/>
  <c r="P141" i="10" s="1"/>
  <c r="O116" i="10"/>
  <c r="O117" i="10" s="1"/>
  <c r="O141" i="10" s="1"/>
  <c r="AZ116" i="10"/>
  <c r="AZ117" i="10" s="1"/>
  <c r="I116" i="10"/>
  <c r="I117" i="10" s="1"/>
  <c r="I141" i="10" s="1"/>
  <c r="AU116" i="10"/>
  <c r="AU117" i="10" s="1"/>
  <c r="AU141" i="10" s="1"/>
  <c r="AR116" i="10"/>
  <c r="AR117" i="10" s="1"/>
  <c r="AR141" i="10" s="1"/>
  <c r="E116" i="10"/>
  <c r="E117" i="10" s="1"/>
  <c r="E141" i="10" s="1"/>
  <c r="AL115" i="10"/>
  <c r="BD114" i="10"/>
  <c r="BD115" i="10" s="1"/>
  <c r="AG115" i="10"/>
  <c r="AW115" i="10"/>
  <c r="AA115" i="10"/>
  <c r="M114" i="10"/>
  <c r="M115" i="10" s="1"/>
  <c r="AS115" i="10"/>
  <c r="AM115" i="10"/>
  <c r="BE114" i="10"/>
  <c r="BE115" i="10" s="1"/>
  <c r="X115" i="10"/>
  <c r="N114" i="10"/>
  <c r="N115" i="10" s="1"/>
  <c r="H115" i="10"/>
  <c r="Y114" i="10"/>
  <c r="Y115" i="10" s="1"/>
  <c r="R115" i="10"/>
  <c r="Z114" i="10"/>
  <c r="Z115" i="10" s="1"/>
  <c r="AO114" i="10"/>
  <c r="AO115" i="10" s="1"/>
  <c r="G115" i="10"/>
  <c r="AY114" i="10"/>
  <c r="AY115" i="10" s="1"/>
  <c r="Y62" i="8"/>
  <c r="AK24" i="31" s="1" a="1"/>
  <c r="AK24" i="31" s="1"/>
  <c r="Y61" i="8"/>
  <c r="AG24" i="31" s="1" a="1"/>
  <c r="AG24" i="31" s="1"/>
  <c r="AI24" i="31" l="1" a="1"/>
  <c r="AI24" i="31" s="1"/>
  <c r="AJ24" i="31" a="1"/>
  <c r="AJ24" i="31" s="1"/>
  <c r="AZ141" i="10"/>
  <c r="K141" i="10"/>
  <c r="K142" i="10" s="1"/>
  <c r="K143" i="10" s="1"/>
  <c r="K167" i="10" s="1"/>
  <c r="K168" i="10" s="1"/>
  <c r="K169" i="10" s="1"/>
  <c r="AH24" i="31" a="1"/>
  <c r="AH24" i="31" s="1"/>
  <c r="AO23" i="19" a="1"/>
  <c r="AO23" i="19" s="1"/>
  <c r="AV141" i="10"/>
  <c r="BG141" i="10"/>
  <c r="BG142" i="10" s="1"/>
  <c r="BG143" i="10" s="1"/>
  <c r="BG167" i="10" s="1"/>
  <c r="BG168" i="10" s="1"/>
  <c r="BG169" i="10" s="1"/>
  <c r="BG218" i="10" s="1"/>
  <c r="AB141" i="10"/>
  <c r="J141" i="10"/>
  <c r="J142" i="10" s="1"/>
  <c r="J143" i="10" s="1"/>
  <c r="J167" i="10" s="1"/>
  <c r="J168" i="10" s="1"/>
  <c r="J169" i="10" s="1"/>
  <c r="W141" i="10"/>
  <c r="W142" i="10" s="1"/>
  <c r="W143" i="10" s="1"/>
  <c r="W167" i="10" s="1"/>
  <c r="W168" i="10" s="1"/>
  <c r="W169" i="10" s="1"/>
  <c r="AQ167" i="10"/>
  <c r="AQ168" i="10" s="1"/>
  <c r="AQ169" i="10" s="1"/>
  <c r="L141" i="10"/>
  <c r="L142" i="10" s="1"/>
  <c r="L143" i="10" s="1"/>
  <c r="L167" i="10" s="1"/>
  <c r="L168" i="10" s="1"/>
  <c r="L169" i="10" s="1"/>
  <c r="V141" i="10"/>
  <c r="V142" i="10" s="1"/>
  <c r="V143" i="10" s="1"/>
  <c r="V167" i="10" s="1"/>
  <c r="V168" i="10" s="1"/>
  <c r="V169" i="10" s="1"/>
  <c r="AB142" i="10"/>
  <c r="AB143" i="10" s="1"/>
  <c r="AB167" i="10" s="1"/>
  <c r="AB168" i="10" s="1"/>
  <c r="AB169" i="10" s="1"/>
  <c r="BC142" i="10"/>
  <c r="BC143" i="10" s="1"/>
  <c r="BC167" i="10" s="1"/>
  <c r="BC168" i="10" s="1"/>
  <c r="BC169" i="10" s="1"/>
  <c r="AT142" i="10"/>
  <c r="AT143" i="10" s="1"/>
  <c r="AT167" i="10" s="1"/>
  <c r="AT168" i="10" s="1"/>
  <c r="AT169" i="10" s="1"/>
  <c r="AP142" i="10"/>
  <c r="AP143" i="10" s="1"/>
  <c r="AP167" i="10" s="1"/>
  <c r="AP168" i="10" s="1"/>
  <c r="AP169" i="10" s="1"/>
  <c r="BJ142" i="10"/>
  <c r="BJ143" i="10" s="1"/>
  <c r="BJ218" i="10" s="1"/>
  <c r="BJ167" i="10"/>
  <c r="BJ168" i="10" s="1"/>
  <c r="BJ169" i="10" s="1"/>
  <c r="Q142" i="10"/>
  <c r="Q143" i="10" s="1"/>
  <c r="Q167" i="10" s="1"/>
  <c r="Q168" i="10" s="1"/>
  <c r="Q169" i="10" s="1"/>
  <c r="BH142" i="10"/>
  <c r="BH143" i="10" s="1"/>
  <c r="BH218" i="10" s="1"/>
  <c r="BH167" i="10"/>
  <c r="BH168" i="10" s="1"/>
  <c r="BH169" i="10" s="1"/>
  <c r="AR142" i="10"/>
  <c r="AR143" i="10" s="1"/>
  <c r="AR167" i="10" s="1"/>
  <c r="AR168" i="10" s="1"/>
  <c r="AR169" i="10" s="1"/>
  <c r="AI142" i="10"/>
  <c r="AI143" i="10" s="1"/>
  <c r="AI167" i="10" s="1"/>
  <c r="AI168" i="10" s="1"/>
  <c r="AI169" i="10" s="1"/>
  <c r="AI218" i="10" s="1"/>
  <c r="AV142" i="10"/>
  <c r="AV143" i="10" s="1"/>
  <c r="AD142" i="10"/>
  <c r="AD143" i="10" s="1"/>
  <c r="AD167" i="10" s="1"/>
  <c r="AD168" i="10" s="1"/>
  <c r="AD169" i="10" s="1"/>
  <c r="AZ142" i="10"/>
  <c r="AZ143" i="10" s="1"/>
  <c r="AZ167" i="10" s="1"/>
  <c r="AZ168" i="10" s="1"/>
  <c r="AZ169" i="10" s="1"/>
  <c r="AF142" i="10"/>
  <c r="AF143" i="10" s="1"/>
  <c r="AF167" i="10" s="1"/>
  <c r="AF168" i="10" s="1"/>
  <c r="AF169" i="10" s="1"/>
  <c r="AH142" i="10"/>
  <c r="AH143" i="10" s="1"/>
  <c r="AH167" i="10" s="1"/>
  <c r="AH168" i="10" s="1"/>
  <c r="AH169" i="10" s="1"/>
  <c r="I142" i="10"/>
  <c r="I143" i="10" s="1"/>
  <c r="I167" i="10" s="1"/>
  <c r="I168" i="10" s="1"/>
  <c r="I169" i="10" s="1"/>
  <c r="O142" i="10"/>
  <c r="O143" i="10" s="1"/>
  <c r="O167" i="10" s="1"/>
  <c r="O168" i="10" s="1"/>
  <c r="O169" i="10" s="1"/>
  <c r="P142" i="10"/>
  <c r="P143" i="10" s="1"/>
  <c r="P167" i="10" s="1"/>
  <c r="P168" i="10" s="1"/>
  <c r="P169" i="10" s="1"/>
  <c r="E142" i="10"/>
  <c r="E143" i="10" s="1"/>
  <c r="E167" i="10" s="1"/>
  <c r="E168" i="10" s="1"/>
  <c r="E169" i="10" s="1"/>
  <c r="AN142" i="10"/>
  <c r="AN143" i="10" s="1"/>
  <c r="AN167" i="10" s="1"/>
  <c r="AN168" i="10" s="1"/>
  <c r="AN169" i="10" s="1"/>
  <c r="AX142" i="10"/>
  <c r="AX143" i="10" s="1"/>
  <c r="AX167" i="10" s="1"/>
  <c r="AX168" i="10" s="1"/>
  <c r="AX169" i="10" s="1"/>
  <c r="AU142" i="10"/>
  <c r="AU143" i="10" s="1"/>
  <c r="F142" i="10"/>
  <c r="F143" i="10" s="1"/>
  <c r="F167" i="10" s="1"/>
  <c r="F168" i="10" s="1"/>
  <c r="F169" i="10" s="1"/>
  <c r="F218" i="10" s="1"/>
  <c r="AO116" i="10"/>
  <c r="AO117" i="10" s="1"/>
  <c r="AO141" i="10" s="1"/>
  <c r="Z116" i="10"/>
  <c r="Z117" i="10" s="1"/>
  <c r="Z141" i="10" s="1"/>
  <c r="M116" i="10"/>
  <c r="M117" i="10" s="1"/>
  <c r="M141" i="10" s="1"/>
  <c r="BD116" i="10"/>
  <c r="BD117" i="10" s="1"/>
  <c r="BD141" i="10" s="1"/>
  <c r="AS116" i="10"/>
  <c r="AS117" i="10" s="1"/>
  <c r="AS141" i="10" s="1"/>
  <c r="AM116" i="10"/>
  <c r="AM117" i="10" s="1"/>
  <c r="AM141" i="10" s="1"/>
  <c r="G116" i="10"/>
  <c r="G117" i="10" s="1"/>
  <c r="G141" i="10" s="1"/>
  <c r="Y116" i="10"/>
  <c r="Y117" i="10" s="1"/>
  <c r="Y141" i="10"/>
  <c r="AG116" i="10"/>
  <c r="AG117" i="10" s="1"/>
  <c r="AG141" i="10" s="1"/>
  <c r="AY116" i="10"/>
  <c r="AY117" i="10" s="1"/>
  <c r="AY141" i="10" s="1"/>
  <c r="AA116" i="10"/>
  <c r="AA117" i="10" s="1"/>
  <c r="AA141" i="10" s="1"/>
  <c r="BE116" i="10"/>
  <c r="BE117" i="10" s="1"/>
  <c r="BE141" i="10" s="1"/>
  <c r="R116" i="10"/>
  <c r="R117" i="10" s="1"/>
  <c r="R141" i="10" s="1"/>
  <c r="N116" i="10"/>
  <c r="N117" i="10" s="1"/>
  <c r="N141" i="10" s="1"/>
  <c r="AL116" i="10"/>
  <c r="AL117" i="10" s="1"/>
  <c r="AL141" i="10" s="1"/>
  <c r="H116" i="10"/>
  <c r="H117" i="10" s="1"/>
  <c r="H141" i="10" s="1"/>
  <c r="X116" i="10"/>
  <c r="X117" i="10" s="1"/>
  <c r="X141" i="10" s="1"/>
  <c r="AW116" i="10"/>
  <c r="AW117" i="10" s="1"/>
  <c r="AW141" i="10" s="1"/>
  <c r="AC218" i="10"/>
  <c r="AK218" i="10"/>
  <c r="BF218" i="10"/>
  <c r="S218" i="10"/>
  <c r="AI23" i="19" a="1"/>
  <c r="AI23" i="19" s="1"/>
  <c r="AH23" i="19" a="1"/>
  <c r="AH23" i="19" s="1"/>
  <c r="AJ23" i="19" a="1"/>
  <c r="AJ23" i="19" s="1"/>
  <c r="C91" i="7"/>
  <c r="B91" i="7"/>
  <c r="C90" i="7"/>
  <c r="B90" i="7"/>
  <c r="AR218" i="10" l="1"/>
  <c r="E218" i="10"/>
  <c r="E62" i="8" s="1"/>
  <c r="AU167" i="10"/>
  <c r="AU168" i="10" s="1"/>
  <c r="AU169" i="10" s="1"/>
  <c r="AU218" i="10" s="1"/>
  <c r="AG142" i="10"/>
  <c r="AG143" i="10" s="1"/>
  <c r="AG167" i="10" s="1"/>
  <c r="AG168" i="10" s="1"/>
  <c r="AG169" i="10" s="1"/>
  <c r="AG218" i="10" s="1"/>
  <c r="R142" i="10"/>
  <c r="R143" i="10" s="1"/>
  <c r="R167" i="10" s="1"/>
  <c r="R168" i="10" s="1"/>
  <c r="R169" i="10" s="1"/>
  <c r="AO142" i="10"/>
  <c r="AO143" i="10" s="1"/>
  <c r="AO167" i="10" s="1"/>
  <c r="AO168" i="10" s="1"/>
  <c r="AO169" i="10" s="1"/>
  <c r="AO218" i="10" s="1"/>
  <c r="AS142" i="10"/>
  <c r="AS143" i="10" s="1"/>
  <c r="AS167" i="10" s="1"/>
  <c r="AS168" i="10" s="1"/>
  <c r="AS169" i="10" s="1"/>
  <c r="AL142" i="10"/>
  <c r="AL143" i="10" s="1"/>
  <c r="M142" i="10"/>
  <c r="M143" i="10" s="1"/>
  <c r="M167" i="10" s="1"/>
  <c r="M168" i="10" s="1"/>
  <c r="M169" i="10" s="1"/>
  <c r="AV167" i="10"/>
  <c r="AV168" i="10" s="1"/>
  <c r="AV169" i="10" s="1"/>
  <c r="AV218" i="10" s="1"/>
  <c r="AM142" i="10"/>
  <c r="AM143" i="10" s="1"/>
  <c r="AM167" i="10" s="1"/>
  <c r="AM168" i="10" s="1"/>
  <c r="AM169" i="10" s="1"/>
  <c r="AM218" i="10" s="1"/>
  <c r="X142" i="10"/>
  <c r="X143" i="10" s="1"/>
  <c r="X167" i="10" s="1"/>
  <c r="X168" i="10" s="1"/>
  <c r="X169" i="10" s="1"/>
  <c r="H142" i="10"/>
  <c r="H143" i="10" s="1"/>
  <c r="H167" i="10" s="1"/>
  <c r="H168" i="10" s="1"/>
  <c r="H169" i="10" s="1"/>
  <c r="N142" i="10"/>
  <c r="N143" i="10" s="1"/>
  <c r="N167" i="10" s="1"/>
  <c r="N168" i="10" s="1"/>
  <c r="N169" i="10" s="1"/>
  <c r="N218" i="10" s="1"/>
  <c r="AA142" i="10"/>
  <c r="AA143" i="10" s="1"/>
  <c r="Z142" i="10"/>
  <c r="Z143" i="10" s="1"/>
  <c r="BE142" i="10"/>
  <c r="BE143" i="10" s="1"/>
  <c r="G142" i="10"/>
  <c r="G143" i="10" s="1"/>
  <c r="G167" i="10" s="1"/>
  <c r="G168" i="10" s="1"/>
  <c r="G169" i="10" s="1"/>
  <c r="G218" i="10" s="1"/>
  <c r="AW142" i="10"/>
  <c r="AW143" i="10" s="1"/>
  <c r="AW167" i="10" s="1"/>
  <c r="AW168" i="10" s="1"/>
  <c r="AW169" i="10" s="1"/>
  <c r="BD142" i="10"/>
  <c r="BD143" i="10" s="1"/>
  <c r="BD167" i="10" s="1"/>
  <c r="BD168" i="10" s="1"/>
  <c r="BD169" i="10" s="1"/>
  <c r="BD218" i="10" s="1"/>
  <c r="AY142" i="10"/>
  <c r="AY143" i="10" s="1"/>
  <c r="AY167" i="10" s="1"/>
  <c r="AY168" i="10" s="1"/>
  <c r="AY169" i="10" s="1"/>
  <c r="Y142" i="10"/>
  <c r="Y143" i="10" s="1"/>
  <c r="Y218" i="10" s="1"/>
  <c r="Y167" i="10"/>
  <c r="Y168" i="10" s="1"/>
  <c r="Y169" i="10" s="1"/>
  <c r="AN218" i="10"/>
  <c r="AN61" i="8" s="1"/>
  <c r="AG39" i="31" s="1" a="1"/>
  <c r="AG39" i="31" s="1"/>
  <c r="S62" i="8"/>
  <c r="S61" i="8"/>
  <c r="AG18" i="31" s="1" a="1"/>
  <c r="AG18" i="31" s="1"/>
  <c r="AB218" i="10"/>
  <c r="L218" i="10"/>
  <c r="K218" i="10"/>
  <c r="F62" i="8"/>
  <c r="AK5" i="31" s="1" a="1"/>
  <c r="AK5" i="31" s="1"/>
  <c r="F61" i="8"/>
  <c r="AG5" i="31" s="1" a="1"/>
  <c r="AG5" i="31" s="1"/>
  <c r="BF61" i="8"/>
  <c r="AG57" i="31" s="1" a="1"/>
  <c r="AG57" i="31" s="1"/>
  <c r="BF62" i="8"/>
  <c r="AK61" i="8"/>
  <c r="AG36" i="31" s="1" a="1"/>
  <c r="AG36" i="31" s="1"/>
  <c r="AK62" i="8"/>
  <c r="P218" i="10"/>
  <c r="AI62" i="8"/>
  <c r="AI61" i="8"/>
  <c r="AG34" i="31" s="1" a="1"/>
  <c r="AG34" i="31" s="1"/>
  <c r="AR61" i="8"/>
  <c r="AG43" i="31" s="1" a="1"/>
  <c r="AG43" i="31" s="1"/>
  <c r="AR62" i="8"/>
  <c r="AK43" i="31" s="1" a="1"/>
  <c r="AK43" i="31" s="1"/>
  <c r="AC61" i="8"/>
  <c r="AG28" i="31" s="1" a="1"/>
  <c r="AG28" i="31" s="1"/>
  <c r="AC62" i="8"/>
  <c r="T218" i="10"/>
  <c r="AD218" i="10"/>
  <c r="AP218" i="10"/>
  <c r="O218" i="10"/>
  <c r="AX218" i="10"/>
  <c r="AE218" i="10"/>
  <c r="AE62" i="8" s="1"/>
  <c r="I218" i="10"/>
  <c r="I61" i="8" s="1"/>
  <c r="AG8" i="31" s="1" a="1"/>
  <c r="AG8" i="31" s="1"/>
  <c r="AJ218" i="10"/>
  <c r="AJ62" i="8" s="1"/>
  <c r="J218" i="10"/>
  <c r="U218" i="10"/>
  <c r="V218" i="10"/>
  <c r="AT218" i="10"/>
  <c r="W218" i="10"/>
  <c r="BA218" i="10"/>
  <c r="Q218" i="10"/>
  <c r="AF218" i="10"/>
  <c r="BC218" i="10"/>
  <c r="BC61" i="8" s="1"/>
  <c r="AG54" i="31" s="1" a="1"/>
  <c r="AG54" i="31" s="1"/>
  <c r="AQ218" i="10"/>
  <c r="BB218" i="10"/>
  <c r="AH218" i="10"/>
  <c r="AZ218" i="10"/>
  <c r="E61" i="8"/>
  <c r="AG4" i="31" s="1" a="1"/>
  <c r="AG4" i="31" s="1"/>
  <c r="BG62" i="8"/>
  <c r="AK58" i="31" s="1" a="1"/>
  <c r="AK58" i="31" s="1"/>
  <c r="BG61" i="8"/>
  <c r="AG58" i="31" s="1" a="1"/>
  <c r="AG58" i="31" s="1"/>
  <c r="AK34" i="31" l="1" a="1"/>
  <c r="AK34" i="31" s="1"/>
  <c r="AK4" i="31" a="1"/>
  <c r="AK4" i="31" s="1"/>
  <c r="AK57" i="31" a="1"/>
  <c r="AK57" i="31" s="1"/>
  <c r="AJ18" i="31" a="1"/>
  <c r="AJ18" i="31" s="1"/>
  <c r="AK18" i="31" a="1"/>
  <c r="AK18" i="31" s="1"/>
  <c r="AJ28" i="31" a="1"/>
  <c r="AJ28" i="31" s="1"/>
  <c r="AK28" i="31" a="1"/>
  <c r="AK28" i="31" s="1"/>
  <c r="AJ36" i="31" a="1"/>
  <c r="AJ36" i="31" s="1"/>
  <c r="AK36" i="31" a="1"/>
  <c r="AK36" i="31" s="1"/>
  <c r="AJ4" i="31" a="1"/>
  <c r="AJ4" i="31" s="1"/>
  <c r="AJ58" i="31" a="1"/>
  <c r="AJ58" i="31" s="1"/>
  <c r="AJ57" i="31" a="1"/>
  <c r="AJ57" i="31" s="1"/>
  <c r="AI43" i="31" a="1"/>
  <c r="AI43" i="31" s="1"/>
  <c r="AJ43" i="31" a="1"/>
  <c r="AJ43" i="31" s="1"/>
  <c r="AI34" i="31" a="1"/>
  <c r="AI34" i="31" s="1"/>
  <c r="AJ34" i="31" a="1"/>
  <c r="AJ34" i="31" s="1"/>
  <c r="AI5" i="31" a="1"/>
  <c r="AI5" i="31" s="1"/>
  <c r="AJ5" i="31" a="1"/>
  <c r="AJ5" i="31" s="1"/>
  <c r="AI28" i="31" a="1"/>
  <c r="AI28" i="31" s="1"/>
  <c r="AI36" i="31" a="1"/>
  <c r="AI36" i="31" s="1"/>
  <c r="AI4" i="31" a="1"/>
  <c r="AI4" i="31" s="1"/>
  <c r="AI18" i="31" a="1"/>
  <c r="AI18" i="31" s="1"/>
  <c r="AI58" i="31" a="1"/>
  <c r="AI58" i="31" s="1"/>
  <c r="AI57" i="31" a="1"/>
  <c r="AI57" i="31" s="1"/>
  <c r="AH43" i="31" a="1"/>
  <c r="AH43" i="31" s="1"/>
  <c r="AH5" i="31" a="1"/>
  <c r="AH5" i="31" s="1"/>
  <c r="AH18" i="31" a="1"/>
  <c r="AH18" i="31" s="1"/>
  <c r="AH36" i="31" a="1"/>
  <c r="AH36" i="31" s="1"/>
  <c r="AH28" i="31" a="1"/>
  <c r="AH28" i="31" s="1"/>
  <c r="AH58" i="31" a="1"/>
  <c r="AH58" i="31" s="1"/>
  <c r="AH34" i="31" a="1"/>
  <c r="AH34" i="31" s="1"/>
  <c r="AH57" i="31" a="1"/>
  <c r="AH57" i="31" s="1"/>
  <c r="E72" i="8"/>
  <c r="AI3" i="19" s="1" a="1"/>
  <c r="AI3" i="19" s="1"/>
  <c r="AH4" i="31" a="1"/>
  <c r="AH4" i="31" s="1"/>
  <c r="AO56" i="19" a="1"/>
  <c r="AO56" i="19" s="1"/>
  <c r="AO3" i="19" a="1"/>
  <c r="AO3" i="19" s="1"/>
  <c r="AO33" i="19" a="1"/>
  <c r="AO33" i="19" s="1"/>
  <c r="AO4" i="19" a="1"/>
  <c r="AO4" i="19" s="1"/>
  <c r="AO38" i="19" a="1"/>
  <c r="AO38" i="19" s="1"/>
  <c r="AO57" i="19" a="1"/>
  <c r="AO57" i="19" s="1"/>
  <c r="AO53" i="19" a="1"/>
  <c r="AO53" i="19" s="1"/>
  <c r="AO17" i="19" a="1"/>
  <c r="AO17" i="19" s="1"/>
  <c r="AO27" i="19" a="1"/>
  <c r="AO27" i="19" s="1"/>
  <c r="AO42" i="19" a="1"/>
  <c r="AO42" i="19" s="1"/>
  <c r="AO35" i="19" a="1"/>
  <c r="AO35" i="19" s="1"/>
  <c r="AO7" i="19" a="1"/>
  <c r="AO7" i="19" s="1"/>
  <c r="S72" i="8"/>
  <c r="AI17" i="19" s="1" a="1"/>
  <c r="AI17" i="19" s="1"/>
  <c r="S73" i="8"/>
  <c r="S71" i="8"/>
  <c r="AH17" i="19" s="1" a="1"/>
  <c r="AH17" i="19" s="1"/>
  <c r="AC72" i="8"/>
  <c r="AI27" i="19" s="1" a="1"/>
  <c r="AI27" i="19" s="1"/>
  <c r="AC73" i="8"/>
  <c r="AC71" i="8"/>
  <c r="AH27" i="19" s="1" a="1"/>
  <c r="AH27" i="19" s="1"/>
  <c r="AI72" i="8"/>
  <c r="AI33" i="19" s="1" a="1"/>
  <c r="AI33" i="19" s="1"/>
  <c r="AI73" i="8"/>
  <c r="AI71" i="8"/>
  <c r="AH33" i="19" s="1" a="1"/>
  <c r="AH33" i="19" s="1"/>
  <c r="AE72" i="8"/>
  <c r="AI29" i="19" s="1" a="1"/>
  <c r="AI29" i="19" s="1"/>
  <c r="AE73" i="8"/>
  <c r="AE71" i="8"/>
  <c r="AH29" i="19" s="1" a="1"/>
  <c r="AH29" i="19" s="1"/>
  <c r="AR71" i="8"/>
  <c r="AH42" i="19" s="1" a="1"/>
  <c r="AH42" i="19" s="1"/>
  <c r="AR72" i="8"/>
  <c r="AI42" i="19" s="1" a="1"/>
  <c r="AI42" i="19" s="1"/>
  <c r="AR73" i="8"/>
  <c r="AK72" i="8"/>
  <c r="AI35" i="19" s="1" a="1"/>
  <c r="AI35" i="19" s="1"/>
  <c r="AK73" i="8"/>
  <c r="AK71" i="8"/>
  <c r="AH35" i="19" s="1" a="1"/>
  <c r="AH35" i="19" s="1"/>
  <c r="F73" i="8"/>
  <c r="F71" i="8"/>
  <c r="AH4" i="19" s="1" a="1"/>
  <c r="AH4" i="19" s="1"/>
  <c r="F72" i="8"/>
  <c r="AI4" i="19" s="1" a="1"/>
  <c r="AI4" i="19" s="1"/>
  <c r="BG73" i="8"/>
  <c r="BG71" i="8"/>
  <c r="AH57" i="19" s="1" a="1"/>
  <c r="AH57" i="19" s="1"/>
  <c r="BG72" i="8"/>
  <c r="AI57" i="19" s="1" a="1"/>
  <c r="AI57" i="19" s="1"/>
  <c r="AJ72" i="8"/>
  <c r="AI34" i="19" s="1" a="1"/>
  <c r="AI34" i="19" s="1"/>
  <c r="AJ73" i="8"/>
  <c r="AJ71" i="8"/>
  <c r="AH34" i="19" s="1" a="1"/>
  <c r="AH34" i="19" s="1"/>
  <c r="BF73" i="8"/>
  <c r="BF71" i="8"/>
  <c r="AH56" i="19" s="1" a="1"/>
  <c r="AH56" i="19" s="1"/>
  <c r="BF72" i="8"/>
  <c r="AI56" i="19" s="1" a="1"/>
  <c r="AI56" i="19" s="1"/>
  <c r="AN62" i="8"/>
  <c r="AY218" i="10"/>
  <c r="AY61" i="8" s="1"/>
  <c r="AG50" i="31" s="1" a="1"/>
  <c r="AG50" i="31" s="1"/>
  <c r="AS218" i="10"/>
  <c r="AS61" i="8" s="1"/>
  <c r="AG44" i="31" s="1" a="1"/>
  <c r="AG44" i="31" s="1"/>
  <c r="X218" i="10"/>
  <c r="X62" i="8" s="1"/>
  <c r="AU62" i="8"/>
  <c r="AU61" i="8"/>
  <c r="AG46" i="31" s="1" a="1"/>
  <c r="AG46" i="31" s="1"/>
  <c r="M218" i="10"/>
  <c r="M61" i="8" s="1"/>
  <c r="AG12" i="31" s="1" a="1"/>
  <c r="AG12" i="31" s="1"/>
  <c r="AL167" i="10"/>
  <c r="AL168" i="10" s="1"/>
  <c r="AL169" i="10" s="1"/>
  <c r="AL218" i="10" s="1"/>
  <c r="Z167" i="10"/>
  <c r="Z168" i="10" s="1"/>
  <c r="Z169" i="10" s="1"/>
  <c r="Z218" i="10" s="1"/>
  <c r="AV62" i="8"/>
  <c r="AV61" i="8"/>
  <c r="AG47" i="31" s="1" a="1"/>
  <c r="AG47" i="31" s="1"/>
  <c r="BE167" i="10"/>
  <c r="BE168" i="10" s="1"/>
  <c r="BE169" i="10" s="1"/>
  <c r="BE218" i="10" s="1"/>
  <c r="AA167" i="10"/>
  <c r="AA168" i="10" s="1"/>
  <c r="AA169" i="10" s="1"/>
  <c r="AA218" i="10" s="1"/>
  <c r="R218" i="10"/>
  <c r="O61" i="8"/>
  <c r="AG14" i="31" s="1" a="1"/>
  <c r="AG14" i="31" s="1"/>
  <c r="O62" i="8"/>
  <c r="AK14" i="31" s="1" a="1"/>
  <c r="AK14" i="31" s="1"/>
  <c r="AH61" i="8"/>
  <c r="AG33" i="31" s="1" a="1"/>
  <c r="AG33" i="31" s="1"/>
  <c r="AH62" i="8"/>
  <c r="AK33" i="31" s="1" a="1"/>
  <c r="AK33" i="31" s="1"/>
  <c r="AJ61" i="8"/>
  <c r="AG35" i="31" s="1" a="1"/>
  <c r="AG35" i="31" s="1"/>
  <c r="E73" i="8"/>
  <c r="E71" i="8"/>
  <c r="AH3" i="19" s="1" a="1"/>
  <c r="AH3" i="19" s="1"/>
  <c r="AT62" i="8"/>
  <c r="AT61" i="8"/>
  <c r="AG45" i="31" s="1" a="1"/>
  <c r="AG45" i="31" s="1"/>
  <c r="AD62" i="8"/>
  <c r="AD61" i="8"/>
  <c r="AG29" i="31" s="1" a="1"/>
  <c r="AG29" i="31" s="1"/>
  <c r="BA61" i="8"/>
  <c r="AG52" i="31" s="1" a="1"/>
  <c r="AG52" i="31" s="1"/>
  <c r="BA62" i="8"/>
  <c r="AK52" i="31" s="1" a="1"/>
  <c r="AK52" i="31" s="1"/>
  <c r="BB61" i="8"/>
  <c r="AG53" i="31" s="1" a="1"/>
  <c r="AG53" i="31" s="1"/>
  <c r="BB62" i="8"/>
  <c r="AK53" i="31" s="1" a="1"/>
  <c r="AK53" i="31" s="1"/>
  <c r="L61" i="8"/>
  <c r="AG11" i="31" s="1" a="1"/>
  <c r="AG11" i="31" s="1"/>
  <c r="L62" i="8"/>
  <c r="AK11" i="31" s="1" a="1"/>
  <c r="AK11" i="31" s="1"/>
  <c r="V62" i="8"/>
  <c r="V61" i="8"/>
  <c r="AG21" i="31" s="1" a="1"/>
  <c r="AG21" i="31" s="1"/>
  <c r="N61" i="8"/>
  <c r="AG13" i="31" s="1" a="1"/>
  <c r="AG13" i="31" s="1"/>
  <c r="N62" i="8"/>
  <c r="U61" i="8"/>
  <c r="AG20" i="31" s="1" a="1"/>
  <c r="AG20" i="31" s="1"/>
  <c r="U62" i="8"/>
  <c r="AQ61" i="8"/>
  <c r="AG42" i="31" s="1" a="1"/>
  <c r="AG42" i="31" s="1"/>
  <c r="AQ62" i="8"/>
  <c r="P61" i="8"/>
  <c r="AG15" i="31" s="1" a="1"/>
  <c r="AG15" i="31" s="1"/>
  <c r="P62" i="8"/>
  <c r="AK15" i="31" s="1" a="1"/>
  <c r="AK15" i="31" s="1"/>
  <c r="BD62" i="8"/>
  <c r="BD61" i="8"/>
  <c r="AG55" i="31" s="1" a="1"/>
  <c r="AG55" i="31" s="1"/>
  <c r="W62" i="8"/>
  <c r="W61" i="8"/>
  <c r="AG22" i="31" s="1" a="1"/>
  <c r="AG22" i="31" s="1"/>
  <c r="AX62" i="8"/>
  <c r="AK49" i="31" s="1" a="1"/>
  <c r="AK49" i="31" s="1"/>
  <c r="AX61" i="8"/>
  <c r="AG49" i="31" s="1" a="1"/>
  <c r="AG49" i="31" s="1"/>
  <c r="AB61" i="8"/>
  <c r="AG27" i="31" s="1" a="1"/>
  <c r="AG27" i="31" s="1"/>
  <c r="AB62" i="8"/>
  <c r="K62" i="8"/>
  <c r="AK10" i="31" s="1" a="1"/>
  <c r="AK10" i="31" s="1"/>
  <c r="K61" i="8"/>
  <c r="AG10" i="31" s="1" a="1"/>
  <c r="AG10" i="31" s="1"/>
  <c r="Q62" i="8"/>
  <c r="Q61" i="8"/>
  <c r="AG16" i="31" s="1" a="1"/>
  <c r="AG16" i="31" s="1"/>
  <c r="AP62" i="8"/>
  <c r="AP61" i="8"/>
  <c r="AG41" i="31" s="1" a="1"/>
  <c r="AG41" i="31" s="1"/>
  <c r="J61" i="8"/>
  <c r="AG9" i="31" s="1" a="1"/>
  <c r="AG9" i="31" s="1"/>
  <c r="J62" i="8"/>
  <c r="AK9" i="31" s="1" a="1"/>
  <c r="AK9" i="31" s="1"/>
  <c r="T62" i="8"/>
  <c r="T61" i="8"/>
  <c r="AG19" i="31" s="1" a="1"/>
  <c r="AG19" i="31" s="1"/>
  <c r="AF62" i="8"/>
  <c r="AF61" i="8"/>
  <c r="AG31" i="31" s="1" a="1"/>
  <c r="AG31" i="31" s="1"/>
  <c r="AG61" i="8"/>
  <c r="AG32" i="31" s="1" a="1"/>
  <c r="AG32" i="31" s="1"/>
  <c r="AG62" i="8"/>
  <c r="AO62" i="8"/>
  <c r="AO61" i="8"/>
  <c r="AG40" i="31" s="1" a="1"/>
  <c r="AG40" i="31" s="1"/>
  <c r="G62" i="8"/>
  <c r="G61" i="8"/>
  <c r="AG6" i="31" s="1" a="1"/>
  <c r="AG6" i="31" s="1"/>
  <c r="AZ62" i="8"/>
  <c r="AZ61" i="8"/>
  <c r="AG51" i="31" s="1" a="1"/>
  <c r="AG51" i="31" s="1"/>
  <c r="H218" i="10"/>
  <c r="AE61" i="8"/>
  <c r="AG30" i="31" s="1" a="1"/>
  <c r="AG30" i="31" s="1"/>
  <c r="AW218" i="10"/>
  <c r="AM61" i="8"/>
  <c r="AG38" i="31" s="1" a="1"/>
  <c r="AG38" i="31" s="1"/>
  <c r="AM62" i="8"/>
  <c r="AK38" i="31" s="1" a="1"/>
  <c r="AK38" i="31" s="1"/>
  <c r="I62" i="8"/>
  <c r="BC62" i="8"/>
  <c r="F37" i="10"/>
  <c r="F38" i="10" s="1"/>
  <c r="F21" i="8" s="1"/>
  <c r="P5" i="31" l="1" a="1"/>
  <c r="P5" i="31" s="1"/>
  <c r="Q5" i="31" a="1"/>
  <c r="Q5" i="31" s="1"/>
  <c r="AK21" i="31" a="1"/>
  <c r="AK21" i="31" s="1"/>
  <c r="AK55" i="31" a="1"/>
  <c r="AK55" i="31" s="1"/>
  <c r="AK47" i="31" a="1"/>
  <c r="AK47" i="31" s="1"/>
  <c r="AK29" i="31" a="1"/>
  <c r="AK29" i="31" s="1"/>
  <c r="AK40" i="31" a="1"/>
  <c r="AK40" i="31" s="1"/>
  <c r="AK45" i="31" a="1"/>
  <c r="AK45" i="31" s="1"/>
  <c r="AK46" i="31" a="1"/>
  <c r="AK46" i="31" s="1"/>
  <c r="AK35" i="31" a="1"/>
  <c r="AK35" i="31" s="1"/>
  <c r="AK51" i="31" a="1"/>
  <c r="AK51" i="31" s="1"/>
  <c r="AK16" i="31" a="1"/>
  <c r="AK16" i="31" s="1"/>
  <c r="AK41" i="31" a="1"/>
  <c r="AK41" i="31" s="1"/>
  <c r="AK13" i="31" a="1"/>
  <c r="AK13" i="31" s="1"/>
  <c r="AK30" i="31" a="1"/>
  <c r="AK30" i="31" s="1"/>
  <c r="AJ42" i="31" a="1"/>
  <c r="AJ42" i="31" s="1"/>
  <c r="AK42" i="31" a="1"/>
  <c r="AK42" i="31" s="1"/>
  <c r="AJ20" i="31" a="1"/>
  <c r="AJ20" i="31" s="1"/>
  <c r="AK20" i="31" a="1"/>
  <c r="AK20" i="31" s="1"/>
  <c r="AJ6" i="31" a="1"/>
  <c r="AJ6" i="31" s="1"/>
  <c r="AK6" i="31" a="1"/>
  <c r="AK6" i="31" s="1"/>
  <c r="AJ27" i="31" a="1"/>
  <c r="AJ27" i="31" s="1"/>
  <c r="AK27" i="31" a="1"/>
  <c r="AK27" i="31" s="1"/>
  <c r="AJ39" i="31" a="1"/>
  <c r="AJ39" i="31" s="1"/>
  <c r="AK39" i="31" a="1"/>
  <c r="AK39" i="31" s="1"/>
  <c r="AJ32" i="31" a="1"/>
  <c r="AJ32" i="31" s="1"/>
  <c r="AK32" i="31" a="1"/>
  <c r="AK32" i="31" s="1"/>
  <c r="AJ54" i="31" a="1"/>
  <c r="AJ54" i="31" s="1"/>
  <c r="AK54" i="31" a="1"/>
  <c r="AK54" i="31" s="1"/>
  <c r="AJ31" i="31" a="1"/>
  <c r="AJ31" i="31" s="1"/>
  <c r="AK31" i="31" a="1"/>
  <c r="AK31" i="31" s="1"/>
  <c r="AJ22" i="31" a="1"/>
  <c r="AJ22" i="31" s="1"/>
  <c r="AK22" i="31" a="1"/>
  <c r="AK22" i="31" s="1"/>
  <c r="AJ8" i="31" a="1"/>
  <c r="AJ8" i="31" s="1"/>
  <c r="AK8" i="31" a="1"/>
  <c r="AK8" i="31" s="1"/>
  <c r="AJ19" i="31" a="1"/>
  <c r="AJ19" i="31" s="1"/>
  <c r="AK19" i="31" a="1"/>
  <c r="AK19" i="31" s="1"/>
  <c r="AJ29" i="31" a="1"/>
  <c r="AJ29" i="31" s="1"/>
  <c r="AO58" i="31" a="1"/>
  <c r="AO58" i="31" s="1"/>
  <c r="AP58" i="31" a="1"/>
  <c r="AP58" i="31" s="1"/>
  <c r="AJ55" i="31" a="1"/>
  <c r="AJ55" i="31" s="1"/>
  <c r="AO28" i="31" a="1"/>
  <c r="AO28" i="31" s="1"/>
  <c r="AP28" i="31" a="1"/>
  <c r="AP28" i="31" s="1"/>
  <c r="AO5" i="31" a="1"/>
  <c r="AO5" i="31" s="1"/>
  <c r="AP5" i="31" a="1"/>
  <c r="AP5" i="31" s="1"/>
  <c r="AO4" i="31" a="1"/>
  <c r="AO4" i="31" s="1"/>
  <c r="AP4" i="31" a="1"/>
  <c r="AP4" i="31" s="1"/>
  <c r="AO18" i="31" a="1"/>
  <c r="AO18" i="31" s="1"/>
  <c r="AP18" i="31" a="1"/>
  <c r="AP18" i="31" s="1"/>
  <c r="AO36" i="31" a="1"/>
  <c r="AO36" i="31" s="1"/>
  <c r="AP36" i="31" a="1"/>
  <c r="AP36" i="31" s="1"/>
  <c r="AJ10" i="31" a="1"/>
  <c r="AJ10" i="31" s="1"/>
  <c r="AJ47" i="31" a="1"/>
  <c r="AJ47" i="31" s="1"/>
  <c r="AO43" i="31" a="1"/>
  <c r="AO43" i="31" s="1"/>
  <c r="AP43" i="31" a="1"/>
  <c r="AP43" i="31" s="1"/>
  <c r="AJ49" i="31" a="1"/>
  <c r="AJ49" i="31" s="1"/>
  <c r="AO57" i="31" a="1"/>
  <c r="AO57" i="31" s="1"/>
  <c r="AP57" i="31" a="1"/>
  <c r="AP57" i="31" s="1"/>
  <c r="AO30" i="31" a="1"/>
  <c r="AO30" i="31" s="1"/>
  <c r="AP30" i="31" a="1"/>
  <c r="AP30" i="31" s="1"/>
  <c r="AJ35" i="31" a="1"/>
  <c r="AJ35" i="31" s="1"/>
  <c r="AO34" i="31" a="1"/>
  <c r="AO34" i="31" s="1"/>
  <c r="AP34" i="31" a="1"/>
  <c r="AP34" i="31" s="1"/>
  <c r="AO35" i="31" a="1"/>
  <c r="AO35" i="31" s="1"/>
  <c r="AP35" i="31" a="1"/>
  <c r="AP35" i="31" s="1"/>
  <c r="AJ30" i="31" a="1"/>
  <c r="AJ30" i="31" s="1"/>
  <c r="AI11" i="31" a="1"/>
  <c r="AI11" i="31" s="1"/>
  <c r="AJ11" i="31" a="1"/>
  <c r="AJ11" i="31" s="1"/>
  <c r="AI21" i="31" a="1"/>
  <c r="AI21" i="31" s="1"/>
  <c r="AJ21" i="31" a="1"/>
  <c r="AJ21" i="31" s="1"/>
  <c r="AI15" i="31" a="1"/>
  <c r="AI15" i="31" s="1"/>
  <c r="AJ15" i="31" a="1"/>
  <c r="AJ15" i="31" s="1"/>
  <c r="AI40" i="31" a="1"/>
  <c r="AI40" i="31" s="1"/>
  <c r="AJ40" i="31" a="1"/>
  <c r="AJ40" i="31" s="1"/>
  <c r="AI53" i="31" a="1"/>
  <c r="AI53" i="31" s="1"/>
  <c r="AJ53" i="31" a="1"/>
  <c r="AJ53" i="31" s="1"/>
  <c r="AI46" i="31" a="1"/>
  <c r="AI46" i="31" s="1"/>
  <c r="AJ46" i="31" a="1"/>
  <c r="AJ46" i="31" s="1"/>
  <c r="AI41" i="31" a="1"/>
  <c r="AI41" i="31" s="1"/>
  <c r="AJ41" i="31" a="1"/>
  <c r="AJ41" i="31" s="1"/>
  <c r="AI16" i="31" a="1"/>
  <c r="AI16" i="31" s="1"/>
  <c r="AJ16" i="31" a="1"/>
  <c r="AJ16" i="31" s="1"/>
  <c r="AI52" i="31" a="1"/>
  <c r="AI52" i="31" s="1"/>
  <c r="AJ52" i="31" a="1"/>
  <c r="AJ52" i="31" s="1"/>
  <c r="AI38" i="31" a="1"/>
  <c r="AI38" i="31" s="1"/>
  <c r="AJ38" i="31" a="1"/>
  <c r="AJ38" i="31" s="1"/>
  <c r="AI9" i="31" a="1"/>
  <c r="AI9" i="31" s="1"/>
  <c r="AJ9" i="31" a="1"/>
  <c r="AJ9" i="31" s="1"/>
  <c r="AI51" i="31" a="1"/>
  <c r="AI51" i="31" s="1"/>
  <c r="AJ51" i="31" a="1"/>
  <c r="AJ51" i="31" s="1"/>
  <c r="AI13" i="31" a="1"/>
  <c r="AI13" i="31" s="1"/>
  <c r="AJ13" i="31" a="1"/>
  <c r="AJ13" i="31" s="1"/>
  <c r="AI33" i="31" a="1"/>
  <c r="AI33" i="31" s="1"/>
  <c r="AJ33" i="31" a="1"/>
  <c r="AJ33" i="31" s="1"/>
  <c r="AI14" i="31" a="1"/>
  <c r="AI14" i="31" s="1"/>
  <c r="AJ14" i="31" a="1"/>
  <c r="AJ14" i="31" s="1"/>
  <c r="AI45" i="31" a="1"/>
  <c r="AI45" i="31" s="1"/>
  <c r="AJ45" i="31" a="1"/>
  <c r="AJ45" i="31" s="1"/>
  <c r="AM43" i="31" a="1"/>
  <c r="AM43" i="31" s="1"/>
  <c r="AN43" i="31" a="1"/>
  <c r="AN43" i="31" s="1"/>
  <c r="AI49" i="31" a="1"/>
  <c r="AI49" i="31" s="1"/>
  <c r="AM57" i="31" a="1"/>
  <c r="AM57" i="31" s="1"/>
  <c r="AN57" i="31" a="1"/>
  <c r="AN57" i="31" s="1"/>
  <c r="AM30" i="31" a="1"/>
  <c r="AM30" i="31" s="1"/>
  <c r="AN30" i="31" a="1"/>
  <c r="AN30" i="31" s="1"/>
  <c r="AI31" i="31" a="1"/>
  <c r="AI31" i="31" s="1"/>
  <c r="AI22" i="31" a="1"/>
  <c r="AI22" i="31" s="1"/>
  <c r="AM35" i="31" a="1"/>
  <c r="AM35" i="31" s="1"/>
  <c r="AN35" i="31" a="1"/>
  <c r="AN35" i="31" s="1"/>
  <c r="AI47" i="31" a="1"/>
  <c r="AI47" i="31" s="1"/>
  <c r="AM34" i="31" a="1"/>
  <c r="AM34" i="31" s="1"/>
  <c r="AN34" i="31" a="1"/>
  <c r="AN34" i="31" s="1"/>
  <c r="AI23" i="31" a="1"/>
  <c r="AI23" i="31" s="1"/>
  <c r="AM18" i="31" a="1"/>
  <c r="AM18" i="31" s="1"/>
  <c r="AN18" i="31" a="1"/>
  <c r="AN18" i="31" s="1"/>
  <c r="AM36" i="31" a="1"/>
  <c r="AM36" i="31" s="1"/>
  <c r="AN36" i="31" a="1"/>
  <c r="AN36" i="31" s="1"/>
  <c r="AI10" i="31" a="1"/>
  <c r="AI10" i="31" s="1"/>
  <c r="AI27" i="31" a="1"/>
  <c r="AI27" i="31" s="1"/>
  <c r="AI32" i="31" a="1"/>
  <c r="AI32" i="31" s="1"/>
  <c r="AI55" i="31" a="1"/>
  <c r="AI55" i="31" s="1"/>
  <c r="AI29" i="31" a="1"/>
  <c r="AI29" i="31" s="1"/>
  <c r="AM58" i="31" a="1"/>
  <c r="AM58" i="31" s="1"/>
  <c r="AN58" i="31" a="1"/>
  <c r="AN58" i="31" s="1"/>
  <c r="AI35" i="31" a="1"/>
  <c r="AI35" i="31" s="1"/>
  <c r="AI19" i="31" a="1"/>
  <c r="AI19" i="31" s="1"/>
  <c r="AI42" i="31" a="1"/>
  <c r="AI42" i="31" s="1"/>
  <c r="AM28" i="31" a="1"/>
  <c r="AM28" i="31" s="1"/>
  <c r="AN28" i="31" a="1"/>
  <c r="AN28" i="31" s="1"/>
  <c r="AI6" i="31" a="1"/>
  <c r="AI6" i="31" s="1"/>
  <c r="AM4" i="31" a="1"/>
  <c r="AM4" i="31" s="1"/>
  <c r="AN4" i="31" a="1"/>
  <c r="AN4" i="31" s="1"/>
  <c r="AI20" i="31" a="1"/>
  <c r="AI20" i="31" s="1"/>
  <c r="AM5" i="31" a="1"/>
  <c r="AM5" i="31" s="1"/>
  <c r="AN5" i="31" a="1"/>
  <c r="AN5" i="31" s="1"/>
  <c r="AI30" i="31" a="1"/>
  <c r="AI30" i="31" s="1"/>
  <c r="AH8" i="31" a="1"/>
  <c r="AH8" i="31" s="1"/>
  <c r="AI8" i="31" a="1"/>
  <c r="AI8" i="31" s="1"/>
  <c r="AH39" i="31" a="1"/>
  <c r="AH39" i="31" s="1"/>
  <c r="AI39" i="31" a="1"/>
  <c r="AI39" i="31" s="1"/>
  <c r="AH54" i="31" a="1"/>
  <c r="AH54" i="31" s="1"/>
  <c r="AI54" i="31" a="1"/>
  <c r="AI54" i="31" s="1"/>
  <c r="AH9" i="31" a="1"/>
  <c r="AH9" i="31" s="1"/>
  <c r="AH52" i="31" a="1"/>
  <c r="AH52" i="31" s="1"/>
  <c r="AH13" i="31" a="1"/>
  <c r="AH13" i="31" s="1"/>
  <c r="AH15" i="31" a="1"/>
  <c r="AH15" i="31" s="1"/>
  <c r="AH20" i="31" a="1"/>
  <c r="AH20" i="31" s="1"/>
  <c r="AH42" i="31" a="1"/>
  <c r="AH42" i="31" s="1"/>
  <c r="AH33" i="31" a="1"/>
  <c r="AH33" i="31" s="1"/>
  <c r="AH40" i="31" a="1"/>
  <c r="AH40" i="31" s="1"/>
  <c r="AH51" i="31" a="1"/>
  <c r="AH51" i="31" s="1"/>
  <c r="AH21" i="31" a="1"/>
  <c r="AH21" i="31" s="1"/>
  <c r="AH11" i="31" a="1"/>
  <c r="AH11" i="31" s="1"/>
  <c r="AH38" i="31" a="1"/>
  <c r="AH38" i="31" s="1"/>
  <c r="AH49" i="31" a="1"/>
  <c r="AH49" i="31" s="1"/>
  <c r="AH22" i="31" a="1"/>
  <c r="AH22" i="31" s="1"/>
  <c r="AH16" i="31" a="1"/>
  <c r="AH16" i="31" s="1"/>
  <c r="AH53" i="31" a="1"/>
  <c r="AH53" i="31" s="1"/>
  <c r="AH6" i="31" a="1"/>
  <c r="AH6" i="31" s="1"/>
  <c r="AH29" i="31" a="1"/>
  <c r="AH29" i="31" s="1"/>
  <c r="AH14" i="31" a="1"/>
  <c r="AH14" i="31" s="1"/>
  <c r="AJ29" i="19" a="1"/>
  <c r="AJ29" i="19" s="1"/>
  <c r="AL30" i="31" a="1"/>
  <c r="AL30" i="31" s="1"/>
  <c r="AH55" i="31" a="1"/>
  <c r="AH55" i="31" s="1"/>
  <c r="AH47" i="31" a="1"/>
  <c r="AH47" i="31" s="1"/>
  <c r="AJ33" i="19" a="1"/>
  <c r="AJ33" i="19" s="1"/>
  <c r="AL34" i="31" a="1"/>
  <c r="AL34" i="31" s="1"/>
  <c r="AJ57" i="19" a="1"/>
  <c r="AJ57" i="19" s="1"/>
  <c r="AL58" i="31" a="1"/>
  <c r="AL58" i="31" s="1"/>
  <c r="AJ56" i="19" a="1"/>
  <c r="AJ56" i="19" s="1"/>
  <c r="AL57" i="31" a="1"/>
  <c r="AL57" i="31" s="1"/>
  <c r="AH31" i="31" a="1"/>
  <c r="AH31" i="31" s="1"/>
  <c r="AJ27" i="19" a="1"/>
  <c r="AJ27" i="19" s="1"/>
  <c r="AL28" i="31" a="1"/>
  <c r="AL28" i="31" s="1"/>
  <c r="AH45" i="31" a="1"/>
  <c r="AH45" i="31" s="1"/>
  <c r="AJ34" i="19" a="1"/>
  <c r="AJ34" i="19" s="1"/>
  <c r="AL35" i="31" a="1"/>
  <c r="AL35" i="31" s="1"/>
  <c r="AH41" i="31" a="1"/>
  <c r="AH41" i="31" s="1"/>
  <c r="AH46" i="31" a="1"/>
  <c r="AH46" i="31" s="1"/>
  <c r="AJ4" i="19" a="1"/>
  <c r="AJ4" i="19" s="1"/>
  <c r="AL5" i="31" a="1"/>
  <c r="AL5" i="31" s="1"/>
  <c r="AH19" i="31" a="1"/>
  <c r="AH19" i="31" s="1"/>
  <c r="AJ3" i="19" a="1"/>
  <c r="AJ3" i="19" s="1"/>
  <c r="AL4" i="31" a="1"/>
  <c r="AL4" i="31" s="1"/>
  <c r="AJ17" i="19" a="1"/>
  <c r="AJ17" i="19" s="1"/>
  <c r="AL18" i="31" a="1"/>
  <c r="AL18" i="31" s="1"/>
  <c r="AJ35" i="19" a="1"/>
  <c r="AJ35" i="19" s="1"/>
  <c r="AL36" i="31" a="1"/>
  <c r="AL36" i="31" s="1"/>
  <c r="AH35" i="31" a="1"/>
  <c r="AH35" i="31" s="1"/>
  <c r="AH32" i="31" a="1"/>
  <c r="AH32" i="31" s="1"/>
  <c r="AH10" i="31" a="1"/>
  <c r="AH10" i="31" s="1"/>
  <c r="AH30" i="31" a="1"/>
  <c r="AH30" i="31" s="1"/>
  <c r="AH27" i="31" a="1"/>
  <c r="AH27" i="31" s="1"/>
  <c r="AJ42" i="19" a="1"/>
  <c r="AJ42" i="19" s="1"/>
  <c r="AL43" i="31" a="1"/>
  <c r="AL43" i="31" s="1"/>
  <c r="AO18" i="19" a="1"/>
  <c r="AO18" i="19" s="1"/>
  <c r="AO8" i="19" a="1"/>
  <c r="AO8" i="19" s="1"/>
  <c r="AO40" i="19" a="1"/>
  <c r="AO40" i="19" s="1"/>
  <c r="AO44" i="19" a="1"/>
  <c r="AO44" i="19" s="1"/>
  <c r="AO41" i="19" a="1"/>
  <c r="AO41" i="19" s="1"/>
  <c r="AO15" i="19" a="1"/>
  <c r="AO15" i="19" s="1"/>
  <c r="AO19" i="19" a="1"/>
  <c r="AO19" i="19" s="1"/>
  <c r="AO11" i="19" a="1"/>
  <c r="AO11" i="19" s="1"/>
  <c r="AO45" i="19" a="1"/>
  <c r="AO45" i="19" s="1"/>
  <c r="AO46" i="19" a="1"/>
  <c r="AO46" i="19" s="1"/>
  <c r="AO5" i="19" a="1"/>
  <c r="AO5" i="19" s="1"/>
  <c r="AO34" i="19" a="1"/>
  <c r="AO34" i="19" s="1"/>
  <c r="AO20" i="19" a="1"/>
  <c r="AO20" i="19" s="1"/>
  <c r="AO14" i="19" a="1"/>
  <c r="AO14" i="19" s="1"/>
  <c r="AO54" i="19" a="1"/>
  <c r="AO54" i="19" s="1"/>
  <c r="AO9" i="19" a="1"/>
  <c r="AO9" i="19" s="1"/>
  <c r="AO12" i="19" a="1"/>
  <c r="AO12" i="19" s="1"/>
  <c r="AO39" i="19" a="1"/>
  <c r="AO39" i="19" s="1"/>
  <c r="AO49" i="19" a="1"/>
  <c r="AO49" i="19" s="1"/>
  <c r="AO48" i="19" a="1"/>
  <c r="AO48" i="19" s="1"/>
  <c r="AO31" i="19" a="1"/>
  <c r="AO31" i="19" s="1"/>
  <c r="AO10" i="19" a="1"/>
  <c r="AO10" i="19" s="1"/>
  <c r="AO13" i="19" a="1"/>
  <c r="AO13" i="19" s="1"/>
  <c r="AO29" i="19" a="1"/>
  <c r="AO29" i="19" s="1"/>
  <c r="AO51" i="19" a="1"/>
  <c r="AO51" i="19" s="1"/>
  <c r="AO28" i="19" a="1"/>
  <c r="AO28" i="19" s="1"/>
  <c r="AO26" i="19" a="1"/>
  <c r="AO26" i="19" s="1"/>
  <c r="AO32" i="19" a="1"/>
  <c r="AO32" i="19" s="1"/>
  <c r="AO30" i="19" a="1"/>
  <c r="AO30" i="19" s="1"/>
  <c r="AO21" i="19" a="1"/>
  <c r="AO21" i="19" s="1"/>
  <c r="AO50" i="19" a="1"/>
  <c r="AO50" i="19" s="1"/>
  <c r="AO43" i="19" a="1"/>
  <c r="AO43" i="19" s="1"/>
  <c r="AO37" i="19" a="1"/>
  <c r="AO37" i="19" s="1"/>
  <c r="AO52" i="19" a="1"/>
  <c r="AO52" i="19" s="1"/>
  <c r="AN73" i="8"/>
  <c r="AN71" i="8"/>
  <c r="AH38" i="19" s="1" a="1"/>
  <c r="AH38" i="19" s="1"/>
  <c r="AN72" i="8"/>
  <c r="AI38" i="19" s="1" a="1"/>
  <c r="AI38" i="19" s="1"/>
  <c r="J73" i="8"/>
  <c r="J71" i="8"/>
  <c r="AH8" i="19" s="1" a="1"/>
  <c r="AH8" i="19" s="1"/>
  <c r="J72" i="8"/>
  <c r="AI8" i="19" s="1" a="1"/>
  <c r="AI8" i="19" s="1"/>
  <c r="P72" i="8"/>
  <c r="AI14" i="19" s="1" a="1"/>
  <c r="AI14" i="19" s="1"/>
  <c r="P73" i="8"/>
  <c r="P71" i="8"/>
  <c r="AH14" i="19" s="1" a="1"/>
  <c r="AH14" i="19" s="1"/>
  <c r="BA72" i="8"/>
  <c r="AI51" i="19" s="1" a="1"/>
  <c r="AI51" i="19" s="1"/>
  <c r="BA73" i="8"/>
  <c r="BA71" i="8"/>
  <c r="AH51" i="19" s="1" a="1"/>
  <c r="AH51" i="19" s="1"/>
  <c r="AQ73" i="8"/>
  <c r="AQ71" i="8"/>
  <c r="AH41" i="19" s="1" a="1"/>
  <c r="AH41" i="19" s="1"/>
  <c r="AQ72" i="8"/>
  <c r="AI41" i="19" s="1" a="1"/>
  <c r="AI41" i="19" s="1"/>
  <c r="AD72" i="8"/>
  <c r="AI28" i="19" s="1" a="1"/>
  <c r="AI28" i="19" s="1"/>
  <c r="AD73" i="8"/>
  <c r="AD71" i="8"/>
  <c r="AH28" i="19" s="1" a="1"/>
  <c r="AH28" i="19" s="1"/>
  <c r="U72" i="8"/>
  <c r="AI19" i="19" s="1" a="1"/>
  <c r="AI19" i="19" s="1"/>
  <c r="U73" i="8"/>
  <c r="U71" i="8"/>
  <c r="AH19" i="19" s="1" a="1"/>
  <c r="AH19" i="19" s="1"/>
  <c r="Q72" i="8"/>
  <c r="AI15" i="19" s="1" a="1"/>
  <c r="AI15" i="19" s="1"/>
  <c r="Q73" i="8"/>
  <c r="Q71" i="8"/>
  <c r="AH15" i="19" s="1" a="1"/>
  <c r="AH15" i="19" s="1"/>
  <c r="AT72" i="8"/>
  <c r="AI44" i="19" s="1" a="1"/>
  <c r="AI44" i="19" s="1"/>
  <c r="AT73" i="8"/>
  <c r="AT71" i="8"/>
  <c r="AH44" i="19" s="1" a="1"/>
  <c r="AH44" i="19" s="1"/>
  <c r="AV72" i="8"/>
  <c r="AI46" i="19" s="1" a="1"/>
  <c r="AI46" i="19" s="1"/>
  <c r="AV73" i="8"/>
  <c r="AV71" i="8"/>
  <c r="AH46" i="19" s="1" a="1"/>
  <c r="AH46" i="19" s="1"/>
  <c r="BD73" i="8"/>
  <c r="BD71" i="8"/>
  <c r="AH54" i="19" s="1" a="1"/>
  <c r="AH54" i="19" s="1"/>
  <c r="BD72" i="8"/>
  <c r="AI54" i="19" s="1" a="1"/>
  <c r="AI54" i="19" s="1"/>
  <c r="AP73" i="8"/>
  <c r="AP71" i="8"/>
  <c r="AH40" i="19" s="1" a="1"/>
  <c r="AH40" i="19" s="1"/>
  <c r="AP72" i="8"/>
  <c r="AI40" i="19" s="1" a="1"/>
  <c r="AI40" i="19" s="1"/>
  <c r="BC73" i="8"/>
  <c r="BC71" i="8"/>
  <c r="AH53" i="19" s="1" a="1"/>
  <c r="AH53" i="19" s="1"/>
  <c r="BC72" i="8"/>
  <c r="AI53" i="19" s="1" a="1"/>
  <c r="AI53" i="19" s="1"/>
  <c r="N72" i="8"/>
  <c r="AI12" i="19" s="1" a="1"/>
  <c r="AI12" i="19" s="1"/>
  <c r="N73" i="8"/>
  <c r="N71" i="8"/>
  <c r="AH12" i="19" s="1" a="1"/>
  <c r="AH12" i="19" s="1"/>
  <c r="AZ72" i="8"/>
  <c r="AI50" i="19" s="1" a="1"/>
  <c r="AI50" i="19" s="1"/>
  <c r="AZ73" i="8"/>
  <c r="AZ71" i="8"/>
  <c r="AH50" i="19" s="1" a="1"/>
  <c r="AH50" i="19" s="1"/>
  <c r="K73" i="8"/>
  <c r="K71" i="8"/>
  <c r="AH9" i="19" s="1" a="1"/>
  <c r="AH9" i="19" s="1"/>
  <c r="K72" i="8"/>
  <c r="AI9" i="19" s="1" a="1"/>
  <c r="AI9" i="19" s="1"/>
  <c r="T72" i="8"/>
  <c r="AI18" i="19" s="1" a="1"/>
  <c r="AI18" i="19" s="1"/>
  <c r="T73" i="8"/>
  <c r="T71" i="8"/>
  <c r="AH18" i="19" s="1" a="1"/>
  <c r="AH18" i="19" s="1"/>
  <c r="I73" i="8"/>
  <c r="I71" i="8"/>
  <c r="AH7" i="19" s="1" a="1"/>
  <c r="AH7" i="19" s="1"/>
  <c r="I72" i="8"/>
  <c r="AI7" i="19" s="1" a="1"/>
  <c r="AI7" i="19" s="1"/>
  <c r="G73" i="8"/>
  <c r="G71" i="8"/>
  <c r="AH5" i="19" s="1" a="1"/>
  <c r="AH5" i="19" s="1"/>
  <c r="G72" i="8"/>
  <c r="AI5" i="19" s="1" a="1"/>
  <c r="AI5" i="19" s="1"/>
  <c r="AO73" i="8"/>
  <c r="AO71" i="8"/>
  <c r="AH39" i="19" s="1" a="1"/>
  <c r="AH39" i="19" s="1"/>
  <c r="AO72" i="8"/>
  <c r="AI39" i="19" s="1" a="1"/>
  <c r="AI39" i="19" s="1"/>
  <c r="V73" i="8"/>
  <c r="V71" i="8"/>
  <c r="AH20" i="19" s="1" a="1"/>
  <c r="AH20" i="19" s="1"/>
  <c r="V72" i="8"/>
  <c r="AI20" i="19" s="1" a="1"/>
  <c r="AI20" i="19" s="1"/>
  <c r="AM73" i="8"/>
  <c r="AM71" i="8"/>
  <c r="AH37" i="19" s="1" a="1"/>
  <c r="AH37" i="19" s="1"/>
  <c r="AM72" i="8"/>
  <c r="AI37" i="19" s="1" a="1"/>
  <c r="AI37" i="19" s="1"/>
  <c r="AG72" i="8"/>
  <c r="AI31" i="19" s="1" a="1"/>
  <c r="AI31" i="19" s="1"/>
  <c r="AG73" i="8"/>
  <c r="AG71" i="8"/>
  <c r="AH31" i="19" s="1" a="1"/>
  <c r="AH31" i="19" s="1"/>
  <c r="L71" i="8"/>
  <c r="AH10" i="19" s="1" a="1"/>
  <c r="AH10" i="19" s="1"/>
  <c r="L72" i="8"/>
  <c r="AI10" i="19" s="1" a="1"/>
  <c r="AI10" i="19" s="1"/>
  <c r="L73" i="8"/>
  <c r="AH72" i="8"/>
  <c r="AI32" i="19" s="1" a="1"/>
  <c r="AI32" i="19" s="1"/>
  <c r="AH73" i="8"/>
  <c r="AH71" i="8"/>
  <c r="AH32" i="19" s="1" a="1"/>
  <c r="AH32" i="19" s="1"/>
  <c r="AU72" i="8"/>
  <c r="AI45" i="19" s="1" a="1"/>
  <c r="AI45" i="19" s="1"/>
  <c r="AU73" i="8"/>
  <c r="AU71" i="8"/>
  <c r="AH45" i="19" s="1" a="1"/>
  <c r="AH45" i="19" s="1"/>
  <c r="AB71" i="8"/>
  <c r="AH26" i="19" s="1" a="1"/>
  <c r="AH26" i="19" s="1"/>
  <c r="AB72" i="8"/>
  <c r="AI26" i="19" s="1" a="1"/>
  <c r="AI26" i="19" s="1"/>
  <c r="AB73" i="8"/>
  <c r="AX72" i="8"/>
  <c r="AI48" i="19" s="1" a="1"/>
  <c r="AI48" i="19" s="1"/>
  <c r="AX73" i="8"/>
  <c r="AX71" i="8"/>
  <c r="AH48" i="19" s="1" a="1"/>
  <c r="AH48" i="19" s="1"/>
  <c r="X73" i="8"/>
  <c r="X71" i="8"/>
  <c r="AH22" i="19" s="1" a="1"/>
  <c r="AH22" i="19" s="1"/>
  <c r="X72" i="8"/>
  <c r="AI22" i="19" s="1" a="1"/>
  <c r="AI22" i="19" s="1"/>
  <c r="BB73" i="8"/>
  <c r="BB71" i="8"/>
  <c r="AH52" i="19" s="1" a="1"/>
  <c r="AH52" i="19" s="1"/>
  <c r="BB72" i="8"/>
  <c r="AI52" i="19" s="1" a="1"/>
  <c r="AI52" i="19" s="1"/>
  <c r="O72" i="8"/>
  <c r="AI13" i="19" s="1" a="1"/>
  <c r="AI13" i="19" s="1"/>
  <c r="O73" i="8"/>
  <c r="O71" i="8"/>
  <c r="AH13" i="19" s="1" a="1"/>
  <c r="AH13" i="19" s="1"/>
  <c r="AF72" i="8"/>
  <c r="AI30" i="19" s="1" a="1"/>
  <c r="AI30" i="19" s="1"/>
  <c r="AF73" i="8"/>
  <c r="AF71" i="8"/>
  <c r="AH30" i="19" s="1" a="1"/>
  <c r="AH30" i="19" s="1"/>
  <c r="W73" i="8"/>
  <c r="W71" i="8"/>
  <c r="AH21" i="19" s="1" a="1"/>
  <c r="AH21" i="19" s="1"/>
  <c r="W72" i="8"/>
  <c r="AI21" i="19" s="1" a="1"/>
  <c r="AI21" i="19" s="1"/>
  <c r="M62" i="8"/>
  <c r="AY62" i="8"/>
  <c r="X61" i="8"/>
  <c r="AG23" i="31" s="1" a="1"/>
  <c r="AG23" i="31" s="1"/>
  <c r="AS62" i="8"/>
  <c r="Z61" i="8"/>
  <c r="AG25" i="31" s="1" a="1"/>
  <c r="AG25" i="31" s="1"/>
  <c r="Z62" i="8"/>
  <c r="AK25" i="31" s="1" a="1"/>
  <c r="AK25" i="31" s="1"/>
  <c r="AL62" i="8"/>
  <c r="AK37" i="31" s="1" a="1"/>
  <c r="AK37" i="31" s="1"/>
  <c r="AL61" i="8"/>
  <c r="AG37" i="31" s="1" a="1"/>
  <c r="AG37" i="31" s="1"/>
  <c r="AA61" i="8"/>
  <c r="AG26" i="31" s="1" a="1"/>
  <c r="AG26" i="31" s="1"/>
  <c r="AA62" i="8"/>
  <c r="BE61" i="8"/>
  <c r="AG56" i="31" s="1" a="1"/>
  <c r="AG56" i="31" s="1"/>
  <c r="BE62" i="8"/>
  <c r="R62" i="8"/>
  <c r="R61" i="8"/>
  <c r="AG17" i="31" s="1" a="1"/>
  <c r="AG17" i="31" s="1"/>
  <c r="AW62" i="8"/>
  <c r="AW61" i="8"/>
  <c r="AG48" i="31" s="1" a="1"/>
  <c r="AG48" i="31" s="1"/>
  <c r="H62" i="8"/>
  <c r="H61" i="8"/>
  <c r="AG7" i="31" s="1" a="1"/>
  <c r="AG7" i="31" s="1"/>
  <c r="F22" i="8"/>
  <c r="T5" i="31" s="1" a="1"/>
  <c r="T5" i="31" s="1"/>
  <c r="AK23" i="31" l="1" a="1"/>
  <c r="AK23" i="31" s="1"/>
  <c r="AK7" i="31" a="1"/>
  <c r="AK7" i="31" s="1"/>
  <c r="AK48" i="31" a="1"/>
  <c r="AK48" i="31" s="1"/>
  <c r="AK17" i="31" a="1"/>
  <c r="AK17" i="31" s="1"/>
  <c r="AK56" i="31" a="1"/>
  <c r="AK56" i="31" s="1"/>
  <c r="AK26" i="31" a="1"/>
  <c r="AK26" i="31" s="1"/>
  <c r="AP29" i="31" a="1"/>
  <c r="AP29" i="31" s="1"/>
  <c r="AJ12" i="31" a="1"/>
  <c r="AJ12" i="31" s="1"/>
  <c r="AK12" i="31" a="1"/>
  <c r="AK12" i="31" s="1"/>
  <c r="AP9" i="31" a="1"/>
  <c r="AP9" i="31" s="1"/>
  <c r="AP27" i="31" a="1"/>
  <c r="AP27" i="31" s="1"/>
  <c r="AJ50" i="31" a="1"/>
  <c r="AJ50" i="31" s="1"/>
  <c r="AK50" i="31" a="1"/>
  <c r="AK50" i="31" s="1"/>
  <c r="AJ44" i="31" a="1"/>
  <c r="AJ44" i="31" s="1"/>
  <c r="AK44" i="31" a="1"/>
  <c r="AK44" i="31" s="1"/>
  <c r="AO10" i="31" a="1"/>
  <c r="AO10" i="31" s="1"/>
  <c r="AP10" i="31" a="1"/>
  <c r="AP10" i="31" s="1"/>
  <c r="AO42" i="31" a="1"/>
  <c r="AO42" i="31" s="1"/>
  <c r="AP42" i="31" a="1"/>
  <c r="AP42" i="31" s="1"/>
  <c r="AO47" i="31" a="1"/>
  <c r="AO47" i="31" s="1"/>
  <c r="AP47" i="31" a="1"/>
  <c r="AP47" i="31" s="1"/>
  <c r="AO52" i="31" a="1"/>
  <c r="AO52" i="31" s="1"/>
  <c r="AP52" i="31" a="1"/>
  <c r="AP52" i="31" s="1"/>
  <c r="AO31" i="31" a="1"/>
  <c r="AO31" i="31" s="1"/>
  <c r="AP31" i="31" a="1"/>
  <c r="AP31" i="31" s="1"/>
  <c r="AJ37" i="31" a="1"/>
  <c r="AJ37" i="31" s="1"/>
  <c r="AO33" i="31" a="1"/>
  <c r="AO33" i="31" s="1"/>
  <c r="AP33" i="31" a="1"/>
  <c r="AP33" i="31" s="1"/>
  <c r="AO40" i="31" a="1"/>
  <c r="AO40" i="31" s="1"/>
  <c r="AP40" i="31" a="1"/>
  <c r="AP40" i="31" s="1"/>
  <c r="AO45" i="31" a="1"/>
  <c r="AO45" i="31" s="1"/>
  <c r="AP45" i="31" a="1"/>
  <c r="AP45" i="31" s="1"/>
  <c r="AJ23" i="31" a="1"/>
  <c r="AJ23" i="31" s="1"/>
  <c r="AO14" i="31" a="1"/>
  <c r="AO14" i="31" s="1"/>
  <c r="AP14" i="31" a="1"/>
  <c r="AP14" i="31" s="1"/>
  <c r="AO51" i="31" a="1"/>
  <c r="AO51" i="31" s="1"/>
  <c r="AP51" i="31" a="1"/>
  <c r="AP51" i="31" s="1"/>
  <c r="AO53" i="31" a="1"/>
  <c r="AO53" i="31" s="1"/>
  <c r="AP53" i="31" a="1"/>
  <c r="AP53" i="31" s="1"/>
  <c r="AO15" i="31" a="1"/>
  <c r="AO15" i="31" s="1"/>
  <c r="AP15" i="31" a="1"/>
  <c r="AP15" i="31" s="1"/>
  <c r="AO13" i="31" a="1"/>
  <c r="AO13" i="31" s="1"/>
  <c r="AP13" i="31" a="1"/>
  <c r="AP13" i="31" s="1"/>
  <c r="AO11" i="31" a="1"/>
  <c r="AO11" i="31" s="1"/>
  <c r="AP11" i="31" a="1"/>
  <c r="AP11" i="31" s="1"/>
  <c r="AO6" i="31" a="1"/>
  <c r="AO6" i="31" s="1"/>
  <c r="AP6" i="31" a="1"/>
  <c r="AP6" i="31" s="1"/>
  <c r="AO16" i="31" a="1"/>
  <c r="AO16" i="31" s="1"/>
  <c r="AP16" i="31" a="1"/>
  <c r="AP16" i="31" s="1"/>
  <c r="AO46" i="31" a="1"/>
  <c r="AO46" i="31" s="1"/>
  <c r="AP46" i="31" a="1"/>
  <c r="AP46" i="31" s="1"/>
  <c r="AO23" i="31" a="1"/>
  <c r="AO23" i="31" s="1"/>
  <c r="AP23" i="31" a="1"/>
  <c r="AP23" i="31" s="1"/>
  <c r="AO54" i="31" a="1"/>
  <c r="AO54" i="31" s="1"/>
  <c r="AP54" i="31" a="1"/>
  <c r="AP54" i="31" s="1"/>
  <c r="AJ7" i="31" a="1"/>
  <c r="AJ7" i="31" s="1"/>
  <c r="AO32" i="31" a="1"/>
  <c r="AO32" i="31" s="1"/>
  <c r="AP32" i="31" a="1"/>
  <c r="AP32" i="31" s="1"/>
  <c r="AO8" i="31" a="1"/>
  <c r="AO8" i="31" s="1"/>
  <c r="AP8" i="31" a="1"/>
  <c r="AP8" i="31" s="1"/>
  <c r="AO20" i="31" a="1"/>
  <c r="AO20" i="31" s="1"/>
  <c r="AP20" i="31" a="1"/>
  <c r="AP20" i="31" s="1"/>
  <c r="AJ48" i="31" a="1"/>
  <c r="AJ48" i="31" s="1"/>
  <c r="AO19" i="31" a="1"/>
  <c r="AO19" i="31" s="1"/>
  <c r="AP19" i="31" a="1"/>
  <c r="AP19" i="31" s="1"/>
  <c r="AO41" i="31" a="1"/>
  <c r="AO41" i="31" s="1"/>
  <c r="AP41" i="31" a="1"/>
  <c r="AP41" i="31" s="1"/>
  <c r="AO22" i="31" a="1"/>
  <c r="AO22" i="31" s="1"/>
  <c r="AP22" i="31" a="1"/>
  <c r="AP22" i="31" s="1"/>
  <c r="AO39" i="31" a="1"/>
  <c r="AO39" i="31" s="1"/>
  <c r="AP39" i="31" a="1"/>
  <c r="AP39" i="31" s="1"/>
  <c r="AO55" i="31" a="1"/>
  <c r="AO55" i="31" s="1"/>
  <c r="AP55" i="31" a="1"/>
  <c r="AP55" i="31" s="1"/>
  <c r="AO21" i="31" a="1"/>
  <c r="AO21" i="31" s="1"/>
  <c r="AP21" i="31" a="1"/>
  <c r="AP21" i="31" s="1"/>
  <c r="AO49" i="31" a="1"/>
  <c r="AO49" i="31" s="1"/>
  <c r="AP49" i="31" a="1"/>
  <c r="AP49" i="31" s="1"/>
  <c r="AO38" i="31" a="1"/>
  <c r="AO38" i="31" s="1"/>
  <c r="AP38" i="31" a="1"/>
  <c r="AP38" i="31" s="1"/>
  <c r="R5" i="31" a="1"/>
  <c r="R5" i="31" s="1"/>
  <c r="S5" i="31" a="1"/>
  <c r="S5" i="31" s="1"/>
  <c r="AN9" i="31" a="1"/>
  <c r="AN9" i="31" s="1"/>
  <c r="AO9" i="31" a="1"/>
  <c r="AO9" i="31" s="1"/>
  <c r="AI25" i="31" a="1"/>
  <c r="AI25" i="31" s="1"/>
  <c r="AJ25" i="31" a="1"/>
  <c r="AJ25" i="31" s="1"/>
  <c r="AI26" i="31" a="1"/>
  <c r="AI26" i="31" s="1"/>
  <c r="AJ26" i="31" a="1"/>
  <c r="AJ26" i="31" s="1"/>
  <c r="AN27" i="31" a="1"/>
  <c r="AN27" i="31" s="1"/>
  <c r="AO27" i="31" a="1"/>
  <c r="AO27" i="31" s="1"/>
  <c r="AN29" i="31" a="1"/>
  <c r="AN29" i="31" s="1"/>
  <c r="AO29" i="31" a="1"/>
  <c r="AO29" i="31" s="1"/>
  <c r="AI17" i="31" a="1"/>
  <c r="AI17" i="31" s="1"/>
  <c r="AJ17" i="31" a="1"/>
  <c r="AJ17" i="31" s="1"/>
  <c r="AI56" i="31" a="1"/>
  <c r="AI56" i="31" s="1"/>
  <c r="AJ56" i="31" a="1"/>
  <c r="AJ56" i="31" s="1"/>
  <c r="AM42" i="31" a="1"/>
  <c r="AM42" i="31" s="1"/>
  <c r="AN42" i="31" a="1"/>
  <c r="AN42" i="31" s="1"/>
  <c r="AM33" i="31" a="1"/>
  <c r="AM33" i="31" s="1"/>
  <c r="AN33" i="31" a="1"/>
  <c r="AN33" i="31" s="1"/>
  <c r="AM40" i="31" a="1"/>
  <c r="AM40" i="31" s="1"/>
  <c r="AN40" i="31" a="1"/>
  <c r="AN40" i="31" s="1"/>
  <c r="AM45" i="31" a="1"/>
  <c r="AM45" i="31" s="1"/>
  <c r="AN45" i="31" a="1"/>
  <c r="AN45" i="31" s="1"/>
  <c r="AM46" i="31" a="1"/>
  <c r="AM46" i="31" s="1"/>
  <c r="AN46" i="31" a="1"/>
  <c r="AN46" i="31" s="1"/>
  <c r="AM13" i="31" a="1"/>
  <c r="AM13" i="31" s="1"/>
  <c r="AN13" i="31" a="1"/>
  <c r="AN13" i="31" s="1"/>
  <c r="AM15" i="31" a="1"/>
  <c r="AM15" i="31" s="1"/>
  <c r="AN15" i="31" a="1"/>
  <c r="AN15" i="31" s="1"/>
  <c r="AM47" i="31" a="1"/>
  <c r="AM47" i="31" s="1"/>
  <c r="AN47" i="31" a="1"/>
  <c r="AN47" i="31" s="1"/>
  <c r="AM52" i="31" a="1"/>
  <c r="AM52" i="31" s="1"/>
  <c r="AN52" i="31" a="1"/>
  <c r="AN52" i="31" s="1"/>
  <c r="AM16" i="31" a="1"/>
  <c r="AM16" i="31" s="1"/>
  <c r="AN16" i="31" a="1"/>
  <c r="AN16" i="31" s="1"/>
  <c r="AM54" i="31" a="1"/>
  <c r="AM54" i="31" s="1"/>
  <c r="AN54" i="31" a="1"/>
  <c r="AN54" i="31" s="1"/>
  <c r="AM21" i="31" a="1"/>
  <c r="AM21" i="31" s="1"/>
  <c r="AN21" i="31" a="1"/>
  <c r="AN21" i="31" s="1"/>
  <c r="AM51" i="31" a="1"/>
  <c r="AM51" i="31" s="1"/>
  <c r="AN51" i="31" a="1"/>
  <c r="AN51" i="31" s="1"/>
  <c r="AM53" i="31" a="1"/>
  <c r="AM53" i="31" s="1"/>
  <c r="AN53" i="31" a="1"/>
  <c r="AN53" i="31" s="1"/>
  <c r="AM23" i="31" a="1"/>
  <c r="AM23" i="31" s="1"/>
  <c r="AN23" i="31" a="1"/>
  <c r="AN23" i="31" s="1"/>
  <c r="AI7" i="31" a="1"/>
  <c r="AI7" i="31" s="1"/>
  <c r="AM32" i="31" a="1"/>
  <c r="AM32" i="31" s="1"/>
  <c r="AN32" i="31" a="1"/>
  <c r="AN32" i="31" s="1"/>
  <c r="AM8" i="31" a="1"/>
  <c r="AM8" i="31" s="1"/>
  <c r="AN8" i="31" a="1"/>
  <c r="AN8" i="31" s="1"/>
  <c r="AM20" i="31" a="1"/>
  <c r="AM20" i="31" s="1"/>
  <c r="AN20" i="31" a="1"/>
  <c r="AN20" i="31" s="1"/>
  <c r="AI48" i="31" a="1"/>
  <c r="AI48" i="31" s="1"/>
  <c r="AM19" i="31" a="1"/>
  <c r="AM19" i="31" s="1"/>
  <c r="AN19" i="31" a="1"/>
  <c r="AN19" i="31" s="1"/>
  <c r="AM41" i="31" a="1"/>
  <c r="AM41" i="31" s="1"/>
  <c r="AN41" i="31" a="1"/>
  <c r="AN41" i="31" s="1"/>
  <c r="AM39" i="31" a="1"/>
  <c r="AM39" i="31" s="1"/>
  <c r="AN39" i="31" a="1"/>
  <c r="AN39" i="31" s="1"/>
  <c r="AM14" i="31" a="1"/>
  <c r="AM14" i="31" s="1"/>
  <c r="AN14" i="31" a="1"/>
  <c r="AN14" i="31" s="1"/>
  <c r="AM6" i="31" a="1"/>
  <c r="AM6" i="31" s="1"/>
  <c r="AN6" i="31" a="1"/>
  <c r="AN6" i="31" s="1"/>
  <c r="AM38" i="31" a="1"/>
  <c r="AM38" i="31" s="1"/>
  <c r="AN38" i="31" a="1"/>
  <c r="AN38" i="31" s="1"/>
  <c r="AM11" i="31" a="1"/>
  <c r="AM11" i="31" s="1"/>
  <c r="AN11" i="31" a="1"/>
  <c r="AN11" i="31" s="1"/>
  <c r="AM49" i="31" a="1"/>
  <c r="AM49" i="31" s="1"/>
  <c r="AN49" i="31" a="1"/>
  <c r="AN49" i="31" s="1"/>
  <c r="AM31" i="31" a="1"/>
  <c r="AM31" i="31" s="1"/>
  <c r="AN31" i="31" a="1"/>
  <c r="AN31" i="31" s="1"/>
  <c r="AM55" i="31" a="1"/>
  <c r="AM55" i="31" s="1"/>
  <c r="AN55" i="31" a="1"/>
  <c r="AN55" i="31" s="1"/>
  <c r="AI37" i="31" a="1"/>
  <c r="AI37" i="31" s="1"/>
  <c r="AM22" i="31" a="1"/>
  <c r="AM22" i="31" s="1"/>
  <c r="AN22" i="31" a="1"/>
  <c r="AN22" i="31" s="1"/>
  <c r="AM10" i="31" a="1"/>
  <c r="AM10" i="31" s="1"/>
  <c r="AN10" i="31" a="1"/>
  <c r="AN10" i="31" s="1"/>
  <c r="AL29" i="31" a="1"/>
  <c r="AL29" i="31" s="1"/>
  <c r="AM29" i="31" a="1"/>
  <c r="AM29" i="31" s="1"/>
  <c r="AL27" i="31" a="1"/>
  <c r="AL27" i="31" s="1"/>
  <c r="AM27" i="31" a="1"/>
  <c r="AM27" i="31" s="1"/>
  <c r="AH44" i="31" a="1"/>
  <c r="AH44" i="31" s="1"/>
  <c r="AI44" i="31" a="1"/>
  <c r="AI44" i="31" s="1"/>
  <c r="AH50" i="31" a="1"/>
  <c r="AH50" i="31" s="1"/>
  <c r="AI50" i="31" a="1"/>
  <c r="AI50" i="31" s="1"/>
  <c r="AH12" i="31" a="1"/>
  <c r="AH12" i="31" s="1"/>
  <c r="AI12" i="31" a="1"/>
  <c r="AI12" i="31" s="1"/>
  <c r="AL9" i="31" a="1"/>
  <c r="AL9" i="31" s="1"/>
  <c r="AM9" i="31" a="1"/>
  <c r="AM9" i="31" s="1"/>
  <c r="AH26" i="31" a="1"/>
  <c r="AH26" i="31" s="1"/>
  <c r="AH25" i="31" a="1"/>
  <c r="AH25" i="31" s="1"/>
  <c r="AH56" i="31" a="1"/>
  <c r="AH56" i="31" s="1"/>
  <c r="AH17" i="31" a="1"/>
  <c r="AH17" i="31" s="1"/>
  <c r="AJ26" i="19" a="1"/>
  <c r="AJ26" i="19" s="1"/>
  <c r="AH37" i="31" a="1"/>
  <c r="AH37" i="31" s="1"/>
  <c r="AH7" i="31" a="1"/>
  <c r="AH7" i="31" s="1"/>
  <c r="AJ8" i="19" a="1"/>
  <c r="AJ8" i="19" s="1"/>
  <c r="AJ28" i="19" a="1"/>
  <c r="AJ28" i="19" s="1"/>
  <c r="AJ14" i="19" a="1"/>
  <c r="AJ14" i="19" s="1"/>
  <c r="AL15" i="31" a="1"/>
  <c r="AL15" i="31" s="1"/>
  <c r="AJ51" i="19" a="1"/>
  <c r="AJ51" i="19" s="1"/>
  <c r="AL52" i="31" a="1"/>
  <c r="AL52" i="31" s="1"/>
  <c r="AJ32" i="19" a="1"/>
  <c r="AJ32" i="19" s="1"/>
  <c r="AL33" i="31" a="1"/>
  <c r="AL33" i="31" s="1"/>
  <c r="AJ10" i="19" a="1"/>
  <c r="AJ10" i="19" s="1"/>
  <c r="AL11" i="31" a="1"/>
  <c r="AL11" i="31" s="1"/>
  <c r="AJ5" i="19" a="1"/>
  <c r="AJ5" i="19" s="1"/>
  <c r="AL6" i="31" a="1"/>
  <c r="AL6" i="31" s="1"/>
  <c r="AJ15" i="19" a="1"/>
  <c r="AJ15" i="19" s="1"/>
  <c r="AL16" i="31" a="1"/>
  <c r="AL16" i="31" s="1"/>
  <c r="AJ53" i="19" a="1"/>
  <c r="AJ53" i="19" s="1"/>
  <c r="AL54" i="31" a="1"/>
  <c r="AL54" i="31" s="1"/>
  <c r="AJ31" i="19" a="1"/>
  <c r="AJ31" i="19" s="1"/>
  <c r="AL32" i="31" a="1"/>
  <c r="AL32" i="31" s="1"/>
  <c r="AJ7" i="19" a="1"/>
  <c r="AJ7" i="19" s="1"/>
  <c r="AL8" i="31" a="1"/>
  <c r="AL8" i="31" s="1"/>
  <c r="AJ19" i="19" a="1"/>
  <c r="AJ19" i="19" s="1"/>
  <c r="AL20" i="31" a="1"/>
  <c r="AL20" i="31" s="1"/>
  <c r="AH23" i="31" a="1"/>
  <c r="AH23" i="31" s="1"/>
  <c r="AJ18" i="19" a="1"/>
  <c r="AJ18" i="19" s="1"/>
  <c r="AL19" i="31" a="1"/>
  <c r="AL19" i="31" s="1"/>
  <c r="AJ40" i="19" a="1"/>
  <c r="AJ40" i="19" s="1"/>
  <c r="AL41" i="31" a="1"/>
  <c r="AL41" i="31" s="1"/>
  <c r="AJ22" i="19" a="1"/>
  <c r="AJ22" i="19" s="1"/>
  <c r="AL23" i="31" a="1"/>
  <c r="AL23" i="31" s="1"/>
  <c r="AJ21" i="19" a="1"/>
  <c r="AJ21" i="19" s="1"/>
  <c r="AL22" i="31" a="1"/>
  <c r="AL22" i="31" s="1"/>
  <c r="AJ38" i="19" a="1"/>
  <c r="AJ38" i="19" s="1"/>
  <c r="AL39" i="31" a="1"/>
  <c r="AL39" i="31" s="1"/>
  <c r="AJ52" i="19" a="1"/>
  <c r="AJ52" i="19" s="1"/>
  <c r="AL53" i="31" a="1"/>
  <c r="AL53" i="31" s="1"/>
  <c r="AJ37" i="19" a="1"/>
  <c r="AJ37" i="19" s="1"/>
  <c r="AL38" i="31" a="1"/>
  <c r="AL38" i="31" s="1"/>
  <c r="AJ30" i="19" a="1"/>
  <c r="AJ30" i="19" s="1"/>
  <c r="AL31" i="31" a="1"/>
  <c r="AL31" i="31" s="1"/>
  <c r="AJ54" i="19" a="1"/>
  <c r="AJ54" i="19" s="1"/>
  <c r="AL55" i="31" a="1"/>
  <c r="AL55" i="31" s="1"/>
  <c r="AJ39" i="19" a="1"/>
  <c r="AJ39" i="19" s="1"/>
  <c r="AL40" i="31" a="1"/>
  <c r="AL40" i="31" s="1"/>
  <c r="AJ48" i="19" a="1"/>
  <c r="AJ48" i="19" s="1"/>
  <c r="AL49" i="31" a="1"/>
  <c r="AL49" i="31" s="1"/>
  <c r="AJ9" i="19" a="1"/>
  <c r="AJ9" i="19" s="1"/>
  <c r="AL10" i="31" a="1"/>
  <c r="AL10" i="31" s="1"/>
  <c r="AJ12" i="19" a="1"/>
  <c r="AJ12" i="19" s="1"/>
  <c r="AL13" i="31" a="1"/>
  <c r="AL13" i="31" s="1"/>
  <c r="AJ45" i="19" a="1"/>
  <c r="AJ45" i="19" s="1"/>
  <c r="AL46" i="31" a="1"/>
  <c r="AL46" i="31" s="1"/>
  <c r="AJ20" i="19" a="1"/>
  <c r="AJ20" i="19" s="1"/>
  <c r="AL21" i="31" a="1"/>
  <c r="AL21" i="31" s="1"/>
  <c r="AJ46" i="19" a="1"/>
  <c r="AJ46" i="19" s="1"/>
  <c r="AL47" i="31" a="1"/>
  <c r="AL47" i="31" s="1"/>
  <c r="AJ41" i="19" a="1"/>
  <c r="AJ41" i="19" s="1"/>
  <c r="AL42" i="31" a="1"/>
  <c r="AL42" i="31" s="1"/>
  <c r="AH48" i="31" a="1"/>
  <c r="AH48" i="31" s="1"/>
  <c r="AJ44" i="19" a="1"/>
  <c r="AJ44" i="19" s="1"/>
  <c r="AL45" i="31" a="1"/>
  <c r="AL45" i="31" s="1"/>
  <c r="AJ13" i="19" a="1"/>
  <c r="AJ13" i="19" s="1"/>
  <c r="AL14" i="31" a="1"/>
  <c r="AL14" i="31" s="1"/>
  <c r="AJ50" i="19" a="1"/>
  <c r="AJ50" i="19" s="1"/>
  <c r="AL51" i="31" a="1"/>
  <c r="AL51" i="31" s="1"/>
  <c r="AO22" i="19" a="1"/>
  <c r="AO22" i="19" s="1"/>
  <c r="AO55" i="19" a="1"/>
  <c r="AO55" i="19" s="1"/>
  <c r="AO6" i="19" a="1"/>
  <c r="AO6" i="19" s="1"/>
  <c r="AO25" i="19" a="1"/>
  <c r="AO25" i="19" s="1"/>
  <c r="AO47" i="19" a="1"/>
  <c r="AO47" i="19" s="1"/>
  <c r="AO36" i="19" a="1"/>
  <c r="AO36" i="19" s="1"/>
  <c r="AO16" i="19" a="1"/>
  <c r="AO16" i="19" s="1"/>
  <c r="AO24" i="19" a="1"/>
  <c r="AO24" i="19" s="1"/>
  <c r="F33" i="8"/>
  <c r="F32" i="8"/>
  <c r="Z4" i="19" s="1" a="1"/>
  <c r="Z4" i="19" s="1"/>
  <c r="F31" i="8"/>
  <c r="Y4" i="19" s="1" a="1"/>
  <c r="Y4" i="19" s="1"/>
  <c r="AA73" i="8"/>
  <c r="AA71" i="8"/>
  <c r="AH25" i="19" s="1" a="1"/>
  <c r="AH25" i="19" s="1"/>
  <c r="AA72" i="8"/>
  <c r="AI25" i="19" s="1" a="1"/>
  <c r="AI25" i="19" s="1"/>
  <c r="AY72" i="8"/>
  <c r="AI49" i="19" s="1" a="1"/>
  <c r="AI49" i="19" s="1"/>
  <c r="AY73" i="8"/>
  <c r="AY71" i="8"/>
  <c r="AH49" i="19" s="1" a="1"/>
  <c r="AH49" i="19" s="1"/>
  <c r="Z73" i="8"/>
  <c r="Z71" i="8"/>
  <c r="AH24" i="19" s="1" a="1"/>
  <c r="AH24" i="19" s="1"/>
  <c r="Z72" i="8"/>
  <c r="AI24" i="19" s="1" a="1"/>
  <c r="AI24" i="19" s="1"/>
  <c r="M72" i="8"/>
  <c r="AI11" i="19" s="1" a="1"/>
  <c r="AI11" i="19" s="1"/>
  <c r="M73" i="8"/>
  <c r="M71" i="8"/>
  <c r="AH11" i="19" s="1" a="1"/>
  <c r="AH11" i="19" s="1"/>
  <c r="H73" i="8"/>
  <c r="H71" i="8"/>
  <c r="AH6" i="19" s="1" a="1"/>
  <c r="AH6" i="19" s="1"/>
  <c r="H72" i="8"/>
  <c r="AI6" i="19" s="1" a="1"/>
  <c r="AI6" i="19" s="1"/>
  <c r="AS72" i="8"/>
  <c r="AI43" i="19" s="1" a="1"/>
  <c r="AI43" i="19" s="1"/>
  <c r="AS73" i="8"/>
  <c r="AS71" i="8"/>
  <c r="AH43" i="19" s="1" a="1"/>
  <c r="AH43" i="19" s="1"/>
  <c r="AW72" i="8"/>
  <c r="AI47" i="19" s="1" a="1"/>
  <c r="AI47" i="19" s="1"/>
  <c r="AW73" i="8"/>
  <c r="AW71" i="8"/>
  <c r="AH47" i="19" s="1" a="1"/>
  <c r="AH47" i="19" s="1"/>
  <c r="R72" i="8"/>
  <c r="AI16" i="19" s="1" a="1"/>
  <c r="AI16" i="19" s="1"/>
  <c r="R73" i="8"/>
  <c r="R71" i="8"/>
  <c r="AH16" i="19" s="1" a="1"/>
  <c r="AH16" i="19" s="1"/>
  <c r="AL73" i="8"/>
  <c r="AL71" i="8"/>
  <c r="AH36" i="19" s="1" a="1"/>
  <c r="AH36" i="19" s="1"/>
  <c r="AL72" i="8"/>
  <c r="AI36" i="19" s="1" a="1"/>
  <c r="AI36" i="19" s="1"/>
  <c r="BE73" i="8"/>
  <c r="BE71" i="8"/>
  <c r="AH55" i="19" s="1" a="1"/>
  <c r="AH55" i="19" s="1"/>
  <c r="BE72" i="8"/>
  <c r="AI55" i="19" s="1" a="1"/>
  <c r="AI55" i="19" s="1"/>
  <c r="Y5" i="31" l="1" a="1"/>
  <c r="Y5" i="31" s="1"/>
  <c r="AO26" i="31" a="1"/>
  <c r="AO26" i="31" s="1"/>
  <c r="AP26" i="31" a="1"/>
  <c r="AP26" i="31" s="1"/>
  <c r="AO56" i="31" a="1"/>
  <c r="AO56" i="31" s="1"/>
  <c r="AP56" i="31" a="1"/>
  <c r="AP56" i="31" s="1"/>
  <c r="AO12" i="31" a="1"/>
  <c r="AO12" i="31" s="1"/>
  <c r="AP12" i="31" a="1"/>
  <c r="AP12" i="31" s="1"/>
  <c r="AO7" i="31" a="1"/>
  <c r="AO7" i="31" s="1"/>
  <c r="AP7" i="31" a="1"/>
  <c r="AP7" i="31" s="1"/>
  <c r="AO37" i="31" a="1"/>
  <c r="AO37" i="31" s="1"/>
  <c r="AP37" i="31" a="1"/>
  <c r="AP37" i="31" s="1"/>
  <c r="AO17" i="31" a="1"/>
  <c r="AO17" i="31" s="1"/>
  <c r="AP17" i="31" a="1"/>
  <c r="AP17" i="31" s="1"/>
  <c r="AO25" i="31" a="1"/>
  <c r="AO25" i="31" s="1"/>
  <c r="AP25" i="31" a="1"/>
  <c r="AP25" i="31" s="1"/>
  <c r="AO44" i="31" a="1"/>
  <c r="AO44" i="31" s="1"/>
  <c r="AP44" i="31" a="1"/>
  <c r="AP44" i="31" s="1"/>
  <c r="AO50" i="31" a="1"/>
  <c r="AO50" i="31" s="1"/>
  <c r="AP50" i="31" a="1"/>
  <c r="AP50" i="31" s="1"/>
  <c r="AO48" i="31" a="1"/>
  <c r="AO48" i="31" s="1"/>
  <c r="AP48" i="31" a="1"/>
  <c r="AP48" i="31" s="1"/>
  <c r="AM56" i="31" a="1"/>
  <c r="AM56" i="31" s="1"/>
  <c r="AN56" i="31" a="1"/>
  <c r="AN56" i="31" s="1"/>
  <c r="AM25" i="31" a="1"/>
  <c r="AM25" i="31" s="1"/>
  <c r="AN25" i="31" a="1"/>
  <c r="AN25" i="31" s="1"/>
  <c r="AM26" i="31" a="1"/>
  <c r="AM26" i="31" s="1"/>
  <c r="AN26" i="31" a="1"/>
  <c r="AN26" i="31" s="1"/>
  <c r="AM7" i="31" a="1"/>
  <c r="AM7" i="31" s="1"/>
  <c r="AN7" i="31" a="1"/>
  <c r="AN7" i="31" s="1"/>
  <c r="AM17" i="31" a="1"/>
  <c r="AM17" i="31" s="1"/>
  <c r="AN17" i="31" a="1"/>
  <c r="AN17" i="31" s="1"/>
  <c r="AM50" i="31" a="1"/>
  <c r="AM50" i="31" s="1"/>
  <c r="AN50" i="31" a="1"/>
  <c r="AN50" i="31" s="1"/>
  <c r="AM44" i="31" a="1"/>
  <c r="AM44" i="31" s="1"/>
  <c r="AN44" i="31" a="1"/>
  <c r="AN44" i="31" s="1"/>
  <c r="AA4" i="19" a="1"/>
  <c r="AA4" i="19" s="1"/>
  <c r="V5" i="31" a="1"/>
  <c r="V5" i="31" s="1"/>
  <c r="AM12" i="31" a="1"/>
  <c r="AM12" i="31" s="1"/>
  <c r="AN12" i="31" a="1"/>
  <c r="AN12" i="31" s="1"/>
  <c r="AM37" i="31" a="1"/>
  <c r="AM37" i="31" s="1"/>
  <c r="AN37" i="31" a="1"/>
  <c r="AN37" i="31" s="1"/>
  <c r="AM48" i="31" a="1"/>
  <c r="AM48" i="31" s="1"/>
  <c r="AN48" i="31" a="1"/>
  <c r="AN48" i="31" s="1"/>
  <c r="AJ16" i="19" a="1"/>
  <c r="AJ16" i="19" s="1"/>
  <c r="AL17" i="31" a="1"/>
  <c r="AL17" i="31" s="1"/>
  <c r="AJ43" i="19" a="1"/>
  <c r="AJ43" i="19" s="1"/>
  <c r="AL44" i="31" a="1"/>
  <c r="AL44" i="31" s="1"/>
  <c r="AJ25" i="19" a="1"/>
  <c r="AJ25" i="19" s="1"/>
  <c r="AL26" i="31" a="1"/>
  <c r="AL26" i="31" s="1"/>
  <c r="AJ49" i="19" a="1"/>
  <c r="AJ49" i="19" s="1"/>
  <c r="AL50" i="31" a="1"/>
  <c r="AL50" i="31" s="1"/>
  <c r="AJ6" i="19" a="1"/>
  <c r="AJ6" i="19" s="1"/>
  <c r="AL7" i="31" a="1"/>
  <c r="AL7" i="31" s="1"/>
  <c r="AJ55" i="19" a="1"/>
  <c r="AJ55" i="19" s="1"/>
  <c r="AL56" i="31" a="1"/>
  <c r="AL56" i="31" s="1"/>
  <c r="AJ11" i="19" a="1"/>
  <c r="AJ11" i="19" s="1"/>
  <c r="AL12" i="31" a="1"/>
  <c r="AL12" i="31" s="1"/>
  <c r="AJ24" i="19" a="1"/>
  <c r="AJ24" i="19" s="1"/>
  <c r="AL25" i="31" a="1"/>
  <c r="AL25" i="31" s="1"/>
  <c r="AJ36" i="19" a="1"/>
  <c r="AJ36" i="19" s="1"/>
  <c r="AL37" i="31" a="1"/>
  <c r="AL37" i="31" s="1"/>
  <c r="AJ47" i="19" a="1"/>
  <c r="AJ47" i="19" s="1"/>
  <c r="AL48" i="31" a="1"/>
  <c r="AL48"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<sst xmlns="http://schemas.openxmlformats.org/spreadsheetml/2006/main" count="9042" uniqueCount="948">
  <si>
    <t>m2</t>
  </si>
  <si>
    <t>Solfilm</t>
  </si>
  <si>
    <t>Indvendig afskærmning</t>
  </si>
  <si>
    <t>Rumdybdeforhold</t>
  </si>
  <si>
    <t>Efterklangstid</t>
  </si>
  <si>
    <t>Støj fra installationer</t>
  </si>
  <si>
    <t>Støj fra naborum</t>
  </si>
  <si>
    <t>Støj fra omgivelser</t>
  </si>
  <si>
    <t>Sommertemperatur</t>
  </si>
  <si>
    <t>Stille på temperaturen</t>
  </si>
  <si>
    <t>Kuldenedfald</t>
  </si>
  <si>
    <t>Ventilation</t>
  </si>
  <si>
    <t>Usikkerhed om svar</t>
  </si>
  <si>
    <t>Kommentar belysning</t>
  </si>
  <si>
    <t>Gul</t>
  </si>
  <si>
    <t>Hvad bliver lokalet brugt mest til?</t>
  </si>
  <si>
    <t>Hvor mange lamper er der i lokalet?</t>
  </si>
  <si>
    <t>Type lyskilde</t>
  </si>
  <si>
    <t>Hvilken retning lyser lamperne?</t>
  </si>
  <si>
    <t>Lofttype</t>
  </si>
  <si>
    <t>Hvor stor en del af loftet er dækket af denne type loft?</t>
  </si>
  <si>
    <t>Type ventilationsarmaturer</t>
  </si>
  <si>
    <t>Central eller decentral ventilation?</t>
  </si>
  <si>
    <t>Synlige ventilationskanaler?</t>
  </si>
  <si>
    <t>Er ventilationen tilstrækkelig?</t>
  </si>
  <si>
    <t>Kan man selv stille på temperaturen?</t>
  </si>
  <si>
    <t>Kommentarer til temperaturen i klassen</t>
  </si>
  <si>
    <t>Hvor sikker er du i dine svar?</t>
  </si>
  <si>
    <t>Kommentar lydforhold</t>
  </si>
  <si>
    <t>Kommentar til luften i klassen</t>
  </si>
  <si>
    <t>Kommentarer solafskærmning</t>
  </si>
  <si>
    <t>Gulvtype</t>
  </si>
  <si>
    <t>Støj fra tekniske installationer</t>
  </si>
  <si>
    <t>Støj udefra</t>
  </si>
  <si>
    <t>Hvor lys eller mørk er væggen? Øst</t>
  </si>
  <si>
    <t>Hvor lys eller mørk er væggen? Syd</t>
  </si>
  <si>
    <t>Hvor lys eller mørk er væggen? Vest</t>
  </si>
  <si>
    <t>Hvor lys eller mørk er væggen? Nord</t>
  </si>
  <si>
    <t>Hvor lys eller mørk er farven på loftet?</t>
  </si>
  <si>
    <t>Bliver ventilationsanlæggene serviceret</t>
  </si>
  <si>
    <t>LED rør</t>
  </si>
  <si>
    <t>Kun nedad</t>
  </si>
  <si>
    <t>Nej</t>
  </si>
  <si>
    <t>Perforeret (gips, metal)</t>
  </si>
  <si>
    <t>Limet gulv (f.eks. linoleum)</t>
  </si>
  <si>
    <t>Ja</t>
  </si>
  <si>
    <t>Tung væg</t>
  </si>
  <si>
    <t>Lys</t>
  </si>
  <si>
    <t>To lag</t>
  </si>
  <si>
    <t>Aluminium (metal)</t>
  </si>
  <si>
    <t>Rullegardin</t>
  </si>
  <si>
    <t>Mindre eller = 15 grader</t>
  </si>
  <si>
    <t>Ingen</t>
  </si>
  <si>
    <t>Meget lys</t>
  </si>
  <si>
    <t>Grupperum</t>
  </si>
  <si>
    <t>Træbeton</t>
  </si>
  <si>
    <t>Ja, hørbar</t>
  </si>
  <si>
    <t>Tre lag</t>
  </si>
  <si>
    <t>Sort plast</t>
  </si>
  <si>
    <t>Både op og ned</t>
  </si>
  <si>
    <t>Almindelige gardiner</t>
  </si>
  <si>
    <t>Let væg</t>
  </si>
  <si>
    <t>Et lag</t>
  </si>
  <si>
    <t>Ved ikke</t>
  </si>
  <si>
    <t>Intet stempel</t>
  </si>
  <si>
    <t>Andet</t>
  </si>
  <si>
    <t>Mørk</t>
  </si>
  <si>
    <t>Hård puds eller gips</t>
  </si>
  <si>
    <t>Lille udhæng</t>
  </si>
  <si>
    <t>Større eller = 35 grader</t>
  </si>
  <si>
    <t>Meget mørk</t>
  </si>
  <si>
    <t>Træloft</t>
  </si>
  <si>
    <t>Kun udsugning</t>
  </si>
  <si>
    <t>16 - 34 grader</t>
  </si>
  <si>
    <t>Håndværk &amp; Design</t>
  </si>
  <si>
    <t>Mellem udhæng</t>
  </si>
  <si>
    <t>Andre LED lamper</t>
  </si>
  <si>
    <t>Billedkundskab</t>
  </si>
  <si>
    <t>Blødt loft</t>
  </si>
  <si>
    <t>Stort udhæng</t>
  </si>
  <si>
    <t>Madkundskab</t>
  </si>
  <si>
    <t>Halvdelen (ca. 50%)</t>
  </si>
  <si>
    <t>T8 lysstofrør</t>
  </si>
  <si>
    <t>Trægulv</t>
  </si>
  <si>
    <t>Tæpper</t>
  </si>
  <si>
    <t>Musik</t>
  </si>
  <si>
    <t>Delvis</t>
  </si>
  <si>
    <t>ved ikke</t>
  </si>
  <si>
    <t>Temperatur</t>
  </si>
  <si>
    <t>Balanceret</t>
  </si>
  <si>
    <t>Udsugning</t>
  </si>
  <si>
    <t>Gulv</t>
  </si>
  <si>
    <t>Loft</t>
  </si>
  <si>
    <t>Rumareal</t>
  </si>
  <si>
    <t>Rumfang</t>
  </si>
  <si>
    <t>Bredde</t>
  </si>
  <si>
    <t>Længde</t>
  </si>
  <si>
    <t>Areal/lyskilde</t>
  </si>
  <si>
    <t>Primær lyskilde i lokalet</t>
  </si>
  <si>
    <t>Type lyskilde brugt i beregningen</t>
  </si>
  <si>
    <t>Lyskildescore</t>
  </si>
  <si>
    <t>Areal/lyskilde gange lyskildescore</t>
  </si>
  <si>
    <t>Vinduesareal: % af gulvareal</t>
  </si>
  <si>
    <t>Middelrefelektans</t>
  </si>
  <si>
    <t>Østfacade afskærmning, radianer</t>
  </si>
  <si>
    <t>Vestfacade afskærmning, radianer</t>
  </si>
  <si>
    <t>Sydfacade afskærmning, radianer</t>
  </si>
  <si>
    <t>Nordfacade afskærmning, radianer</t>
  </si>
  <si>
    <t>Vægtet afskærmning, radianer</t>
  </si>
  <si>
    <t>Vægtet lystransmittans, vinduer</t>
  </si>
  <si>
    <t>Middel dagslysfaktor (Sumpner)</t>
  </si>
  <si>
    <t>Lysretninger</t>
  </si>
  <si>
    <t>Lofter</t>
  </si>
  <si>
    <t>Gulve</t>
  </si>
  <si>
    <t>Andel af loft med akustikplader</t>
  </si>
  <si>
    <t>Vægabsorbenter areal</t>
  </si>
  <si>
    <t>Middel rumhøjde</t>
  </si>
  <si>
    <t>Areal vinduer_facade</t>
  </si>
  <si>
    <t>Areal tunge vægge</t>
  </si>
  <si>
    <t>Areal lette vægge</t>
  </si>
  <si>
    <t xml:space="preserve">Efterklangstid </t>
  </si>
  <si>
    <t>Genmemtræk</t>
  </si>
  <si>
    <t>Frokost andre steder - lokale</t>
  </si>
  <si>
    <t>Service af ventilationsanlæg - Lokale</t>
  </si>
  <si>
    <t xml:space="preserve">Kuldenedfald </t>
  </si>
  <si>
    <t>Kuldenedfald østvæg</t>
  </si>
  <si>
    <t>g-værdi korrektion østvæg (solfilm)</t>
  </si>
  <si>
    <t>Udhæng korrektion østvæg</t>
  </si>
  <si>
    <t>Skyggekorrektion østvæg</t>
  </si>
  <si>
    <t>Vægtype_øst</t>
  </si>
  <si>
    <t>Tykkelse østlig væg</t>
  </si>
  <si>
    <t>Akk-tykkelse østvæg</t>
  </si>
  <si>
    <t>Densitet østvæg</t>
  </si>
  <si>
    <t>Spec varme kap østvæg</t>
  </si>
  <si>
    <t>Term-kap-areal østvæg</t>
  </si>
  <si>
    <t>Term-kap østvæg</t>
  </si>
  <si>
    <t>Solafskærmning østvæg</t>
  </si>
  <si>
    <t>Varme sol østvæg</t>
  </si>
  <si>
    <t>Til luft østvæg</t>
  </si>
  <si>
    <t>Til  væg østvæg</t>
  </si>
  <si>
    <t>Til overflade østvæg</t>
  </si>
  <si>
    <t>konstanter østvæg</t>
  </si>
  <si>
    <t>Væg Temp, østvæg</t>
  </si>
  <si>
    <t>Overflade Temp, østvæg</t>
  </si>
  <si>
    <t>Rum Temp, østvæg</t>
  </si>
  <si>
    <t>Kuldenedfald vestvæg</t>
  </si>
  <si>
    <t>g-værdi korrektion vestvæg</t>
  </si>
  <si>
    <t>Udhæng korrektion vestvæg</t>
  </si>
  <si>
    <t>Skyggekorrektion vestvæg</t>
  </si>
  <si>
    <t>Vægtype_vest</t>
  </si>
  <si>
    <t>Tykkelse vestvæg</t>
  </si>
  <si>
    <t>Akk-tykkelse vestvæg</t>
  </si>
  <si>
    <t>Densitet vestvæg</t>
  </si>
  <si>
    <t>Spec varme kap vestvæg</t>
  </si>
  <si>
    <t>Term-kap-areal vestvæg</t>
  </si>
  <si>
    <t>Term-kap vestvæg</t>
  </si>
  <si>
    <t>Solafskærmning vestvæg</t>
  </si>
  <si>
    <t>Varme sol vestvæg</t>
  </si>
  <si>
    <t>Til luft vestvæg</t>
  </si>
  <si>
    <t>Til  væg vestvæg</t>
  </si>
  <si>
    <t>Til overflade vestvæg</t>
  </si>
  <si>
    <t>Væg Temp, vestvæg</t>
  </si>
  <si>
    <t>Overflade Temp, vestvæg</t>
  </si>
  <si>
    <t>Rum Temp, vestvæg</t>
  </si>
  <si>
    <t>Kuldenedfald sydvæg</t>
  </si>
  <si>
    <t>g-værdi korrektion sydvæg</t>
  </si>
  <si>
    <t>Udhæng korrektion sydvæg</t>
  </si>
  <si>
    <t>Skyggekorrektion sydvæg</t>
  </si>
  <si>
    <t>Vægtype_syd</t>
  </si>
  <si>
    <t>Tykkelse sydvæg</t>
  </si>
  <si>
    <t>Akk-tykkelse sydvæg</t>
  </si>
  <si>
    <t>Densitet sydvæg</t>
  </si>
  <si>
    <t>Spec varme kap sydvæg</t>
  </si>
  <si>
    <t>Term-kap-areal sydvæg</t>
  </si>
  <si>
    <t>Term-kap sydvæg</t>
  </si>
  <si>
    <t>Solafskærmning sydvæg</t>
  </si>
  <si>
    <t>Varme sol sydvæg</t>
  </si>
  <si>
    <t>Til luft sydvæg</t>
  </si>
  <si>
    <t>Til  væg sydvæg</t>
  </si>
  <si>
    <t>Til overflade sydvæg</t>
  </si>
  <si>
    <t>Væg Temp, sydvæg</t>
  </si>
  <si>
    <t>Overflade Temp, sydvæg</t>
  </si>
  <si>
    <t>Rum Temp, sydvæg</t>
  </si>
  <si>
    <t>Kuldenedfald nordvæg</t>
  </si>
  <si>
    <t>g-værdi korrektion nordvæg</t>
  </si>
  <si>
    <t>Udhæng korrektion nordvæg</t>
  </si>
  <si>
    <t>Skyggekorrektion nordvæg</t>
  </si>
  <si>
    <t>Vægtype_nord</t>
  </si>
  <si>
    <t>Tykkelse nordvæg</t>
  </si>
  <si>
    <t>Akk-tykkelse nordvæg</t>
  </si>
  <si>
    <t>Densitet nordvæg</t>
  </si>
  <si>
    <t>Spec varme kap nordvæg</t>
  </si>
  <si>
    <t>Term-kap-areal nordvæg</t>
  </si>
  <si>
    <t>Term-kap nordvæg</t>
  </si>
  <si>
    <t>Areal-Gulv</t>
  </si>
  <si>
    <t>Tykkelse</t>
  </si>
  <si>
    <t xml:space="preserve">Akk-Tyk </t>
  </si>
  <si>
    <t>Densitet</t>
  </si>
  <si>
    <t>Spec Varme kap</t>
  </si>
  <si>
    <t xml:space="preserve">Term-Kap-Areal </t>
  </si>
  <si>
    <t>Term-Kap-Tot</t>
  </si>
  <si>
    <t>Eff-Masse-Areal</t>
  </si>
  <si>
    <t>Varme_Basis _Vent</t>
  </si>
  <si>
    <t>Vent_Kapacitet</t>
  </si>
  <si>
    <t>Varme_masse_overflade</t>
  </si>
  <si>
    <t>Varme_overflade_rum</t>
  </si>
  <si>
    <t>Term_Kap_Bygning</t>
  </si>
  <si>
    <t>Varme intern</t>
  </si>
  <si>
    <t>Overfladearealer</t>
  </si>
  <si>
    <t>Term-kap-areal</t>
  </si>
  <si>
    <t>Max temperatur</t>
  </si>
  <si>
    <t>Kommentarer belysning</t>
  </si>
  <si>
    <t>Kommentarer akustik</t>
  </si>
  <si>
    <t>Kommentarer Termisk</t>
  </si>
  <si>
    <t>Kommentarer Atmosfærisk</t>
  </si>
  <si>
    <t>a</t>
  </si>
  <si>
    <t>LT</t>
  </si>
  <si>
    <t>T</t>
  </si>
  <si>
    <t>-</t>
  </si>
  <si>
    <t>kor</t>
  </si>
  <si>
    <t>ρ</t>
  </si>
  <si>
    <t>A_øst</t>
  </si>
  <si>
    <t>A_syd</t>
  </si>
  <si>
    <t>A_vest</t>
  </si>
  <si>
    <t>A_nord</t>
  </si>
  <si>
    <t>A_gulv</t>
  </si>
  <si>
    <t>A_loft</t>
  </si>
  <si>
    <t>Øst</t>
  </si>
  <si>
    <t>Syd</t>
  </si>
  <si>
    <t>Vest</t>
  </si>
  <si>
    <t>Nord</t>
  </si>
  <si>
    <t>m</t>
  </si>
  <si>
    <t>%</t>
  </si>
  <si>
    <t>DF%</t>
  </si>
  <si>
    <t>Antal</t>
  </si>
  <si>
    <t>s</t>
  </si>
  <si>
    <t>m/s</t>
  </si>
  <si>
    <t>kJ/kg/°C</t>
  </si>
  <si>
    <t>kJ/°C</t>
  </si>
  <si>
    <t>W</t>
  </si>
  <si>
    <t>W/°C</t>
  </si>
  <si>
    <t>°C</t>
  </si>
  <si>
    <t>Wh/°C</t>
  </si>
  <si>
    <t>Udv. Solafskærmning</t>
  </si>
  <si>
    <t>Tabel: Lyddata</t>
  </si>
  <si>
    <t>Absorptionskoefficienter</t>
  </si>
  <si>
    <t>Gns</t>
  </si>
  <si>
    <t>Blødt, mineraluld</t>
  </si>
  <si>
    <t>Beton/klinker</t>
  </si>
  <si>
    <t>Andet - gulv</t>
  </si>
  <si>
    <t>Vindue</t>
  </si>
  <si>
    <t>Andet - loft</t>
  </si>
  <si>
    <t>Absorbent</t>
  </si>
  <si>
    <t>Persienner</t>
  </si>
  <si>
    <t>Rullegardiner</t>
  </si>
  <si>
    <t>Lodrette lamelgardiner</t>
  </si>
  <si>
    <t>Inventar</t>
  </si>
  <si>
    <t>Tabel: Materialedata</t>
  </si>
  <si>
    <t>Specific heat capacity</t>
  </si>
  <si>
    <r>
      <t>d</t>
    </r>
    <r>
      <rPr>
        <vertAlign val="subscript"/>
        <sz val="11"/>
        <color rgb="FF000000"/>
        <rFont val="Calibri"/>
        <family val="2"/>
      </rPr>
      <t>1</t>
    </r>
  </si>
  <si>
    <r>
      <t>c</t>
    </r>
    <r>
      <rPr>
        <b/>
        <vertAlign val="subscript"/>
        <sz val="11"/>
        <rFont val="Arial Narrow"/>
        <family val="2"/>
      </rPr>
      <t>p</t>
    </r>
  </si>
  <si>
    <r>
      <t>[kg/m</t>
    </r>
    <r>
      <rPr>
        <vertAlign val="superscript"/>
        <sz val="11"/>
        <rFont val="Arial Narrow"/>
        <family val="2"/>
      </rPr>
      <t>3</t>
    </r>
    <r>
      <rPr>
        <sz val="11"/>
        <rFont val="Arial Narrow"/>
        <family val="2"/>
      </rPr>
      <t>]</t>
    </r>
  </si>
  <si>
    <t>[kJ/kg/°C]</t>
  </si>
  <si>
    <t>Tabel: Vejrdata</t>
  </si>
  <si>
    <t>Måned</t>
  </si>
  <si>
    <t>Temp_ude</t>
  </si>
  <si>
    <t>Q-sol</t>
  </si>
  <si>
    <r>
      <t>W/m</t>
    </r>
    <r>
      <rPr>
        <vertAlign val="superscript"/>
        <sz val="11"/>
        <color theme="1"/>
        <rFont val="Calibri"/>
        <family val="2"/>
        <scheme val="minor"/>
      </rPr>
      <t>2</t>
    </r>
  </si>
  <si>
    <t>Juni (øst)</t>
  </si>
  <si>
    <t>Juni (syd)</t>
  </si>
  <si>
    <t>Juni (vest)</t>
  </si>
  <si>
    <t>Tabel: Temperaturdata</t>
  </si>
  <si>
    <t>Q_pers [W]</t>
  </si>
  <si>
    <t>Max antal [Personer]</t>
  </si>
  <si>
    <t>personer</t>
  </si>
  <si>
    <t>l/s*pers</t>
  </si>
  <si>
    <t>Gennemtræk</t>
  </si>
  <si>
    <t xml:space="preserve">  </t>
  </si>
  <si>
    <r>
      <t>T_rum [</t>
    </r>
    <r>
      <rPr>
        <sz val="11"/>
        <color rgb="FF000000"/>
        <rFont val="Calibri"/>
        <family val="2"/>
      </rPr>
      <t>⁰</t>
    </r>
    <r>
      <rPr>
        <sz val="11"/>
        <color rgb="FF000000"/>
        <rFont val="Arial Narrow"/>
        <family val="2"/>
      </rPr>
      <t>C]</t>
    </r>
  </si>
  <si>
    <t>Usa [W/°C*m2]</t>
  </si>
  <si>
    <t>Ums [W/°C*m2]</t>
  </si>
  <si>
    <t>Tid [min]</t>
  </si>
  <si>
    <t>Tabel: Vinduesværdier</t>
  </si>
  <si>
    <t>Antagede vinduesværdier</t>
  </si>
  <si>
    <t>LT-værdi</t>
  </si>
  <si>
    <t>g-værdi korrektion</t>
  </si>
  <si>
    <t>U-værdi</t>
  </si>
  <si>
    <t>1-lags glas</t>
  </si>
  <si>
    <t>2-lags termorude</t>
  </si>
  <si>
    <t>2-lags energirude</t>
  </si>
  <si>
    <t>3-lags glas</t>
  </si>
  <si>
    <t>Tabel: Afskærmningsfaktor for udv. Solafskærmning</t>
  </si>
  <si>
    <t>Sol</t>
  </si>
  <si>
    <t>Manuelle markiser</t>
  </si>
  <si>
    <t>Automatiske rullegardiner</t>
  </si>
  <si>
    <t>Lyse lameller</t>
  </si>
  <si>
    <t>Mørke lameller</t>
  </si>
  <si>
    <t>Lyse lameller, vandrette</t>
  </si>
  <si>
    <t>Lyse; 15 gr</t>
  </si>
  <si>
    <t>Lyse;3 0 gr</t>
  </si>
  <si>
    <t>Lyse lameller, 45 graders vinkel</t>
  </si>
  <si>
    <t>Mørke lameller, vandrette</t>
  </si>
  <si>
    <t>Mørke; 15 gr</t>
  </si>
  <si>
    <t>Mørke; 30 gr</t>
  </si>
  <si>
    <t>Mørke lameller, 45 graders vinkel</t>
  </si>
  <si>
    <t>Tabel: Udhæng korrektion</t>
  </si>
  <si>
    <t>Udhæng korrektion</t>
  </si>
  <si>
    <t>Dagslys</t>
  </si>
  <si>
    <t>udhæng korrektion</t>
  </si>
  <si>
    <t>Udhæng korrektion, grader</t>
  </si>
  <si>
    <t>NULL</t>
  </si>
  <si>
    <t>&gt;50</t>
  </si>
  <si>
    <t>&gt;60</t>
  </si>
  <si>
    <t>*blå data er en del af dokumentationen</t>
  </si>
  <si>
    <t>Tabel: Skygge korrektion</t>
  </si>
  <si>
    <t>skygge korrektion</t>
  </si>
  <si>
    <t>Skygge korrektion</t>
  </si>
  <si>
    <t>Skygge korrektion, grader</t>
  </si>
  <si>
    <t>Under 15</t>
  </si>
  <si>
    <t>Over 35</t>
  </si>
  <si>
    <t>&gt;45</t>
  </si>
  <si>
    <t>Tabel: Overflade reflektanser</t>
  </si>
  <si>
    <t>Vægge</t>
  </si>
  <si>
    <t>Reflektans</t>
  </si>
  <si>
    <t>Lofte</t>
  </si>
  <si>
    <t>reflektans indefra</t>
  </si>
  <si>
    <t>3-lags termo</t>
  </si>
  <si>
    <t>værdi bruges ikke</t>
  </si>
  <si>
    <t>2-lags termo</t>
  </si>
  <si>
    <t>antages for alle vinduer !</t>
  </si>
  <si>
    <t>2-lags energi</t>
  </si>
  <si>
    <t>Tabel: Overflade reflektanser for vinduer</t>
  </si>
  <si>
    <t>Faktor for ramme/karm</t>
  </si>
  <si>
    <t>Dagslysfaktor for ovenlys</t>
  </si>
  <si>
    <t>Tabel: Lumen output</t>
  </si>
  <si>
    <t>Direkte</t>
  </si>
  <si>
    <t>Indirekte</t>
  </si>
  <si>
    <t>Begge dele</t>
  </si>
  <si>
    <t>Kompaktlysstofrør</t>
  </si>
  <si>
    <t>Denne tabel resulterer i en score som relaterer til forventet lumenoutput, relativt i forhold til hinanden</t>
  </si>
  <si>
    <t>T8 lysstofrør 1 rør</t>
  </si>
  <si>
    <t>T8 lysstofrør 2 rør</t>
  </si>
  <si>
    <t>T5 lysstofrør 1 rør</t>
  </si>
  <si>
    <t>Herefter skal scoren bruges i forbindelse med antallet af den givne armaturtype</t>
  </si>
  <si>
    <t>T5 lysstofrør 2 rør</t>
  </si>
  <si>
    <t>LED rør 1 rør</t>
  </si>
  <si>
    <t>LED rør 2 rør</t>
  </si>
  <si>
    <t>LED Flade</t>
  </si>
  <si>
    <t>Dette er udgangspunktet</t>
  </si>
  <si>
    <t>Grænseværdi</t>
  </si>
  <si>
    <t>Ovenlys</t>
  </si>
  <si>
    <t>Korrektion af dagslysfaktor</t>
  </si>
  <si>
    <t>Generelt</t>
  </si>
  <si>
    <t>Dvs, at de grænser som sættes i kolonne "H" repræsenterer grænsen mellem grøn og rød = gul</t>
  </si>
  <si>
    <t>LYS</t>
  </si>
  <si>
    <t>Defekte armaturer</t>
  </si>
  <si>
    <t>Armaturscore</t>
  </si>
  <si>
    <t>Lysstyring/dæmpning</t>
  </si>
  <si>
    <t>Dagslysfaktor</t>
  </si>
  <si>
    <t>Indv. Solafskærmning</t>
  </si>
  <si>
    <t>LYD</t>
  </si>
  <si>
    <t>Generende</t>
  </si>
  <si>
    <t>LUFT</t>
  </si>
  <si>
    <t>Service overholdt</t>
  </si>
  <si>
    <t>Tilstrækkelig</t>
  </si>
  <si>
    <t>Aut. Vindueåbning</t>
  </si>
  <si>
    <t>Manuelt</t>
  </si>
  <si>
    <t>Overtøj i klasse</t>
  </si>
  <si>
    <t>Der spises i klasse</t>
  </si>
  <si>
    <t>Stille på temperatur</t>
  </si>
  <si>
    <t>Tætte vinduer</t>
  </si>
  <si>
    <t>Gennemtræk mulig</t>
  </si>
  <si>
    <t>Facader (øst, syd, vest, nord)</t>
  </si>
  <si>
    <t>Lokale</t>
  </si>
  <si>
    <t>Funktion</t>
  </si>
  <si>
    <t>Lysretning</t>
  </si>
  <si>
    <t>Kommentar solafskærmning</t>
  </si>
  <si>
    <t>Hvilken farve har loftet (ny)</t>
  </si>
  <si>
    <t xml:space="preserve">Højde </t>
  </si>
  <si>
    <t xml:space="preserve">Vægtype </t>
  </si>
  <si>
    <t xml:space="preserve">Hvilken farve har væggen? </t>
  </si>
  <si>
    <t xml:space="preserve">Er der vindue? </t>
  </si>
  <si>
    <t xml:space="preserve">Bredde vindue </t>
  </si>
  <si>
    <t xml:space="preserve">Højde af vindue </t>
  </si>
  <si>
    <t>Højde under vindue</t>
  </si>
  <si>
    <t xml:space="preserve">Kan vindue åbnes? </t>
  </si>
  <si>
    <t xml:space="preserve">rudetype </t>
  </si>
  <si>
    <t xml:space="preserve">Spacer </t>
  </si>
  <si>
    <t xml:space="preserve">Stempel </t>
  </si>
  <si>
    <t xml:space="preserve">Solfilm </t>
  </si>
  <si>
    <t xml:space="preserve">Udhæng i grader </t>
  </si>
  <si>
    <t xml:space="preserve">Skygge fra naboer i grader </t>
  </si>
  <si>
    <t>Kan man spise udenfor klasseværelset?</t>
  </si>
  <si>
    <t>Kan overtøj hænges udenfor klasseværelset?</t>
  </si>
  <si>
    <t>Indvendige vinduer</t>
  </si>
  <si>
    <t>Tekst</t>
  </si>
  <si>
    <t>tal</t>
  </si>
  <si>
    <t>Decentral</t>
  </si>
  <si>
    <t>tekst</t>
  </si>
  <si>
    <t>Meget usikker</t>
  </si>
  <si>
    <t>Tal</t>
  </si>
  <si>
    <t>Et længere stykke tekst</t>
  </si>
  <si>
    <t>Ja, på ydersiden af ruden</t>
  </si>
  <si>
    <t>Kun opad</t>
  </si>
  <si>
    <t>Mere end halvdelen (ca. 75%)</t>
  </si>
  <si>
    <t>Vandrette tallerkner i loftet</t>
  </si>
  <si>
    <t>Central</t>
  </si>
  <si>
    <t>Usikker</t>
  </si>
  <si>
    <t>Gråhvid plast</t>
  </si>
  <si>
    <t>Ja, på indersiden af ruden</t>
  </si>
  <si>
    <t>T5 lysstofrør</t>
  </si>
  <si>
    <t>Det hele (ca 100%)</t>
  </si>
  <si>
    <t>Automatisk åbning af vinduer</t>
  </si>
  <si>
    <t>Hverken eller</t>
  </si>
  <si>
    <t>Sikker</t>
  </si>
  <si>
    <t>Meget sikker</t>
  </si>
  <si>
    <t>Rød</t>
  </si>
  <si>
    <t>Grøn</t>
  </si>
  <si>
    <t>m2 sabine</t>
  </si>
  <si>
    <t>Rm</t>
  </si>
  <si>
    <t>vx</t>
  </si>
  <si>
    <t>Avindue</t>
  </si>
  <si>
    <t>Hvindue</t>
  </si>
  <si>
    <t>Avæg</t>
  </si>
  <si>
    <t>d1</t>
  </si>
  <si>
    <t>da</t>
  </si>
  <si>
    <t xml:space="preserve"> cp</t>
  </si>
  <si>
    <t>κj</t>
  </si>
  <si>
    <t>Cm</t>
  </si>
  <si>
    <t>фsol</t>
  </si>
  <si>
    <t>фair</t>
  </si>
  <si>
    <t>фm</t>
  </si>
  <si>
    <t>фsi</t>
  </si>
  <si>
    <t>Htr,1</t>
  </si>
  <si>
    <t>Htr,2</t>
  </si>
  <si>
    <t>Htr,3</t>
  </si>
  <si>
    <t>фmtot</t>
  </si>
  <si>
    <t>Ta</t>
  </si>
  <si>
    <t>Tsi</t>
  </si>
  <si>
    <t>Tair</t>
  </si>
  <si>
    <t>Aopa</t>
  </si>
  <si>
    <t>Am</t>
  </si>
  <si>
    <t>Hve,b</t>
  </si>
  <si>
    <t>Hve,s</t>
  </si>
  <si>
    <t>Htr,ms</t>
  </si>
  <si>
    <t>Hsa</t>
  </si>
  <si>
    <t>фint</t>
  </si>
  <si>
    <t>Trum</t>
  </si>
  <si>
    <t>cp</t>
  </si>
  <si>
    <t>m3</t>
  </si>
  <si>
    <t>kg/m3</t>
  </si>
  <si>
    <t>J/°C/m2</t>
  </si>
  <si>
    <r>
      <rPr>
        <b/>
        <sz val="11"/>
        <color theme="1"/>
        <rFont val="Calibri"/>
        <family val="2"/>
        <scheme val="minor"/>
      </rPr>
      <t>Vest-væggen</t>
    </r>
    <r>
      <rPr>
        <sz val="11"/>
        <color theme="1"/>
        <rFont val="Calibri"/>
        <family val="2"/>
        <scheme val="minor"/>
      </rPr>
      <t>, er væggen let eller tung?</t>
    </r>
  </si>
  <si>
    <r>
      <rPr>
        <b/>
        <sz val="11"/>
        <color theme="1"/>
        <rFont val="Calibri"/>
        <family val="2"/>
        <scheme val="minor"/>
      </rPr>
      <t>Nord-væggen</t>
    </r>
    <r>
      <rPr>
        <sz val="11"/>
        <color theme="1"/>
        <rFont val="Calibri"/>
        <family val="2"/>
        <scheme val="minor"/>
      </rPr>
      <t>, er væggen let eller tung?</t>
    </r>
  </si>
  <si>
    <r>
      <rPr>
        <b/>
        <sz val="11"/>
        <color theme="1"/>
        <rFont val="Calibri"/>
        <family val="2"/>
        <scheme val="minor"/>
      </rPr>
      <t>Syd-væggen</t>
    </r>
    <r>
      <rPr>
        <sz val="11"/>
        <color theme="1"/>
        <rFont val="Calibri"/>
        <family val="2"/>
        <scheme val="minor"/>
      </rPr>
      <t>, er væggen let eller tung?</t>
    </r>
  </si>
  <si>
    <r>
      <rPr>
        <b/>
        <sz val="11"/>
        <color theme="1"/>
        <rFont val="Calibri"/>
        <family val="2"/>
        <scheme val="minor"/>
      </rPr>
      <t>Øst-væggen</t>
    </r>
    <r>
      <rPr>
        <sz val="11"/>
        <color theme="1"/>
        <rFont val="Calibri"/>
        <family val="2"/>
        <scheme val="minor"/>
      </rPr>
      <t>, er væggen let eller tung?</t>
    </r>
  </si>
  <si>
    <r>
      <rPr>
        <b/>
        <sz val="11"/>
        <color theme="1"/>
        <rFont val="Calibri"/>
        <family val="2"/>
        <scheme val="minor"/>
      </rPr>
      <t>Er der vinduer mod det fri?</t>
    </r>
    <r>
      <rPr>
        <sz val="11"/>
        <color theme="1"/>
        <rFont val="Calibri"/>
        <family val="2"/>
        <scheme val="minor"/>
      </rPr>
      <t xml:space="preserve"> Øst</t>
    </r>
  </si>
  <si>
    <r>
      <rPr>
        <b/>
        <sz val="11"/>
        <color theme="1"/>
        <rFont val="Calibri"/>
        <family val="2"/>
        <scheme val="minor"/>
      </rPr>
      <t>Er der vinduer mod det fri?</t>
    </r>
    <r>
      <rPr>
        <sz val="11"/>
        <color theme="1"/>
        <rFont val="Calibri"/>
        <family val="2"/>
        <scheme val="minor"/>
      </rPr>
      <t xml:space="preserve"> Syd</t>
    </r>
  </si>
  <si>
    <r>
      <rPr>
        <b/>
        <sz val="11"/>
        <color theme="1"/>
        <rFont val="Calibri"/>
        <family val="2"/>
        <scheme val="minor"/>
      </rPr>
      <t>Er der vinduer mod det fri?</t>
    </r>
    <r>
      <rPr>
        <sz val="11"/>
        <color theme="1"/>
        <rFont val="Calibri"/>
        <family val="2"/>
        <scheme val="minor"/>
      </rPr>
      <t xml:space="preserve"> Vest</t>
    </r>
  </si>
  <si>
    <r>
      <rPr>
        <b/>
        <sz val="11"/>
        <color theme="1"/>
        <rFont val="Calibri"/>
        <family val="2"/>
        <scheme val="minor"/>
      </rPr>
      <t xml:space="preserve">Er der vinduer mod det fri? </t>
    </r>
    <r>
      <rPr>
        <sz val="11"/>
        <color theme="1"/>
        <rFont val="Calibri"/>
        <family val="2"/>
        <scheme val="minor"/>
      </rPr>
      <t>Nord</t>
    </r>
  </si>
  <si>
    <t>Samlet bredde af vinduerne [m] - Øst</t>
  </si>
  <si>
    <t>Højden af vinduet [m] - Øst</t>
  </si>
  <si>
    <t>Højden af vinduet [m] - Syd</t>
  </si>
  <si>
    <t>Højden af vinduet [m] - Vest</t>
  </si>
  <si>
    <t>Højden af vinduet [m] - Nord</t>
  </si>
  <si>
    <t>Højde fra gulv til underkant af vindue [m] - Øst</t>
  </si>
  <si>
    <t>Udhæng over vindue på yderside -  Øst</t>
  </si>
  <si>
    <t>Ingen udhæng</t>
  </si>
  <si>
    <t>Udhæng over vindue på yderside -  Vest</t>
  </si>
  <si>
    <t>&lt; vælg fra listen &gt;</t>
  </si>
  <si>
    <t>Er vinduerne i lokalet tætte?</t>
  </si>
  <si>
    <t>Nej (knap hørbar)</t>
  </si>
  <si>
    <t>Bygningsnavn:</t>
  </si>
  <si>
    <t>Bygning / etage</t>
  </si>
  <si>
    <t>Hvor mange lyskilder er der i hver lampe?</t>
  </si>
  <si>
    <t>Er nogle af lamperne i stykker (lyser ikke)?</t>
  </si>
  <si>
    <t>Kan lyset dæmpes eller styres på andre måder?</t>
  </si>
  <si>
    <t>Dagslys fra vinduer mod gange eller andre inderum?</t>
  </si>
  <si>
    <r>
      <t>Samlet areal af ovenlysvinduer i lokalet [m</t>
    </r>
    <r>
      <rPr>
        <vertAlign val="superscript"/>
        <sz val="11"/>
        <color theme="1"/>
        <rFont val="Calibri"/>
        <family val="2"/>
        <scheme val="minor"/>
      </rPr>
      <t>2</t>
    </r>
    <r>
      <rPr>
        <sz val="11"/>
        <color theme="1"/>
        <rFont val="Calibri"/>
        <family val="2"/>
        <scheme val="minor"/>
      </rPr>
      <t>]</t>
    </r>
  </si>
  <si>
    <r>
      <t>Totalt areal af absorbenter på væggene [m</t>
    </r>
    <r>
      <rPr>
        <vertAlign val="superscript"/>
        <sz val="11"/>
        <color theme="1"/>
        <rFont val="Calibri"/>
        <family val="2"/>
        <scheme val="minor"/>
      </rPr>
      <t>2</t>
    </r>
    <r>
      <rPr>
        <sz val="11"/>
        <color theme="1"/>
        <rFont val="Calibri"/>
        <family val="2"/>
        <scheme val="minor"/>
      </rPr>
      <t>]</t>
    </r>
  </si>
  <si>
    <t>Bredde af væggen [m] - Øst</t>
  </si>
  <si>
    <t>Højde af væggen [m] - Øst</t>
  </si>
  <si>
    <t>Bredde af væggen [m] - Nord</t>
  </si>
  <si>
    <t>Højde af væggen [m] - Nord</t>
  </si>
  <si>
    <t>Bredde af væggen [m] - Vest</t>
  </si>
  <si>
    <t>Højde af væggen [m] - Vest</t>
  </si>
  <si>
    <t>Bredde af væggen [m] - Syd</t>
  </si>
  <si>
    <t>Højde af væggen [m] - Syd</t>
  </si>
  <si>
    <t>Udvendig solafskærmning - Øst</t>
  </si>
  <si>
    <t>Skygge fra naboer (grader) - Øst</t>
  </si>
  <si>
    <t>Solfilm på vinduerne - Syd</t>
  </si>
  <si>
    <t>Solfilm på vinduerne - Øst</t>
  </si>
  <si>
    <t>Lag glas i vinduesruden - Øst</t>
  </si>
  <si>
    <t>Materiale af afstandsstykket mellem glassene - Øst</t>
  </si>
  <si>
    <t>Stempel / tekst på afstandsstykket - Øst</t>
  </si>
  <si>
    <t>Radiatorer foran eller under vinduerne - Øst</t>
  </si>
  <si>
    <t>Vindue kan åbnes - Øst</t>
  </si>
  <si>
    <t>Samlet bredde af vinduerne [m] - Syd</t>
  </si>
  <si>
    <t>Højde fra gulv til underkant af vindue [m] - Syd</t>
  </si>
  <si>
    <t>Vindue kan åbnes - Syd</t>
  </si>
  <si>
    <t>Lag glas i vinduesruden - Syd</t>
  </si>
  <si>
    <t>Materiale af afstandsstykket mellem glassene - Syd</t>
  </si>
  <si>
    <t>Stempel / tekst på afstandsstykket - Syd</t>
  </si>
  <si>
    <t>Udvendig solafskærmning - Syd</t>
  </si>
  <si>
    <t>Udhæng over vindue på yderside -  Syd</t>
  </si>
  <si>
    <t>Skygge fra naboer (grader) - Syd</t>
  </si>
  <si>
    <t>Radiatorer foran eller under vinduerne - Syd</t>
  </si>
  <si>
    <t>Samlet bredde af vinduerne [m] - Nord</t>
  </si>
  <si>
    <t>Højde fra gulv til underkant af vindue [m] - Nord</t>
  </si>
  <si>
    <t>Vindue kan åbnes - Nord</t>
  </si>
  <si>
    <t>Lag glas i vinduesruden - Nord</t>
  </si>
  <si>
    <t>Materiale af afstandsstykket mellem glassene - Nord</t>
  </si>
  <si>
    <t>Stempel / tekst på afstandsstykket - Nord</t>
  </si>
  <si>
    <t>Solfilm på vinduerne - Nord</t>
  </si>
  <si>
    <t>Udvendig solafskærmning - Nord</t>
  </si>
  <si>
    <t>Udhæng over vindue på yderside -  Nord</t>
  </si>
  <si>
    <t>Skygge fra naboer (grader) - Nord</t>
  </si>
  <si>
    <t>Radiatorer foran eller under vinduerne - Nord</t>
  </si>
  <si>
    <t>Samlet bredde af vinduerne [m] - Vest</t>
  </si>
  <si>
    <t>Højde fra gulv til underkant af vindue [m] - Vest</t>
  </si>
  <si>
    <t>Vindue kan åbnes - Vest</t>
  </si>
  <si>
    <t>Lag glas i vinduesruden - Vest</t>
  </si>
  <si>
    <t>Materiale af afstandsstykket mellem glassene - Vest</t>
  </si>
  <si>
    <t>Stempel / tekst på afstandsstykket - Vest</t>
  </si>
  <si>
    <t>Solfilm på vinduerne - Vest</t>
  </si>
  <si>
    <t>Udvendig solafskærmning - Vest</t>
  </si>
  <si>
    <t>Skygge fra naboer (grader) - Vest</t>
  </si>
  <si>
    <t>Radiatorer foran eller under vinduerne - Vest</t>
  </si>
  <si>
    <t>Lokalets navn/nummer</t>
  </si>
  <si>
    <t>Bygning</t>
  </si>
  <si>
    <t>Antal lamper</t>
  </si>
  <si>
    <t>Antal lyskilder</t>
  </si>
  <si>
    <t>Defekte lysarmaturer?</t>
  </si>
  <si>
    <t>Dæmpning</t>
  </si>
  <si>
    <t>Ovenlysvinduer</t>
  </si>
  <si>
    <t>Ventilations type</t>
  </si>
  <si>
    <t>Beskidte ventilations-armaturer</t>
  </si>
  <si>
    <t>Ventilation tilstrækkelig?</t>
  </si>
  <si>
    <t>Bliver ventilatione serviceret</t>
  </si>
  <si>
    <t>Er vinduerne tætte?</t>
  </si>
  <si>
    <t>Sikker i svar</t>
  </si>
  <si>
    <t>Kommentar temperatur</t>
  </si>
  <si>
    <t>Kommentar Lyd</t>
  </si>
  <si>
    <t>Kommentar luft</t>
  </si>
  <si>
    <t>Udvendig afskærmning</t>
  </si>
  <si>
    <t>Radiator</t>
  </si>
  <si>
    <t xml:space="preserve">Udfyldt af: </t>
  </si>
  <si>
    <t>&gt;navn&lt;</t>
  </si>
  <si>
    <t>Dato:</t>
  </si>
  <si>
    <t>&gt;dato&lt;</t>
  </si>
  <si>
    <t>Lille stempel med få tegn</t>
  </si>
  <si>
    <t>Science</t>
  </si>
  <si>
    <t>Undervisning</t>
  </si>
  <si>
    <t>Indblæsning og udsugning</t>
  </si>
  <si>
    <t>Ingen ventilation</t>
  </si>
  <si>
    <t>Ja, forstyrrende</t>
  </si>
  <si>
    <t>Ja, men ved ikke hvor</t>
  </si>
  <si>
    <t>konstanter sydvæg</t>
  </si>
  <si>
    <t>konstanter vestvæg</t>
  </si>
  <si>
    <t>Ikke relevant</t>
  </si>
  <si>
    <t xml:space="preserve"> 1 rør</t>
  </si>
  <si>
    <t xml:space="preserve"> 2 rør</t>
  </si>
  <si>
    <t>Term-Kap, gulv</t>
  </si>
  <si>
    <t>Term-Kap, loft</t>
  </si>
  <si>
    <t>Areal vinduer_ovenlys</t>
  </si>
  <si>
    <t>Reflektans, østvæg</t>
  </si>
  <si>
    <t>Reflektans,nordvæg</t>
  </si>
  <si>
    <t>Reflektans, vestvæg</t>
  </si>
  <si>
    <t>Reflektans, gulv</t>
  </si>
  <si>
    <t>Reflektans, loft</t>
  </si>
  <si>
    <t>Reflektans, vinduer</t>
  </si>
  <si>
    <t>Lystransmittans, vinduer øst</t>
  </si>
  <si>
    <t>Lystransmittans, vinduer nord</t>
  </si>
  <si>
    <t>Lystransmittans, vinduer vest</t>
  </si>
  <si>
    <t>Lystransmittans, vinduer syd</t>
  </si>
  <si>
    <t>Geometriske beregninger</t>
  </si>
  <si>
    <t>Reflektans, sydvæg</t>
  </si>
  <si>
    <t>Lys beregninger</t>
  </si>
  <si>
    <t>Vinduestype syd</t>
  </si>
  <si>
    <t>Vinduestype øst</t>
  </si>
  <si>
    <t>Vinduestype Vest</t>
  </si>
  <si>
    <t>Vinduestype nord</t>
  </si>
  <si>
    <t>Areal vindue øst</t>
  </si>
  <si>
    <t>Areal vindue syd</t>
  </si>
  <si>
    <t>Areal vindue vest</t>
  </si>
  <si>
    <t>Areal vindue nord</t>
  </si>
  <si>
    <t>Kun delvist</t>
  </si>
  <si>
    <t>Indvendig solafskærmning for alle vinduer</t>
  </si>
  <si>
    <t>Areal østvæg (uden vindue)</t>
  </si>
  <si>
    <t>Areal sydvæg (uden vindue)</t>
  </si>
  <si>
    <t>Areal vestvæg (uden vindue)</t>
  </si>
  <si>
    <t>Areal nordvæg (uden vindue)</t>
  </si>
  <si>
    <t>Areal vægge (uden vindue)</t>
  </si>
  <si>
    <t>Ventilationstype, indtastet</t>
  </si>
  <si>
    <t>Ventilationstype, gæt</t>
  </si>
  <si>
    <t>Ventilationstype, anvendt</t>
  </si>
  <si>
    <t>Kun lodrette riste i væg</t>
  </si>
  <si>
    <t>Ingen synlige armaturer/riste</t>
  </si>
  <si>
    <t>Dyser/riste i synlig kanal</t>
  </si>
  <si>
    <t>Der er kun en</t>
  </si>
  <si>
    <t>Er alle ventilationsarmaturer lige beskidte?</t>
  </si>
  <si>
    <t>Alle lige beskidte</t>
  </si>
  <si>
    <t>Nogle er mere beskidte</t>
  </si>
  <si>
    <t>Nej ingen beskidte</t>
  </si>
  <si>
    <t>Luft beregninger</t>
  </si>
  <si>
    <t>Temperatur beregninger</t>
  </si>
  <si>
    <t>Elever, maks lovligt i rum</t>
  </si>
  <si>
    <t>Type</t>
  </si>
  <si>
    <t>Luft</t>
  </si>
  <si>
    <t>Vægt</t>
  </si>
  <si>
    <t>Sol korrektion øst (udvendig)</t>
  </si>
  <si>
    <t>Lys korrektion øst (udvendig)</t>
  </si>
  <si>
    <t>Sol korrektion syd (udvendig)</t>
  </si>
  <si>
    <t>Lys korrektion syd (udvendig)</t>
  </si>
  <si>
    <t>Sol korrektion vest (udvendig)</t>
  </si>
  <si>
    <t>Lys korrektion vest (udvendig)</t>
  </si>
  <si>
    <t>Lys korrektion nord (udvendig)</t>
  </si>
  <si>
    <t>Spiser eleverne mad uden for lokalet</t>
  </si>
  <si>
    <t>Kan man hænge sit overtøj uden for klasselokalet</t>
  </si>
  <si>
    <t>Ikke tastet</t>
  </si>
  <si>
    <t>lux</t>
  </si>
  <si>
    <t>point, dæmpning</t>
  </si>
  <si>
    <t>point, blænding</t>
  </si>
  <si>
    <t>point, dagslys</t>
  </si>
  <si>
    <t>point, rumdybde</t>
  </si>
  <si>
    <t>Rumdybdeforhold, inklusiv lysretninger</t>
  </si>
  <si>
    <t>Hørbar, ved ikke</t>
  </si>
  <si>
    <t>point, efterklangstid</t>
  </si>
  <si>
    <t>point, støj installationer</t>
  </si>
  <si>
    <t>point, støj naborum</t>
  </si>
  <si>
    <t>point, støj omgivelser</t>
  </si>
  <si>
    <t>point, elektrisk lys</t>
  </si>
  <si>
    <t>point, ventilation</t>
  </si>
  <si>
    <t>point, overtøj</t>
  </si>
  <si>
    <t>point, madpakker</t>
  </si>
  <si>
    <t>Kuldenedfald? [m/s]</t>
  </si>
  <si>
    <t>Sommertemperatur [°C]</t>
  </si>
  <si>
    <t>Defekte lamper?</t>
  </si>
  <si>
    <t>Estimeret lysniveau [lux]</t>
  </si>
  <si>
    <t>Kan lyset dæmpes?</t>
  </si>
  <si>
    <t>Indvendig afskærmning (blænding)?</t>
  </si>
  <si>
    <t>Middeldagslysfaktor [%]</t>
  </si>
  <si>
    <t>Rumdybdeforhold [faktor]</t>
  </si>
  <si>
    <t>Efterklangstid [s]</t>
  </si>
  <si>
    <t>Støj fra installationer?</t>
  </si>
  <si>
    <t>Støj fra naborum?</t>
  </si>
  <si>
    <t>Støj fra omgivelser?</t>
  </si>
  <si>
    <t>Ventilation [type]</t>
  </si>
  <si>
    <t>Overtøj udenfor klassen?</t>
  </si>
  <si>
    <t>Spisning udenfor klassen?</t>
  </si>
  <si>
    <t>Mulighed for gennemtræk?</t>
  </si>
  <si>
    <t>Tætte vinduer?</t>
  </si>
  <si>
    <t>point, temp.justering</t>
  </si>
  <si>
    <t>point, sommer temp.</t>
  </si>
  <si>
    <t>point, kuldenedfald</t>
  </si>
  <si>
    <t>point, tætte vinduer</t>
  </si>
  <si>
    <t>point, gennemtræk</t>
  </si>
  <si>
    <t>Lyd</t>
  </si>
  <si>
    <t>Rum</t>
  </si>
  <si>
    <t xml:space="preserve">Formål: </t>
  </si>
  <si>
    <t>Score:</t>
  </si>
  <si>
    <t>Note:</t>
  </si>
  <si>
    <t>Indtastning:</t>
  </si>
  <si>
    <t xml:space="preserve">Note: </t>
  </si>
  <si>
    <t>Vægtypen vælges på listen</t>
  </si>
  <si>
    <t>Bygning/etage</t>
  </si>
  <si>
    <t>Lys, grøn</t>
  </si>
  <si>
    <t>Lys, rød</t>
  </si>
  <si>
    <t>Lys, gul</t>
  </si>
  <si>
    <t>Lyd, grøn</t>
  </si>
  <si>
    <t>Lyd, gul</t>
  </si>
  <si>
    <t>Lyd, rød</t>
  </si>
  <si>
    <t>Luft, grøn</t>
  </si>
  <si>
    <t>Luft, gul</t>
  </si>
  <si>
    <t>Luft, rød</t>
  </si>
  <si>
    <t>Temp, grøn</t>
  </si>
  <si>
    <t>Temp, gul</t>
  </si>
  <si>
    <t>Temp, rød</t>
  </si>
  <si>
    <t>(Alle)</t>
  </si>
  <si>
    <t>Vinduesoverkant østvæg</t>
  </si>
  <si>
    <t>Vinduesoverkant nordvæg</t>
  </si>
  <si>
    <t>Vinduesoverkant vestvæg</t>
  </si>
  <si>
    <t>Vinduesoverkant sydvæg</t>
  </si>
  <si>
    <t>Lyd beregninger</t>
  </si>
  <si>
    <t>Beregninger for akustik</t>
  </si>
  <si>
    <t>Beregning for lys</t>
  </si>
  <si>
    <t>https://www.new-learn.info/packages/clear/visual/daylight/analysis/hand/daylight_factor.html</t>
  </si>
  <si>
    <t>Beregning for temperatur</t>
  </si>
  <si>
    <t>Beregning for ventilation</t>
  </si>
  <si>
    <t>Vejledning til brug af screeningsværktøj for indeklima</t>
  </si>
  <si>
    <t>Intentionen er at identificere de lokaler og bygninger, som har dårligst indeklima.</t>
  </si>
  <si>
    <t>Scoren Grøn svarer til bygningsreglementets krav, og scoren Gul er lidt dårligere end kravet, men stadig acceptabelt ud fra et sundheds perspektiv, mens Rød er uacceptabelt.</t>
  </si>
  <si>
    <t>Resultat:</t>
  </si>
  <si>
    <t>Vægtning og omregning fra værdi til score kan findes under fanen "Pointfordeling"</t>
  </si>
  <si>
    <t>Anvendelse</t>
  </si>
  <si>
    <t>*For hver kategori kan vælges gruppering af Bygning/etage hhv. anvendelse ved at vælge fra drop-down menu</t>
  </si>
  <si>
    <t>Gulvareal</t>
  </si>
  <si>
    <t>Areal af vinduer i facader</t>
  </si>
  <si>
    <t>5</t>
  </si>
  <si>
    <t>32</t>
  </si>
  <si>
    <t>Sikkerhed i besvarelse</t>
  </si>
  <si>
    <t>Type af ventilationssystem</t>
  </si>
  <si>
    <t>Type af ventilationsarmaturer</t>
  </si>
  <si>
    <t>Kan man stille på temperaturen?</t>
  </si>
  <si>
    <t>Point i kolonne "I" tildeles altid som: Grøn (BR opfyldt) =0; Gul (ikke godt) &gt; 0 og &lt; 2; Rød (Utilstrækkeligt) = 2</t>
  </si>
  <si>
    <t>kolonne</t>
  </si>
  <si>
    <t>række</t>
  </si>
  <si>
    <t>Noter</t>
  </si>
  <si>
    <t>Mgl. service eller viden om det er ikke acceptabelt</t>
  </si>
  <si>
    <t>Utilstrækkelig ventilation er trods alt bedre end ingen ventilation</t>
  </si>
  <si>
    <t>Manuel åbning af vinduer er erfaringsmæssigt ikke godt nok</t>
  </si>
  <si>
    <t>Er ikke kritisk, men heller ikke optimalt</t>
  </si>
  <si>
    <t>Ikke strengt nødvendigt</t>
  </si>
  <si>
    <t>Utætte vinduer giver flere følge problemer og er derfor ikke acceptabelt</t>
  </si>
  <si>
    <t>Gennemtræk er en fordel men ikke strengt nødvendigt</t>
  </si>
  <si>
    <t>[s]</t>
  </si>
  <si>
    <t>[°C]</t>
  </si>
  <si>
    <t>[m/s]</t>
  </si>
  <si>
    <t>[%]</t>
  </si>
  <si>
    <t>[faktor]</t>
  </si>
  <si>
    <t>[score]</t>
  </si>
  <si>
    <t>Baseret på forskning</t>
  </si>
  <si>
    <t>Et defekt armatur er ikke acceptabelt, men let at løse</t>
  </si>
  <si>
    <t>Lysniveau bag score</t>
  </si>
  <si>
    <t>Der skelnes ikke her mellem typen af afskærmning, da direkte sol skal undgås</t>
  </si>
  <si>
    <t>Svaret baseres på en subjektiv vurdering, og formålet er at påpege et oplevet problem</t>
  </si>
  <si>
    <t>Tabel: Sikkerhed i besvarelse</t>
  </si>
  <si>
    <t>Baggrundsdata</t>
  </si>
  <si>
    <t>kolonnenummer</t>
  </si>
  <si>
    <t>Luft (gul, gns)</t>
  </si>
  <si>
    <t>Temp (gul, gns)</t>
  </si>
  <si>
    <t>Lyd (gul, gns)</t>
  </si>
  <si>
    <t>Lys (gul, gns)</t>
  </si>
  <si>
    <t>Lys (grøn, gns)</t>
  </si>
  <si>
    <t>Lys (rød, gns)</t>
  </si>
  <si>
    <t>Lyd (grøn, gns)</t>
  </si>
  <si>
    <t>Lyd (rød, gns)</t>
  </si>
  <si>
    <t>Luft (grøn, gns)</t>
  </si>
  <si>
    <t>Luft (rød, gns)</t>
  </si>
  <si>
    <t>Temp (grøn, gns)</t>
  </si>
  <si>
    <t>Temp (rød, gns)</t>
  </si>
  <si>
    <t>*For at opdatere data: Tryk på cellen B9 ("Lys (grøn, gns)"); Tryk Alt+F5 (samtidigt)</t>
  </si>
  <si>
    <t>i besvarelse (gns)</t>
  </si>
  <si>
    <t xml:space="preserve">Sikkerhed </t>
  </si>
  <si>
    <t>Efterklang</t>
  </si>
  <si>
    <t>Supner</t>
  </si>
  <si>
    <t>Areal-Loft (uden vindue)</t>
  </si>
  <si>
    <t>Lystransmittans, ovenlysvinuder</t>
  </si>
  <si>
    <t>Rumdybde vs vindueshøjde, mindste værdi</t>
  </si>
  <si>
    <t>Hjælp:</t>
  </si>
  <si>
    <t>Hjælp</t>
  </si>
  <si>
    <t>Perforeret gips</t>
  </si>
  <si>
    <t>Fliser</t>
  </si>
  <si>
    <t>Scoren fremkommer ud fra en omregning af en talscore fra 0-2, hvor 0 svarer til grøn.</t>
  </si>
  <si>
    <t>Under fanen "Pointfordeling" findes tabeller for omregning af de enkelte underparametrer til en score fra 0-2. Samt den indbyrdes vægtning mellem underparametre.</t>
  </si>
  <si>
    <t>Ved at åbne for gruppen per parameter, er det muligt at se scoren for de enkelte under-parametre</t>
  </si>
  <si>
    <t>Der er anvendt betinget formattering, så intensiteten af farverne afhænger af procentens størrelse. F.eks vil 75% grøn være mørkegrøn, mens 10% grøn vil være lysegrøn.</t>
  </si>
  <si>
    <t>Opsamling på resulat</t>
  </si>
  <si>
    <t>Vinduesretning</t>
  </si>
  <si>
    <t>Rækkemærkater</t>
  </si>
  <si>
    <t>Hovedtotal</t>
  </si>
  <si>
    <t>*lysretnings kolonne i tabelværdier*</t>
  </si>
  <si>
    <t>Tabel: Korrektion af lysretninger</t>
  </si>
  <si>
    <t>Værktøjet er udviklet til at screene indkelima i lokaler på de fire parametre: Lys, Lyd, Luft og temperatur</t>
  </si>
  <si>
    <t>Scoren fordeles mellem Grøn, Gul og Rød, hvor Rød er den dårligste.</t>
  </si>
  <si>
    <t xml:space="preserve">Data indtastes i fanen "Indtast oplysninger" med et lokale per kolonne. </t>
  </si>
  <si>
    <t>Oplysninger om vinduer er normalt lukket i en gruppe af rækker og kan åbnes ved tryk på "+" for indtastning af oplysning om vinduer i en given facade</t>
  </si>
  <si>
    <t>På fanen "Resultat" vises værdierne for de enkelte underparametre, og nedenunder en omregning til score med farvekode</t>
  </si>
  <si>
    <t>For hver kategori er der en opsummering for grøn, gul og rød, hvor det vægtede gennemsnit af underparametrene vises.</t>
  </si>
  <si>
    <t xml:space="preserve">Diagrammerne viser procentfordelingen af hhv. grønne, gule og røde scorer. På den måde vil selv et enkelt rum med rød score kunne ses i diagrammet. </t>
  </si>
  <si>
    <t>Indledning</t>
  </si>
  <si>
    <t>Indtastning af oplysninger</t>
  </si>
  <si>
    <t>Basis oplysninger</t>
  </si>
  <si>
    <t>Anvendelse af rummet kan også senere benyttes til sortering i resultater.</t>
  </si>
  <si>
    <t>Rumnummer anvendes primært til identifikation af rummet i forbindelse med evaluering af resultat og eventuel eksport at data.</t>
  </si>
  <si>
    <t>Det er muligt at indtaste bygningsnummer/etage eller andet, som senere kan benyttes til at sortere i resultaterne.</t>
  </si>
  <si>
    <t>Daglys fra andre rum</t>
  </si>
  <si>
    <t>Hvis lysstofrøret har dioder er det et LED rør.</t>
  </si>
  <si>
    <t>LED</t>
  </si>
  <si>
    <t>Lysstofrør</t>
  </si>
  <si>
    <t>T5 rør har en diameter på ca. 16 mm</t>
  </si>
  <si>
    <t>T8 rør har en diameter på ca. 26 mm</t>
  </si>
  <si>
    <t>Hvis du kan se printteksten tæt på fatningen af lysstofrøret, står der typisk angivet, om det er et LED, T5 eller T8 rør.</t>
  </si>
  <si>
    <t>Typen af indvendig solafskærmning vælges på listen. Er der flere forskellige typer i rummet vælges den som er placeret øverst på listen.</t>
  </si>
  <si>
    <t>Persinener</t>
  </si>
  <si>
    <t>Lamper og gardiner</t>
  </si>
  <si>
    <t>Gulv og loft</t>
  </si>
  <si>
    <t>Lysretningen vælges på listen. Er der flere typer, så vælges den type, som bidrager med det meste lys.</t>
  </si>
  <si>
    <t>LED flader</t>
  </si>
  <si>
    <t>Lysretning opad</t>
  </si>
  <si>
    <t>Ved kombination af lamper tælles alle og type vælges ud fra den mest lysende</t>
  </si>
  <si>
    <t>Solafskærmning</t>
  </si>
  <si>
    <t>Lofttyper</t>
  </si>
  <si>
    <t>Gulvtyper</t>
  </si>
  <si>
    <t>Limet gulv (linoleum)</t>
  </si>
  <si>
    <t>Absorbenter på væg</t>
  </si>
  <si>
    <t>Ventilation og luftkvalitet</t>
  </si>
  <si>
    <t>Typen af ventilationsarmaturer vælges på listen.</t>
  </si>
  <si>
    <t>Der laves en vurdering af om armaturerne er beskidte.</t>
  </si>
  <si>
    <t>Er der mekanisk ventilaion eller styret naturlig ventilation skal der indhendtes oplysninger om dimensionering af luftmængderne er passende ift. brugen af rummet.</t>
  </si>
  <si>
    <t>Er der mekanisk ventilaion eller styret naturlig ventilation skal oplysninger for seneste service indhentes.</t>
  </si>
  <si>
    <t>Det antages, at hvis der er ventilation med overholdt service og passende luftmængder, så er luftkvaliteten også acceptabel.</t>
  </si>
  <si>
    <t>Det noteres om vinduerne i lokalet er tætte.</t>
  </si>
  <si>
    <t>Det noteres om eleverne spiser mad uden for lokalet.</t>
  </si>
  <si>
    <t>Det har betydning for luftkvaliteten om der spises mad og hænger vådt overtøj i lokalet.</t>
  </si>
  <si>
    <t>Vandret tallerken i loft</t>
  </si>
  <si>
    <t>Dyse i loft eller kanal</t>
  </si>
  <si>
    <t>Lodrette riste i væg</t>
  </si>
  <si>
    <t>Ventilationsarmaturer er ikke lige beskidte</t>
  </si>
  <si>
    <t>Decentral ventilation - et anlæg per lokale</t>
  </si>
  <si>
    <t>Central ventilation - et anlæg til flere lokaler med kanaler til fordeling af luften</t>
  </si>
  <si>
    <t>Automatisk åbning af vinduer, styret med motor monteret i vinduet</t>
  </si>
  <si>
    <t>Ved at banke på væggen kan man høre om den er tung eller let. En let væg vil man kunne "tromme" på.</t>
  </si>
  <si>
    <t>Vægge indtastes i rækkefølge fra østlig - sydlig -  vestlig - nordlig.</t>
  </si>
  <si>
    <t>Er væggen østlig vil man på et kompas kunne aflæse mellem 45 og 135 °, når man kigger lige mod væggen (vinkelret).</t>
  </si>
  <si>
    <t>Væggens højde indtastes - er loftet skråt indtastes en gennemsnitlig højde.</t>
  </si>
  <si>
    <t>Er der et vindue i væggen vælges "Ja", og ved at klikke på +, åbnes for indtastning af flere oplysninger.</t>
  </si>
  <si>
    <t>Summen af vinduernes bredde inklusiv ramme og karm indtastes.</t>
  </si>
  <si>
    <t>Vinduernes højde indtastes. Overkant rude kan godt være højere en loftet.</t>
  </si>
  <si>
    <t>Højde fra gulv til underkant indtastes.</t>
  </si>
  <si>
    <t>Der vælges om et eller flere vinduer i væggen kan åbnes.</t>
  </si>
  <si>
    <t>Antallet af glaslag i vinduesruden vælges på listen.</t>
  </si>
  <si>
    <t>Materiale af afstandsstykket mellem glassene vælges på listen.</t>
  </si>
  <si>
    <t>Stempel / tekst på afstandsstykket vælges fra listen.</t>
  </si>
  <si>
    <t>På listen vælges om der er solfilm på vinduerne og hvor den er placeret.</t>
  </si>
  <si>
    <t>Typen af udvendig solafskærmning vælges på listen.</t>
  </si>
  <si>
    <t>Størrelse af evntuelt udhæng over vindue på yderside vælges på listen.</t>
  </si>
  <si>
    <t>Skygge fra naboer vælges på listen.</t>
  </si>
  <si>
    <t>Eksempel på væg med vinduer</t>
  </si>
  <si>
    <t>Ved skråt loft indtastes gennemsnitshøjde</t>
  </si>
  <si>
    <t>Højde af væg = 4,12 m</t>
  </si>
  <si>
    <t>Bredde af vinduer = 5,49 m</t>
  </si>
  <si>
    <t>Det noteres om der er radiatorer foran/under vinduerne.</t>
  </si>
  <si>
    <t>For at undersøge hvor mange lag glas ruden har, kan man lyse ind i den med en lygte. Antallet af TYDELIGE refleksioner i glasset, viser antallet af glaslag i ruden.</t>
  </si>
  <si>
    <t>Se efter kanten af solfilmen i top/siden af glasset for at vurdere, om den er placeret på indersiden eller ydersiden.</t>
  </si>
  <si>
    <t>Placer et stykke hvidt papir på ydersiden af glasset. Hvis papiret virker meget gråt/brunt/mørkt i forhold til normalt, har ruden sandsynligvis en form for solfilm.</t>
  </si>
  <si>
    <t>Vurdering af skygge fra naboer gøres ved at estimere, hvor meget af himlen som kan ses gennem vinduet.</t>
  </si>
  <si>
    <t>Stil dig f.eks. ca. 1,5 meter fra vinduet og kig ud af det. Stil dig i samme vinkel, som du ser på billederne. Vælg det billede, der ligner det du ser mest.</t>
  </si>
  <si>
    <t>Større end 35 °</t>
  </si>
  <si>
    <t>15 til 35°</t>
  </si>
  <si>
    <t>mindre end 15 °</t>
  </si>
  <si>
    <t>Udvendig solafskærmning</t>
  </si>
  <si>
    <t>Markise</t>
  </si>
  <si>
    <t>Automatisk rullegardin</t>
  </si>
  <si>
    <t>Regulært</t>
  </si>
  <si>
    <t>Brugsareal</t>
  </si>
  <si>
    <t>Skrå væg</t>
  </si>
  <si>
    <t>m2 ift. vægareal</t>
  </si>
  <si>
    <t>m2  ift. gulvareal</t>
  </si>
  <si>
    <t>Vindeuer i vægge</t>
  </si>
  <si>
    <t>Kommentarer til temperaturen</t>
  </si>
  <si>
    <t>63</t>
  </si>
  <si>
    <t>65</t>
  </si>
  <si>
    <t>&gt;Projekt&lt;</t>
  </si>
  <si>
    <t>Værktøjet er tænkt som en hurtigt screening som alternativ til omfattende indeklimamålinger, som ville skulle gøres henover sommer og vintersituation.</t>
  </si>
  <si>
    <t>Eksport</t>
  </si>
  <si>
    <t>Under forklaringer nedenfor er der også hjælp til forståelse af spørgsmål og valgmuligheder.</t>
  </si>
  <si>
    <t>Er der forskellige højder indtastes et omtrentligt vægtet gennemsnit. Under fanen Resultat kan man kontrollere vinduernes areal.</t>
  </si>
  <si>
    <t>De anbefales at kigge resultaterne grunddigt igennem for eventuelle fejl og rette dem under indtastninger.</t>
  </si>
  <si>
    <t>sydlig retning</t>
  </si>
  <si>
    <t>samtidig med at vægarealer skal være så korrekte som muligt.</t>
  </si>
  <si>
    <t xml:space="preserve">Beregning af rummets areal og rumfang tager udgangspunkt i, at rummet er retangulært, men der vil være mange undtagelser. </t>
  </si>
  <si>
    <t xml:space="preserve">Ved irregulære rum kan det være nødvendigt at tilrette bredder og højder på vægge for at få det korrekte gulvareal og rumfang, </t>
  </si>
  <si>
    <t>Det vil være en god ide at skrive formler i felter med indtastning, så andre senere hen kan forstå, hvordan en værdi er fremkommet.</t>
  </si>
  <si>
    <t>https://www.youtube.com/@webmeisteren/videos</t>
  </si>
  <si>
    <t>Hjælpe videoer:</t>
  </si>
  <si>
    <t>Gå til DCUMs side på youtube og søg under videoer</t>
  </si>
  <si>
    <t>Areal af vægge</t>
  </si>
  <si>
    <t>Areal af ovenlys</t>
  </si>
  <si>
    <t>Typen af lyskilden vælges på listen. Hvis lokalet har flere typer lyskilder, skal man angive den lyskilde, der sørger for det meste af grundbelysningen. </t>
  </si>
  <si>
    <t>Lyskilde type</t>
  </si>
  <si>
    <t>Rudetyper</t>
  </si>
  <si>
    <t>Solfilm, øst</t>
  </si>
  <si>
    <t>Solfilm, syd</t>
  </si>
  <si>
    <t>Solfilm, vest</t>
  </si>
  <si>
    <t>Service?</t>
  </si>
  <si>
    <t>Tilstækkelig ventilation?</t>
  </si>
  <si>
    <t>15</t>
  </si>
  <si>
    <t>19</t>
  </si>
  <si>
    <t>21</t>
  </si>
  <si>
    <t>23</t>
  </si>
  <si>
    <t>25</t>
  </si>
  <si>
    <t>31</t>
  </si>
  <si>
    <t>33</t>
  </si>
  <si>
    <t>35</t>
  </si>
  <si>
    <t>37</t>
  </si>
  <si>
    <t>39</t>
  </si>
  <si>
    <t>45</t>
  </si>
  <si>
    <t>46</t>
  </si>
  <si>
    <t>47</t>
  </si>
  <si>
    <t>49</t>
  </si>
  <si>
    <t>51</t>
  </si>
  <si>
    <t>59</t>
  </si>
  <si>
    <t>57</t>
  </si>
  <si>
    <t>61</t>
  </si>
  <si>
    <t>71</t>
  </si>
  <si>
    <t>72</t>
  </si>
  <si>
    <t>73</t>
  </si>
  <si>
    <t>74</t>
  </si>
  <si>
    <t>75</t>
  </si>
  <si>
    <t>13</t>
  </si>
  <si>
    <t>Er "sikkerhed i besvarelse" lav, anbefales det at undersøge, hvor der har manglet viden, og så undersøge om den manglende viden kan tilvejebringes.</t>
  </si>
  <si>
    <t>En pivottabel med tilhørende diagrammer anvendes til et samlet overblik over alle rum.</t>
  </si>
  <si>
    <t>Under fanen eksport findes de vigtigte data fra retulater og beregninger fremstillet i rækker per rum. Det giver mulighed for eksport til andre excel værktøjer.</t>
  </si>
  <si>
    <t>Der skal være indtastet et rumnummer før resultater vises.</t>
  </si>
  <si>
    <t>Antallet af lamper i loftet noteres.</t>
  </si>
  <si>
    <t>Antal lyskilder per lampe vælges på listen.</t>
  </si>
  <si>
    <t>Det noteres, om der er defekte lamper, dvs. lamper, som ikke lyser så meget som de skal. Andre former for defekt kan noteres under kommentar til belysning.</t>
  </si>
  <si>
    <t>Det samlede areal af ovenlysvinduer noteres, inklusiv karm og ramme. Ovenlysvinduer er vinduer placeret i fladt eller skråt tag/loft.</t>
  </si>
  <si>
    <t>Det noteres, om lyset kan dæmpes eller på anden måde reguleres i lysstyrke eller farve, f.eks. hvis lamper fordelt i lokalet kan styres individuelt - andet end ved at tænde og slukke.</t>
  </si>
  <si>
    <t>Det noteres, om der kommer dagslys fra andre rum - f.eks. fra vindue mod et gangareal som har vinduer mod det fri.</t>
  </si>
  <si>
    <t>Gulvtypen vælges på listen.</t>
  </si>
  <si>
    <t>Lofttypen vælges på listen.</t>
  </si>
  <si>
    <t>På listen vælges omtrent hvor stor en andel af loftet, som er dækket af den valgte lofttype.</t>
  </si>
  <si>
    <t>På listen vælges hvor lyst loftet er.</t>
  </si>
  <si>
    <t>Areal af vægabsorbenter indtastes - en vægabsorbent har en specielt absorberende overflade, og kan forveksles med en opslagstavle.</t>
  </si>
  <si>
    <t>Holdes øret tæt på absorbenten, er det tydeligt at høre dæmpning af støj.</t>
  </si>
  <si>
    <t>På listen vælges typen af ventilation. Hvis man er i tvivl om typen af ventilation, så svar "ved ikke". De efterfølgende spørgsmål vil sikre, at værktøjet gætter på det mest sandsynlige.</t>
  </si>
  <si>
    <t>Vælg om ventilation er central eller decentral.</t>
  </si>
  <si>
    <t>Det noteres om brugerne selv kan stille på temperaturen.</t>
  </si>
  <si>
    <t>Det noteres om man kan hænge sit overtøj uden for lokalet.</t>
  </si>
  <si>
    <t>Væggens bredde indtastes.</t>
  </si>
  <si>
    <t>På listen vælges, hvor lys eller mørk væggen er. Er der billeder, opslagstavler, døre eller andet vælges en farve, som passer på et gennemsnit.</t>
  </si>
  <si>
    <t>Små vinduer tæller ikke med i beregning af rumdybdeforhold, men skal naturligvis indtastes.</t>
  </si>
  <si>
    <t>Materiale af afstandsstykket mellem glassene.</t>
  </si>
  <si>
    <t>Stempel / tekst på afstandsstykket: Et længere stykke tekst.</t>
  </si>
  <si>
    <t>Stempel / tekst på afstandsstykket: Lille stempel med få tegn.</t>
  </si>
  <si>
    <t>Vægte mellem de enkelte parametre skrives i kolonne "A"</t>
  </si>
  <si>
    <r>
      <t xml:space="preserve">Dermed er det ikke målet at finde ud af om indeklimaet er </t>
    </r>
    <r>
      <rPr>
        <b/>
        <i/>
        <sz val="12"/>
        <color theme="1"/>
        <rFont val="Calibri"/>
        <family val="2"/>
        <scheme val="minor"/>
      </rPr>
      <t>godt</t>
    </r>
    <r>
      <rPr>
        <i/>
        <sz val="12"/>
        <color theme="1"/>
        <rFont val="Calibri"/>
        <family val="2"/>
        <scheme val="minor"/>
      </rPr>
      <t xml:space="preserve"> eller </t>
    </r>
    <r>
      <rPr>
        <b/>
        <i/>
        <sz val="12"/>
        <color theme="1"/>
        <rFont val="Calibri"/>
        <family val="2"/>
        <scheme val="minor"/>
      </rPr>
      <t>meget godt</t>
    </r>
    <r>
      <rPr>
        <sz val="12"/>
        <color theme="1"/>
        <rFont val="Calibri"/>
        <family val="2"/>
        <scheme val="minor"/>
      </rPr>
      <t xml:space="preserve"> i lokalerne.</t>
    </r>
  </si>
  <si>
    <r>
      <rPr>
        <b/>
        <sz val="12"/>
        <color theme="1"/>
        <rFont val="Calibri"/>
        <family val="2"/>
        <scheme val="minor"/>
      </rPr>
      <t>Regulært:</t>
    </r>
    <r>
      <rPr>
        <sz val="12"/>
        <color theme="1"/>
        <rFont val="Calibri"/>
        <family val="2"/>
        <scheme val="minor"/>
      </rPr>
      <t xml:space="preserve"> 
Et regulært firkantet rum.</t>
    </r>
  </si>
  <si>
    <r>
      <rPr>
        <b/>
        <sz val="12"/>
        <color theme="1"/>
        <rFont val="Calibri"/>
        <family val="2"/>
        <scheme val="minor"/>
      </rPr>
      <t>Brugsareal:</t>
    </r>
    <r>
      <rPr>
        <sz val="12"/>
        <color theme="1"/>
        <rFont val="Calibri"/>
        <family val="2"/>
        <scheme val="minor"/>
      </rPr>
      <t xml:space="preserve">
Et rum hvor arealet omkring døren ikke er en del af brugsarealet. 
Bredden af væg mod døren indtastet i samme bredde som modstående væg.</t>
    </r>
  </si>
  <si>
    <r>
      <rPr>
        <b/>
        <sz val="12"/>
        <color theme="1"/>
        <rFont val="Calibri"/>
        <family val="2"/>
        <scheme val="minor"/>
      </rPr>
      <t xml:space="preserve">Indhak: 
</t>
    </r>
    <r>
      <rPr>
        <sz val="12"/>
        <color theme="1"/>
        <rFont val="Calibri"/>
        <family val="2"/>
        <scheme val="minor"/>
      </rPr>
      <t>I et rum med et indhak vil arealet blive beregnet for lille, hvis man indtaster de målte bredder af vægge. 
Bredder kan korrigeres ved at sammenligne arealet under fanen "Resultat" med faktisk areal.</t>
    </r>
  </si>
  <si>
    <r>
      <rPr>
        <b/>
        <sz val="12"/>
        <color theme="1"/>
        <rFont val="Calibri"/>
        <family val="2"/>
        <scheme val="minor"/>
      </rPr>
      <t>Skrå væg:</t>
    </r>
    <r>
      <rPr>
        <sz val="12"/>
        <color theme="1"/>
        <rFont val="Calibri"/>
        <family val="2"/>
        <scheme val="minor"/>
      </rPr>
      <t xml:space="preserve"> 
I et rum med skrå vægge, bliver arealet tæt på rigtigt, hvis de målte bredder indtastes.</t>
    </r>
  </si>
  <si>
    <t>Forklaring!B300</t>
  </si>
  <si>
    <t>Forklaring!B340</t>
  </si>
  <si>
    <t>Forklaring!B32</t>
  </si>
  <si>
    <t>Forklaring!B37</t>
  </si>
  <si>
    <t>Forklaring!B119</t>
  </si>
  <si>
    <t>Forklaring!B169</t>
  </si>
  <si>
    <t>Forklaring!B222</t>
  </si>
  <si>
    <t>Vinduer</t>
  </si>
  <si>
    <t>Forklaring!B232</t>
  </si>
  <si>
    <t>Indhak_tilpasset</t>
  </si>
  <si>
    <t>Eksempel</t>
  </si>
  <si>
    <t>Ødelagt gardin</t>
  </si>
  <si>
    <t>Gitter på lampe</t>
  </si>
  <si>
    <t>Mærkelig lugt</t>
  </si>
  <si>
    <t>En radiator kold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</si>
</sst>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_-* #,##0_-;\-* #,##0_-;_-* &quot;-&quot;??_-;_-@_-"/>
    <numFmt numFmtId="167" formatCode="_-* #,##0.000_-;\-* #,##0.000_-;_-* &quot;-&quot;??_-;_-@_-"/>
    <numFmt numFmtId="168" formatCode="_-* #,##0.0_-;\-* #,##0.0_-;_-* &quot;-&quot;??_-;_-@_-"/>
    <numFmt numFmtId="169" formatCode="0.0%"/>
  </numFmts>
  <fonts count="66" x14ac:knownFonts="1">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1"/>
      <name val="Calibri"/>
      <family val="2"/>
    </font>
    <font>
      <sz val="11"/>
      <color rgb="FF222222"/>
      <name val="Calibri"/>
      <family val="2"/>
      <scheme val="minor"/>
    </font>
    <font>
      <b/>
      <sz val="11"/>
      <color rgb="FF222222"/>
      <name val="Calibri"/>
      <family val="2"/>
      <scheme val="minor"/>
    </font>
    <font>
      <sz val="10"/>
      <color theme="1"/>
      <name val="Calibri"/>
      <family val="2"/>
      <scheme val="minor"/>
    </font>
    <font>
      <sz val="8"/>
      <name val="Calibri"/>
      <family val="2"/>
      <scheme val="minor"/>
    </font>
    <font>
      <vertAlign val="superscript"/>
      <sz val="11"/>
      <color theme="1"/>
      <name val="Calibri"/>
      <family val="2"/>
      <scheme val="minor"/>
    </font>
    <font>
      <b/>
      <sz val="11"/>
      <name val="Arial Narrow"/>
      <family val="2"/>
    </font>
    <font>
      <sz val="11"/>
      <name val="Arial Narrow"/>
      <family val="2"/>
    </font>
    <font>
      <sz val="11"/>
      <color rgb="FF000000"/>
      <name val="Arial Narrow"/>
      <family val="2"/>
    </font>
    <font>
      <vertAlign val="subscript"/>
      <sz val="11"/>
      <color rgb="FF000000"/>
      <name val="Calibri"/>
      <family val="2"/>
    </font>
    <font>
      <b/>
      <vertAlign val="subscript"/>
      <sz val="11"/>
      <name val="Arial Narrow"/>
      <family val="2"/>
    </font>
    <font>
      <sz val="8"/>
      <color rgb="FF000000"/>
      <name val="Arial Narrow"/>
      <family val="2"/>
    </font>
    <font>
      <vertAlign val="superscript"/>
      <sz val="11"/>
      <name val="Arial Narrow"/>
      <family val="2"/>
    </font>
    <font>
      <b/>
      <sz val="14"/>
      <color theme="1"/>
      <name val="Calibri"/>
      <family val="2"/>
      <scheme val="minor"/>
    </font>
    <font>
      <sz val="11"/>
      <color theme="1"/>
      <name val="Calibri"/>
      <family val="2"/>
    </font>
    <font>
      <b/>
      <sz val="18"/>
      <color theme="1"/>
      <name val="Calibri"/>
      <family val="2"/>
      <scheme val="minor"/>
    </font>
    <font>
      <b/>
      <i/>
      <sz val="12"/>
      <color rgb="FF0070C0"/>
      <name val="Calibri"/>
      <family val="2"/>
      <scheme val="minor"/>
    </font>
    <font>
      <sz val="11"/>
      <color rgb="FFFF0000"/>
      <name val="Calibri"/>
      <family val="2"/>
      <scheme val="minor"/>
    </font>
    <font>
      <sz val="11"/>
      <color rgb="FF000000"/>
      <name val="Calibri"/>
      <family val="2"/>
    </font>
    <font>
      <b/>
      <sz val="11"/>
      <name val="Calibri"/>
      <family val="2"/>
    </font>
    <font>
      <i/>
      <sz val="11"/>
      <color rgb="FFFF0000"/>
      <name val="Calibri"/>
      <family val="2"/>
      <scheme val="minor"/>
    </font>
    <font>
      <b/>
      <sz val="11"/>
      <name val="Calibri"/>
      <family val="2"/>
      <scheme val="minor"/>
    </font>
    <font>
      <i/>
      <sz val="11"/>
      <color rgb="FF000000"/>
      <name val="Arial Narrow"/>
      <family val="2"/>
    </font>
    <font>
      <i/>
      <sz val="11"/>
      <name val="Calibri"/>
      <family val="2"/>
    </font>
    <font>
      <sz val="11"/>
      <color theme="8"/>
      <name val="Calibri"/>
      <family val="2"/>
    </font>
    <font>
      <i/>
      <sz val="11"/>
      <color theme="8"/>
      <name val="Arial Narrow"/>
      <family val="2"/>
    </font>
    <font>
      <sz val="11"/>
      <color theme="8"/>
      <name val="Calibri"/>
      <family val="2"/>
      <scheme val="minor"/>
    </font>
    <font>
      <i/>
      <sz val="8"/>
      <color theme="8"/>
      <name val="Calibri"/>
      <family val="2"/>
      <scheme val="minor"/>
    </font>
    <font>
      <i/>
      <sz val="11"/>
      <name val="Arial Narrow"/>
      <family val="2"/>
    </font>
    <font>
      <sz val="11"/>
      <color theme="3"/>
      <name val="Arial Narrow"/>
      <family val="2"/>
    </font>
    <font>
      <sz val="9"/>
      <color rgb="FF000000"/>
      <name val="Segoe UI"/>
      <family val="2"/>
    </font>
    <font>
      <sz val="14"/>
      <color theme="1"/>
      <name val="Calibri"/>
      <family val="2"/>
      <scheme val="minor"/>
    </font>
    <font>
      <i/>
      <sz val="11"/>
      <color theme="1"/>
      <name val="Calibri"/>
      <family val="2"/>
      <scheme val="minor"/>
    </font>
    <font>
      <i/>
      <sz val="9"/>
      <color theme="1"/>
      <name val="Calibri"/>
      <family val="2"/>
      <scheme val="minor"/>
    </font>
    <font>
      <sz val="9"/>
      <color theme="1"/>
      <name val="Calibri"/>
      <family val="2"/>
      <scheme val="minor"/>
    </font>
    <font>
      <b/>
      <i/>
      <sz val="11"/>
      <color rgb="FFC00000"/>
      <name val="Calibri"/>
      <family val="2"/>
      <scheme val="minor"/>
    </font>
    <font>
      <i/>
      <sz val="11"/>
      <color rgb="FFC00000"/>
      <name val="Calibri"/>
      <family val="2"/>
      <scheme val="minor"/>
    </font>
    <font>
      <i/>
      <sz val="12"/>
      <color theme="1"/>
      <name val="Calibri"/>
      <family val="2"/>
      <scheme val="minor"/>
    </font>
    <font>
      <b/>
      <i/>
      <sz val="11"/>
      <color theme="1"/>
      <name val="Calibri"/>
      <family val="2"/>
      <scheme val="minor"/>
    </font>
    <font>
      <sz val="10"/>
      <name val="Calibri"/>
      <family val="2"/>
      <scheme val="minor"/>
    </font>
    <font>
      <b/>
      <sz val="12"/>
      <name val="Calibri"/>
      <family val="2"/>
      <scheme val="minor"/>
    </font>
    <font>
      <b/>
      <i/>
      <sz val="11"/>
      <color rgb="FF000000"/>
      <name val="Arial Narrow"/>
      <family val="2"/>
    </font>
    <font>
      <b/>
      <sz val="11"/>
      <color rgb="FF000000"/>
      <name val="Calibri"/>
      <family val="2"/>
    </font>
    <font>
      <b/>
      <sz val="12"/>
      <name val="Calibri"/>
      <family val="2"/>
    </font>
    <font>
      <sz val="10"/>
      <color rgb="FF0070C0"/>
      <name val="Arial Narrow"/>
      <family val="2"/>
    </font>
    <font>
      <i/>
      <sz val="10"/>
      <color rgb="FF0070C0"/>
      <name val="Calibri"/>
      <family val="2"/>
    </font>
    <font>
      <b/>
      <sz val="12"/>
      <name val="Arial Narrow"/>
      <family val="2"/>
    </font>
    <font>
      <sz val="8"/>
      <color theme="0" tint="-0.34998626667073579"/>
      <name val="Calibri"/>
      <family val="2"/>
      <scheme val="minor"/>
    </font>
    <font>
      <sz val="11"/>
      <color rgb="FFC00000"/>
      <name val="Calibri"/>
      <family val="2"/>
      <scheme val="minor"/>
    </font>
    <font>
      <b/>
      <sz val="16"/>
      <color rgb="FF0070C0"/>
      <name val="Calibri"/>
      <family val="2"/>
      <scheme val="minor"/>
    </font>
    <font>
      <b/>
      <sz val="11"/>
      <color rgb="FF0070C0"/>
      <name val="Calibri"/>
      <family val="2"/>
      <scheme val="minor"/>
    </font>
    <font>
      <b/>
      <i/>
      <sz val="12"/>
      <color theme="1"/>
      <name val="Calibri"/>
      <family val="2"/>
      <scheme val="minor"/>
    </font>
    <font>
      <u/>
      <sz val="8"/>
      <color theme="10"/>
      <name val="Calibri"/>
      <family val="2"/>
      <scheme val="minor"/>
    </font>
    <font>
      <sz val="8"/>
      <color theme="1"/>
      <name val="Calibri"/>
      <family val="2"/>
      <scheme val="minor"/>
    </font>
    <font>
      <b/>
      <sz val="11"/>
      <color rgb="FFC00000"/>
      <name val="Calibri"/>
      <family val="2"/>
      <scheme val="minor"/>
    </font>
    <font>
      <sz val="12"/>
      <name val="Calibri"/>
      <family val="2"/>
      <scheme val="minor"/>
    </font>
    <font>
      <u/>
      <sz val="12"/>
      <color theme="1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D9D9D9"/>
        <bgColor rgb="FF00000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8" tint="0.79998168889431442"/>
        <bgColor rgb="FF000000"/>
      </patternFill>
    </fill>
    <fill>
      <patternFill patternType="solid">
        <fgColor theme="7"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4.9989318521683403E-2"/>
        <bgColor indexed="64"/>
      </patternFill>
    </fill>
  </fills>
  <borders count="87">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rgb="FF8497B0"/>
      </right>
      <top/>
      <bottom style="thin">
        <color rgb="FF8497B0"/>
      </bottom>
      <diagonal/>
    </border>
    <border>
      <left style="thin">
        <color rgb="FF8497B0"/>
      </left>
      <right style="thin">
        <color rgb="FF8497B0"/>
      </right>
      <top/>
      <bottom style="thin">
        <color rgb="FF8497B0"/>
      </bottom>
      <diagonal/>
    </border>
    <border>
      <left style="medium">
        <color indexed="64"/>
      </left>
      <right style="thin">
        <color rgb="FF8497B0"/>
      </right>
      <top/>
      <bottom style="thin">
        <color rgb="FF8497B0"/>
      </bottom>
      <diagonal/>
    </border>
    <border>
      <left style="thin">
        <color indexed="64"/>
      </left>
      <right/>
      <top/>
      <bottom/>
      <diagonal/>
    </border>
    <border>
      <left style="thin">
        <color rgb="FF8497B0"/>
      </left>
      <right/>
      <top/>
      <bottom style="thin">
        <color rgb="FF8497B0"/>
      </bottom>
      <diagonal/>
    </border>
    <border>
      <left style="medium">
        <color indexed="64"/>
      </left>
      <right style="thin">
        <color rgb="FF8497B0"/>
      </right>
      <top/>
      <bottom style="medium">
        <color indexed="64"/>
      </bottom>
      <diagonal/>
    </border>
    <border>
      <left style="thin">
        <color rgb="FF8497B0"/>
      </left>
      <right style="medium">
        <color indexed="64"/>
      </right>
      <top/>
      <bottom style="thin">
        <color rgb="FF8497B0"/>
      </bottom>
      <diagonal/>
    </border>
    <border>
      <left style="thin">
        <color rgb="FF8497B0"/>
      </left>
      <right style="thin">
        <color rgb="FF8497B0"/>
      </right>
      <top/>
      <bottom style="medium">
        <color indexed="64"/>
      </bottom>
      <diagonal/>
    </border>
    <border>
      <left style="thin">
        <color rgb="FF8497B0"/>
      </left>
      <right style="medium">
        <color indexed="64"/>
      </right>
      <top/>
      <bottom style="medium">
        <color indexed="64"/>
      </bottom>
      <diagonal/>
    </border>
    <border>
      <left style="medium">
        <color indexed="64"/>
      </left>
      <right style="thin">
        <color rgb="FF8497B0"/>
      </right>
      <top style="medium">
        <color indexed="64"/>
      </top>
      <bottom style="thin">
        <color rgb="FF8497B0"/>
      </bottom>
      <diagonal/>
    </border>
    <border>
      <left style="thin">
        <color rgb="FF8497B0"/>
      </left>
      <right style="thin">
        <color rgb="FF8497B0"/>
      </right>
      <top style="medium">
        <color indexed="64"/>
      </top>
      <bottom style="thin">
        <color rgb="FF8497B0"/>
      </bottom>
      <diagonal/>
    </border>
    <border>
      <left style="thin">
        <color rgb="FF8497B0"/>
      </left>
      <right style="medium">
        <color indexed="64"/>
      </right>
      <top style="medium">
        <color indexed="64"/>
      </top>
      <bottom style="thin">
        <color rgb="FF8497B0"/>
      </bottom>
      <diagonal/>
    </border>
    <border>
      <left style="medium">
        <color indexed="64"/>
      </left>
      <right style="thin">
        <color indexed="64"/>
      </right>
      <top style="medium">
        <color indexed="64"/>
      </top>
      <bottom style="thin">
        <color indexed="64"/>
      </bottom>
      <diagonal/>
    </border>
    <border>
      <left style="medium">
        <color indexed="64"/>
      </left>
      <right style="thin">
        <color rgb="FF8497B0"/>
      </right>
      <top style="medium">
        <color indexed="64"/>
      </top>
      <bottom style="medium">
        <color indexed="64"/>
      </bottom>
      <diagonal/>
    </border>
    <border>
      <left style="thin">
        <color rgb="FF8497B0"/>
      </left>
      <right style="medium">
        <color indexed="64"/>
      </right>
      <top style="medium">
        <color indexed="64"/>
      </top>
      <bottom style="medium">
        <color indexed="64"/>
      </bottom>
      <diagonal/>
    </border>
    <border>
      <left/>
      <right/>
      <top style="thick">
        <color theme="4" tint="-0.499984740745262"/>
      </top>
      <bottom/>
      <diagonal/>
    </border>
    <border>
      <left style="thin">
        <color rgb="FF8497B0"/>
      </left>
      <right/>
      <top style="medium">
        <color indexed="64"/>
      </top>
      <bottom style="thin">
        <color rgb="FF8497B0"/>
      </bottom>
      <diagonal/>
    </border>
    <border>
      <left style="thin">
        <color rgb="FF8497B0"/>
      </left>
      <right/>
      <top/>
      <bottom style="medium">
        <color indexed="64"/>
      </bottom>
      <diagonal/>
    </border>
    <border>
      <left style="thin">
        <color indexed="64"/>
      </left>
      <right style="thin">
        <color indexed="64"/>
      </right>
      <top style="thin">
        <color indexed="64"/>
      </top>
      <bottom style="thin">
        <color indexed="64"/>
      </bottom>
      <diagonal/>
    </border>
    <border>
      <left/>
      <right style="thin">
        <color rgb="FF8497B0"/>
      </right>
      <top/>
      <bottom style="thin">
        <color rgb="FF8497B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ck">
        <color indexed="64"/>
      </bottom>
      <diagonal/>
    </border>
    <border>
      <left style="thin">
        <color indexed="64"/>
      </left>
      <right style="thin">
        <color indexed="64"/>
      </right>
      <top/>
      <bottom style="thick">
        <color indexed="64"/>
      </bottom>
      <diagonal/>
    </border>
    <border>
      <left/>
      <right/>
      <top/>
      <bottom style="thick">
        <color theme="4" tint="-0.499984740745262"/>
      </bottom>
      <diagonal/>
    </border>
    <border>
      <left style="medium">
        <color indexed="64"/>
      </left>
      <right style="thin">
        <color rgb="FF8497B0"/>
      </right>
      <top style="thin">
        <color rgb="FF8497B0"/>
      </top>
      <bottom style="medium">
        <color indexed="64"/>
      </bottom>
      <diagonal/>
    </border>
    <border>
      <left style="thin">
        <color rgb="FF8497B0"/>
      </left>
      <right style="medium">
        <color indexed="64"/>
      </right>
      <top style="thin">
        <color rgb="FF8497B0"/>
      </top>
      <bottom style="medium">
        <color indexed="64"/>
      </bottom>
      <diagonal/>
    </border>
    <border>
      <left style="thick">
        <color indexed="64"/>
      </left>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rgb="FF8497B0"/>
      </right>
      <top/>
      <bottom style="thin">
        <color rgb="FF8497B0"/>
      </bottom>
      <diagonal/>
    </border>
    <border>
      <left style="thin">
        <color rgb="FF8497B0"/>
      </left>
      <right style="thick">
        <color indexed="64"/>
      </right>
      <top/>
      <bottom style="thin">
        <color rgb="FF8497B0"/>
      </bottom>
      <diagonal/>
    </border>
    <border>
      <left style="thick">
        <color indexed="64"/>
      </left>
      <right style="thin">
        <color rgb="FF8497B0"/>
      </right>
      <top/>
      <bottom style="thick">
        <color indexed="64"/>
      </bottom>
      <diagonal/>
    </border>
    <border>
      <left style="thin">
        <color rgb="FF8497B0"/>
      </left>
      <right style="thin">
        <color rgb="FF8497B0"/>
      </right>
      <top/>
      <bottom style="thick">
        <color indexed="64"/>
      </bottom>
      <diagonal/>
    </border>
    <border>
      <left style="thin">
        <color rgb="FF8497B0"/>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ck">
        <color indexed="64"/>
      </left>
      <right/>
      <top/>
      <bottom style="thin">
        <color indexed="64"/>
      </bottom>
      <diagonal/>
    </border>
    <border>
      <left style="thin">
        <color indexed="64"/>
      </left>
      <right/>
      <top style="medium">
        <color indexed="64"/>
      </top>
      <bottom style="thin">
        <color indexed="64"/>
      </bottom>
      <diagonal/>
    </border>
    <border>
      <left/>
      <right style="thin">
        <color rgb="FF8497B0"/>
      </right>
      <top/>
      <bottom style="medium">
        <color indexed="64"/>
      </bottom>
      <diagonal/>
    </border>
    <border>
      <left style="thin">
        <color indexed="64"/>
      </left>
      <right style="thin">
        <color rgb="FF8497B0"/>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thick">
        <color rgb="FF0070C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indexed="64"/>
      </left>
      <right/>
      <top/>
      <bottom style="thick">
        <color indexed="64"/>
      </bottom>
      <diagonal/>
    </border>
  </borders>
  <cellStyleXfs count="7">
    <xf numFmtId="0" fontId="0" fillId="0" borderId="0"/>
    <xf numFmtId="9" fontId="4" fillId="0" borderId="0" applyFont="0" applyFill="0" applyBorder="0" applyAlignment="0" applyProtection="0"/>
    <xf numFmtId="0" fontId="6" fillId="0" borderId="0" applyNumberForma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cellStyleXfs>
  <cellXfs count="412">
    <xf numFmtId="0" fontId="0" fillId="0" borderId="0" xfId="0"/>
    <xf numFmtId="49" fontId="0" fillId="0" borderId="0" xfId="0" applyNumberFormat="1"/>
    <xf numFmtId="9" fontId="0" fillId="0" borderId="0" xfId="0" applyNumberFormat="1"/>
    <xf numFmtId="0" fontId="0" fillId="2" borderId="0" xfId="0" applyFill="1"/>
    <xf numFmtId="0" fontId="10" fillId="0" borderId="0" xfId="0" applyFont="1"/>
    <xf numFmtId="0" fontId="0" fillId="0" borderId="0" xfId="0" applyAlignment="1">
      <alignment horizontal="left"/>
    </xf>
    <xf numFmtId="0" fontId="8" fillId="0" borderId="0" xfId="0" applyFont="1"/>
    <xf numFmtId="0" fontId="0" fillId="4" borderId="0" xfId="0" applyFill="1"/>
    <xf numFmtId="0" fontId="0" fillId="0" borderId="3" xfId="0" applyBorder="1"/>
    <xf numFmtId="2" fontId="17" fillId="0" borderId="12" xfId="0" applyNumberFormat="1" applyFont="1" applyBorder="1" applyAlignment="1">
      <alignment horizontal="center"/>
    </xf>
    <xf numFmtId="164" fontId="17" fillId="0" borderId="12" xfId="0" applyNumberFormat="1" applyFont="1" applyBorder="1" applyAlignment="1">
      <alignment horizontal="center"/>
    </xf>
    <xf numFmtId="0" fontId="17" fillId="6" borderId="13" xfId="0" applyFont="1" applyFill="1" applyBorder="1"/>
    <xf numFmtId="0" fontId="17" fillId="6" borderId="16" xfId="0" applyFont="1" applyFill="1" applyBorder="1"/>
    <xf numFmtId="0" fontId="7" fillId="0" borderId="2" xfId="0" applyFont="1" applyBorder="1" applyAlignment="1">
      <alignment horizontal="center"/>
    </xf>
    <xf numFmtId="0" fontId="7" fillId="0" borderId="1" xfId="0" applyFont="1" applyBorder="1" applyAlignment="1">
      <alignment horizontal="center" wrapText="1"/>
    </xf>
    <xf numFmtId="0" fontId="7" fillId="0" borderId="3" xfId="0" applyFont="1" applyBorder="1" applyAlignment="1">
      <alignment horizontal="center"/>
    </xf>
    <xf numFmtId="0" fontId="22" fillId="0" borderId="0" xfId="0" applyFont="1"/>
    <xf numFmtId="0" fontId="17" fillId="0" borderId="0" xfId="0" applyFont="1"/>
    <xf numFmtId="2" fontId="17" fillId="0" borderId="0" xfId="0" applyNumberFormat="1" applyFont="1" applyAlignment="1">
      <alignment horizontal="center"/>
    </xf>
    <xf numFmtId="0" fontId="17" fillId="0" borderId="17" xfId="0" applyFont="1" applyBorder="1" applyAlignment="1">
      <alignment horizontal="center"/>
    </xf>
    <xf numFmtId="165" fontId="17" fillId="0" borderId="0" xfId="0" applyNumberFormat="1" applyFont="1" applyAlignment="1">
      <alignment horizontal="center"/>
    </xf>
    <xf numFmtId="2" fontId="17" fillId="0" borderId="18" xfId="0" applyNumberFormat="1" applyFont="1" applyBorder="1" applyAlignment="1">
      <alignment horizontal="center"/>
    </xf>
    <xf numFmtId="0" fontId="17" fillId="6" borderId="20" xfId="0" applyFont="1" applyFill="1" applyBorder="1"/>
    <xf numFmtId="2" fontId="17" fillId="0" borderId="17" xfId="0" applyNumberFormat="1" applyFont="1" applyBorder="1" applyAlignment="1">
      <alignment horizontal="center"/>
    </xf>
    <xf numFmtId="2" fontId="17" fillId="0" borderId="19" xfId="0" applyNumberFormat="1" applyFont="1" applyBorder="1" applyAlignment="1">
      <alignment horizontal="center"/>
    </xf>
    <xf numFmtId="2" fontId="17" fillId="0" borderId="15" xfId="0" applyNumberFormat="1" applyFont="1" applyBorder="1" applyAlignment="1">
      <alignment horizontal="center"/>
    </xf>
    <xf numFmtId="0" fontId="17" fillId="6" borderId="24" xfId="0" applyFont="1" applyFill="1" applyBorder="1"/>
    <xf numFmtId="0" fontId="9" fillId="0" borderId="0" xfId="3"/>
    <xf numFmtId="0" fontId="11" fillId="0" borderId="0" xfId="0" applyFont="1"/>
    <xf numFmtId="164" fontId="0" fillId="0" borderId="0" xfId="0" applyNumberFormat="1"/>
    <xf numFmtId="0" fontId="0" fillId="0" borderId="0" xfId="0" applyAlignment="1">
      <alignment horizontal="center"/>
    </xf>
    <xf numFmtId="0" fontId="24" fillId="7" borderId="26" xfId="0" applyFont="1" applyFill="1" applyBorder="1" applyAlignment="1">
      <alignment horizontal="center"/>
    </xf>
    <xf numFmtId="0" fontId="0" fillId="0" borderId="26" xfId="0" applyBorder="1" applyAlignment="1">
      <alignment horizontal="center"/>
    </xf>
    <xf numFmtId="0" fontId="0" fillId="0" borderId="26" xfId="0" applyBorder="1"/>
    <xf numFmtId="0" fontId="25" fillId="0" borderId="0" xfId="0" applyFont="1" applyAlignment="1">
      <alignment horizontal="left" vertical="center"/>
    </xf>
    <xf numFmtId="0" fontId="0" fillId="0" borderId="0" xfId="0" quotePrefix="1" applyAlignment="1">
      <alignment horizontal="center"/>
    </xf>
    <xf numFmtId="0" fontId="7" fillId="4" borderId="0" xfId="0" applyFont="1" applyFill="1" applyAlignment="1">
      <alignment horizontal="center"/>
    </xf>
    <xf numFmtId="9" fontId="0" fillId="8" borderId="0" xfId="0" applyNumberFormat="1" applyFill="1" applyAlignment="1">
      <alignment horizontal="center"/>
    </xf>
    <xf numFmtId="0" fontId="7" fillId="9" borderId="0" xfId="0" applyFont="1" applyFill="1" applyAlignment="1">
      <alignment horizontal="center"/>
    </xf>
    <xf numFmtId="9" fontId="7" fillId="9" borderId="0" xfId="0" applyNumberFormat="1" applyFont="1" applyFill="1" applyAlignment="1">
      <alignment horizontal="center"/>
    </xf>
    <xf numFmtId="9" fontId="0" fillId="0" borderId="0" xfId="0" applyNumberFormat="1" applyAlignment="1">
      <alignment horizontal="center"/>
    </xf>
    <xf numFmtId="0" fontId="5" fillId="0" borderId="0" xfId="0" applyFont="1" applyAlignment="1">
      <alignment horizontal="center"/>
    </xf>
    <xf numFmtId="0" fontId="0" fillId="2" borderId="0" xfId="0" applyFill="1" applyAlignment="1">
      <alignment horizontal="center"/>
    </xf>
    <xf numFmtId="0" fontId="1" fillId="2" borderId="0" xfId="0" applyFont="1" applyFill="1"/>
    <xf numFmtId="0" fontId="0" fillId="0" borderId="10" xfId="0" applyBorder="1"/>
    <xf numFmtId="0" fontId="0" fillId="10" borderId="14" xfId="0" applyFill="1" applyBorder="1" applyAlignment="1">
      <alignment horizontal="center"/>
    </xf>
    <xf numFmtId="0" fontId="15" fillId="5" borderId="9" xfId="0" applyFont="1" applyFill="1" applyBorder="1" applyAlignment="1">
      <alignment horizontal="center" vertical="center" wrapText="1"/>
    </xf>
    <xf numFmtId="164" fontId="17" fillId="0" borderId="25" xfId="0" applyNumberFormat="1" applyFont="1" applyBorder="1" applyAlignment="1">
      <alignment horizontal="center"/>
    </xf>
    <xf numFmtId="0" fontId="26" fillId="0" borderId="0" xfId="0" applyFont="1"/>
    <xf numFmtId="0" fontId="27" fillId="0" borderId="0" xfId="0" applyFont="1"/>
    <xf numFmtId="0" fontId="7" fillId="0" borderId="0" xfId="0" applyFont="1"/>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 fillId="0" borderId="23" xfId="0" applyFont="1" applyBorder="1"/>
    <xf numFmtId="0" fontId="15" fillId="5" borderId="9" xfId="0" applyFont="1" applyFill="1" applyBorder="1" applyAlignment="1">
      <alignment horizontal="left" vertical="center" wrapText="1"/>
    </xf>
    <xf numFmtId="164" fontId="17" fillId="2" borderId="28" xfId="0" applyNumberFormat="1" applyFont="1" applyFill="1" applyBorder="1" applyAlignment="1">
      <alignment horizontal="center"/>
    </xf>
    <xf numFmtId="164" fontId="17" fillId="2" borderId="19" xfId="0" applyNumberFormat="1" applyFont="1" applyFill="1" applyBorder="1" applyAlignment="1">
      <alignment horizontal="center"/>
    </xf>
    <xf numFmtId="0" fontId="29" fillId="0" borderId="0" xfId="0" applyFont="1"/>
    <xf numFmtId="0" fontId="32" fillId="0" borderId="0" xfId="3" applyFont="1"/>
    <xf numFmtId="0" fontId="36" fillId="0" borderId="0" xfId="0" applyFont="1"/>
    <xf numFmtId="0" fontId="34" fillId="11" borderId="11" xfId="0" applyFont="1" applyFill="1" applyBorder="1" applyAlignment="1">
      <alignment horizontal="left"/>
    </xf>
    <xf numFmtId="164" fontId="17" fillId="0" borderId="17" xfId="0" applyNumberFormat="1" applyFont="1" applyBorder="1" applyAlignment="1">
      <alignment horizontal="center"/>
    </xf>
    <xf numFmtId="164" fontId="17" fillId="0" borderId="15" xfId="0" applyNumberFormat="1" applyFont="1" applyBorder="1" applyAlignment="1">
      <alignment horizontal="center"/>
    </xf>
    <xf numFmtId="0" fontId="17" fillId="5" borderId="2" xfId="0" applyFont="1" applyFill="1" applyBorder="1" applyAlignment="1">
      <alignment horizontal="center" vertical="center" wrapText="1"/>
    </xf>
    <xf numFmtId="1" fontId="17" fillId="0" borderId="17" xfId="0" applyNumberFormat="1" applyFont="1" applyBorder="1" applyAlignment="1">
      <alignment horizontal="center"/>
    </xf>
    <xf numFmtId="1" fontId="17" fillId="0" borderId="19" xfId="0" applyNumberFormat="1" applyFont="1" applyBorder="1" applyAlignment="1">
      <alignment horizontal="center"/>
    </xf>
    <xf numFmtId="2" fontId="17" fillId="0" borderId="22" xfId="0" applyNumberFormat="1" applyFont="1" applyBorder="1" applyAlignment="1">
      <alignment horizontal="center"/>
    </xf>
    <xf numFmtId="0" fontId="26" fillId="0" borderId="0" xfId="0" quotePrefix="1" applyFont="1"/>
    <xf numFmtId="2" fontId="17" fillId="0" borderId="17" xfId="0" applyNumberFormat="1" applyFont="1" applyBorder="1" applyAlignment="1">
      <alignment horizontal="right"/>
    </xf>
    <xf numFmtId="0" fontId="16" fillId="6" borderId="13" xfId="0" applyFont="1" applyFill="1" applyBorder="1"/>
    <xf numFmtId="0" fontId="37" fillId="0" borderId="0" xfId="0" applyFont="1" applyAlignment="1">
      <alignment horizontal="left"/>
    </xf>
    <xf numFmtId="164" fontId="16" fillId="0" borderId="25" xfId="0" applyNumberFormat="1" applyFont="1" applyBorder="1" applyAlignment="1">
      <alignment horizontal="center"/>
    </xf>
    <xf numFmtId="2" fontId="17" fillId="0" borderId="30" xfId="0" applyNumberFormat="1" applyFont="1" applyBorder="1" applyAlignment="1">
      <alignment horizontal="center"/>
    </xf>
    <xf numFmtId="2" fontId="17" fillId="2" borderId="27" xfId="0" applyNumberFormat="1" applyFont="1" applyFill="1" applyBorder="1" applyAlignment="1">
      <alignment horizontal="center"/>
    </xf>
    <xf numFmtId="0" fontId="39" fillId="0" borderId="0" xfId="0" applyFont="1"/>
    <xf numFmtId="0" fontId="15" fillId="5" borderId="33" xfId="0" applyFont="1" applyFill="1" applyBorder="1" applyAlignment="1">
      <alignment horizontal="center"/>
    </xf>
    <xf numFmtId="0" fontId="16" fillId="5" borderId="32" xfId="0" applyFont="1" applyFill="1" applyBorder="1" applyAlignment="1">
      <alignment horizontal="center"/>
    </xf>
    <xf numFmtId="0" fontId="7" fillId="4" borderId="0" xfId="0" applyFont="1" applyFill="1" applyAlignment="1">
      <alignment horizontal="center" vertical="center"/>
    </xf>
    <xf numFmtId="0" fontId="30" fillId="0" borderId="0" xfId="0" applyFont="1" applyAlignment="1">
      <alignment horizontal="center" vertical="center" wrapText="1"/>
    </xf>
    <xf numFmtId="0" fontId="7" fillId="7" borderId="0" xfId="0" applyFont="1" applyFill="1"/>
    <xf numFmtId="0" fontId="0" fillId="0" borderId="0" xfId="0" quotePrefix="1" applyAlignment="1">
      <alignment horizontal="left"/>
    </xf>
    <xf numFmtId="0" fontId="0" fillId="0" borderId="0" xfId="0" quotePrefix="1"/>
    <xf numFmtId="0" fontId="42" fillId="0" borderId="0" xfId="0" applyFont="1" applyAlignment="1">
      <alignment horizontal="center"/>
    </xf>
    <xf numFmtId="0" fontId="0" fillId="0" borderId="0" xfId="0" applyAlignment="1">
      <alignment horizontal="right"/>
    </xf>
    <xf numFmtId="2" fontId="17" fillId="2" borderId="22" xfId="0" applyNumberFormat="1" applyFont="1" applyFill="1" applyBorder="1" applyAlignment="1">
      <alignment horizontal="center"/>
    </xf>
    <xf numFmtId="2" fontId="17" fillId="2" borderId="17" xfId="0" applyNumberFormat="1" applyFont="1" applyFill="1" applyBorder="1" applyAlignment="1">
      <alignment horizontal="center"/>
    </xf>
    <xf numFmtId="2" fontId="17" fillId="2" borderId="15" xfId="0" applyNumberFormat="1" applyFont="1" applyFill="1" applyBorder="1" applyAlignment="1">
      <alignment horizontal="center"/>
    </xf>
    <xf numFmtId="0" fontId="2" fillId="0" borderId="0" xfId="0" applyFont="1" applyAlignment="1">
      <alignment horizontal="left"/>
    </xf>
    <xf numFmtId="0" fontId="0" fillId="0" borderId="10" xfId="0" applyBorder="1" applyAlignment="1">
      <alignment horizontal="left"/>
    </xf>
    <xf numFmtId="43" fontId="7" fillId="0" borderId="31" xfId="4" applyFont="1" applyBorder="1" applyAlignment="1">
      <alignment horizontal="center"/>
    </xf>
    <xf numFmtId="43" fontId="12" fillId="0" borderId="32" xfId="4" applyFont="1" applyBorder="1" applyAlignment="1">
      <alignment horizontal="center"/>
    </xf>
    <xf numFmtId="43" fontId="8" fillId="0" borderId="33" xfId="4" applyFont="1" applyBorder="1" applyAlignment="1">
      <alignment horizontal="center"/>
    </xf>
    <xf numFmtId="43" fontId="0" fillId="0" borderId="0" xfId="4" applyFont="1" applyAlignment="1">
      <alignment horizontal="center"/>
    </xf>
    <xf numFmtId="164" fontId="17" fillId="0" borderId="18" xfId="0" applyNumberFormat="1" applyFont="1" applyBorder="1" applyAlignment="1">
      <alignment horizontal="center"/>
    </xf>
    <xf numFmtId="49" fontId="7" fillId="0" borderId="33" xfId="4" applyNumberFormat="1" applyFont="1" applyBorder="1" applyAlignment="1">
      <alignment horizontal="center"/>
    </xf>
    <xf numFmtId="9" fontId="7" fillId="3" borderId="33" xfId="1" applyFont="1" applyFill="1" applyBorder="1" applyAlignment="1">
      <alignment horizontal="center"/>
    </xf>
    <xf numFmtId="9" fontId="7" fillId="12" borderId="33" xfId="1" applyFont="1" applyFill="1" applyBorder="1" applyAlignment="1">
      <alignment horizontal="center"/>
    </xf>
    <xf numFmtId="0" fontId="43" fillId="0" borderId="0" xfId="0" applyFont="1"/>
    <xf numFmtId="0" fontId="43" fillId="0" borderId="0" xfId="0" applyFont="1" applyAlignment="1">
      <alignment horizontal="left"/>
    </xf>
    <xf numFmtId="0" fontId="43" fillId="0" borderId="10" xfId="0" applyFont="1" applyBorder="1" applyAlignment="1">
      <alignment horizontal="left"/>
    </xf>
    <xf numFmtId="0" fontId="43" fillId="0" borderId="0" xfId="0" quotePrefix="1" applyFont="1" applyAlignment="1">
      <alignment horizontal="left"/>
    </xf>
    <xf numFmtId="0" fontId="22" fillId="7" borderId="0" xfId="0" applyFont="1" applyFill="1"/>
    <xf numFmtId="0" fontId="0" fillId="7" borderId="0" xfId="0" applyFill="1"/>
    <xf numFmtId="0" fontId="0" fillId="0" borderId="0" xfId="0" pivotButton="1"/>
    <xf numFmtId="1" fontId="43" fillId="0" borderId="32" xfId="4" applyNumberFormat="1" applyFont="1" applyBorder="1" applyAlignment="1">
      <alignment horizontal="center"/>
    </xf>
    <xf numFmtId="9" fontId="7" fillId="3" borderId="31" xfId="1" applyFont="1" applyFill="1" applyBorder="1" applyAlignment="1">
      <alignment horizontal="center"/>
    </xf>
    <xf numFmtId="9" fontId="7" fillId="13" borderId="38" xfId="1" applyFont="1" applyFill="1" applyBorder="1" applyAlignment="1">
      <alignment horizontal="center"/>
    </xf>
    <xf numFmtId="0" fontId="3" fillId="2" borderId="0" xfId="0" applyFont="1" applyFill="1"/>
    <xf numFmtId="0" fontId="2" fillId="2" borderId="0" xfId="0" applyFont="1" applyFill="1"/>
    <xf numFmtId="0" fontId="46" fillId="2" borderId="0" xfId="0" applyFont="1" applyFill="1" applyAlignment="1">
      <alignment horizontal="right"/>
    </xf>
    <xf numFmtId="0" fontId="0" fillId="2" borderId="0" xfId="0" applyFill="1" applyAlignment="1">
      <alignment horizontal="right"/>
    </xf>
    <xf numFmtId="0" fontId="41" fillId="2" borderId="0" xfId="0" applyFont="1" applyFill="1" applyAlignment="1">
      <alignment horizontal="right"/>
    </xf>
    <xf numFmtId="0" fontId="22" fillId="2" borderId="0" xfId="0" applyFont="1" applyFill="1"/>
    <xf numFmtId="0" fontId="24" fillId="0" borderId="0" xfId="0" applyFont="1"/>
    <xf numFmtId="0" fontId="0" fillId="2" borderId="0" xfId="0" applyFill="1" applyAlignment="1">
      <alignment horizontal="left"/>
    </xf>
    <xf numFmtId="9" fontId="0" fillId="2" borderId="0" xfId="1" applyFont="1" applyFill="1" applyBorder="1" applyAlignment="1">
      <alignment horizontal="center"/>
    </xf>
    <xf numFmtId="9" fontId="17" fillId="0" borderId="22" xfId="1" applyFont="1" applyBorder="1" applyAlignment="1">
      <alignment horizontal="center"/>
    </xf>
    <xf numFmtId="9" fontId="17" fillId="0" borderId="17" xfId="1" applyFont="1" applyBorder="1" applyAlignment="1">
      <alignment horizontal="center"/>
    </xf>
    <xf numFmtId="9" fontId="17" fillId="0" borderId="19" xfId="1" applyFont="1" applyBorder="1" applyAlignment="1">
      <alignment horizontal="center"/>
    </xf>
    <xf numFmtId="0" fontId="7" fillId="2" borderId="0" xfId="0" applyFont="1" applyFill="1" applyAlignment="1">
      <alignment horizontal="right"/>
    </xf>
    <xf numFmtId="9" fontId="7" fillId="2" borderId="0" xfId="0" applyNumberFormat="1" applyFont="1" applyFill="1"/>
    <xf numFmtId="0" fontId="28" fillId="0" borderId="29" xfId="0" applyFont="1" applyBorder="1" applyAlignment="1">
      <alignment horizontal="center"/>
    </xf>
    <xf numFmtId="0" fontId="9" fillId="0" borderId="29" xfId="0" applyFont="1" applyBorder="1" applyAlignment="1">
      <alignment horizontal="center"/>
    </xf>
    <xf numFmtId="0" fontId="9" fillId="0" borderId="29" xfId="0" applyFont="1" applyBorder="1" applyAlignment="1">
      <alignment horizontal="left"/>
    </xf>
    <xf numFmtId="0" fontId="0" fillId="14" borderId="0" xfId="0" quotePrefix="1" applyFill="1" applyAlignment="1">
      <alignment horizontal="left"/>
    </xf>
    <xf numFmtId="0" fontId="44" fillId="14" borderId="0" xfId="0" quotePrefix="1" applyFont="1" applyFill="1" applyAlignment="1">
      <alignment horizontal="center"/>
    </xf>
    <xf numFmtId="0" fontId="0" fillId="14" borderId="0" xfId="0" applyFill="1"/>
    <xf numFmtId="0" fontId="47" fillId="2" borderId="0" xfId="0" applyFont="1" applyFill="1"/>
    <xf numFmtId="43" fontId="48" fillId="0" borderId="33" xfId="4" quotePrefix="1" applyFont="1" applyBorder="1" applyAlignment="1">
      <alignment horizontal="center"/>
    </xf>
    <xf numFmtId="43" fontId="48" fillId="0" borderId="33" xfId="4" applyFont="1" applyBorder="1" applyAlignment="1">
      <alignment horizontal="center"/>
    </xf>
    <xf numFmtId="43" fontId="8" fillId="0" borderId="33" xfId="4" applyFont="1" applyFill="1" applyBorder="1" applyAlignment="1">
      <alignment horizontal="center"/>
    </xf>
    <xf numFmtId="166" fontId="8" fillId="0" borderId="33" xfId="4" applyNumberFormat="1" applyFont="1" applyBorder="1" applyAlignment="1">
      <alignment horizontal="center"/>
    </xf>
    <xf numFmtId="166" fontId="8" fillId="0" borderId="33" xfId="4" applyNumberFormat="1" applyFont="1" applyFill="1" applyBorder="1" applyAlignment="1">
      <alignment horizontal="center"/>
    </xf>
    <xf numFmtId="168" fontId="8" fillId="0" borderId="33" xfId="4" applyNumberFormat="1" applyFont="1" applyBorder="1" applyAlignment="1">
      <alignment horizontal="center"/>
    </xf>
    <xf numFmtId="168" fontId="8" fillId="0" borderId="33" xfId="4" applyNumberFormat="1" applyFont="1" applyFill="1" applyBorder="1" applyAlignment="1">
      <alignment horizontal="center"/>
    </xf>
    <xf numFmtId="9" fontId="8" fillId="0" borderId="33" xfId="1" applyFont="1" applyBorder="1" applyAlignment="1">
      <alignment horizontal="center"/>
    </xf>
    <xf numFmtId="43" fontId="8" fillId="0" borderId="32" xfId="4" applyFont="1" applyBorder="1" applyAlignment="1">
      <alignment horizontal="center"/>
    </xf>
    <xf numFmtId="166" fontId="8" fillId="0" borderId="32" xfId="4" applyNumberFormat="1" applyFont="1" applyBorder="1" applyAlignment="1">
      <alignment horizontal="center"/>
    </xf>
    <xf numFmtId="43" fontId="8" fillId="0" borderId="33" xfId="4" quotePrefix="1" applyFont="1" applyBorder="1" applyAlignment="1">
      <alignment horizontal="center"/>
    </xf>
    <xf numFmtId="0" fontId="0" fillId="0" borderId="0" xfId="0" applyAlignment="1">
      <alignment vertical="center"/>
    </xf>
    <xf numFmtId="0" fontId="0" fillId="9" borderId="0" xfId="0" applyFill="1" applyAlignment="1">
      <alignment horizontal="center" vertical="center"/>
    </xf>
    <xf numFmtId="0" fontId="0" fillId="0" borderId="0" xfId="0" applyAlignment="1">
      <alignment horizontal="center" vertical="center"/>
    </xf>
    <xf numFmtId="0" fontId="0" fillId="0" borderId="26" xfId="0" applyBorder="1" applyAlignment="1">
      <alignment vertical="center"/>
    </xf>
    <xf numFmtId="0" fontId="17" fillId="6" borderId="40" xfId="0" applyFont="1" applyFill="1" applyBorder="1"/>
    <xf numFmtId="0" fontId="17" fillId="5" borderId="42" xfId="0" applyFont="1" applyFill="1" applyBorder="1"/>
    <xf numFmtId="0" fontId="15" fillId="5" borderId="43" xfId="0" applyFont="1" applyFill="1" applyBorder="1" applyAlignment="1">
      <alignment horizontal="center" vertical="center" wrapText="1"/>
    </xf>
    <xf numFmtId="0" fontId="15" fillId="5" borderId="44" xfId="0" applyFont="1" applyFill="1" applyBorder="1" applyAlignment="1">
      <alignment horizontal="center" vertical="center" wrapText="1"/>
    </xf>
    <xf numFmtId="0" fontId="17" fillId="5" borderId="45" xfId="0" applyFont="1" applyFill="1" applyBorder="1"/>
    <xf numFmtId="0" fontId="15" fillId="5" borderId="46" xfId="0" applyFont="1" applyFill="1" applyBorder="1" applyAlignment="1">
      <alignment horizontal="center"/>
    </xf>
    <xf numFmtId="0" fontId="16" fillId="5" borderId="47" xfId="0" applyFont="1" applyFill="1" applyBorder="1" applyAlignment="1">
      <alignment horizontal="center"/>
    </xf>
    <xf numFmtId="0" fontId="17" fillId="6" borderId="48" xfId="0" applyFont="1" applyFill="1" applyBorder="1"/>
    <xf numFmtId="0" fontId="17" fillId="0" borderId="49" xfId="0" applyFont="1" applyBorder="1" applyAlignment="1">
      <alignment horizontal="center"/>
    </xf>
    <xf numFmtId="0" fontId="17" fillId="6" borderId="50" xfId="0" applyFont="1" applyFill="1" applyBorder="1"/>
    <xf numFmtId="0" fontId="49" fillId="0" borderId="0" xfId="0" applyFont="1"/>
    <xf numFmtId="0" fontId="2" fillId="0" borderId="0" xfId="0" applyFont="1"/>
    <xf numFmtId="0" fontId="16" fillId="5" borderId="53" xfId="0" applyFont="1" applyFill="1" applyBorder="1" applyAlignment="1">
      <alignment vertical="center" wrapText="1"/>
    </xf>
    <xf numFmtId="0" fontId="15" fillId="5" borderId="54"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50" fillId="6" borderId="13" xfId="0" applyFont="1" applyFill="1" applyBorder="1"/>
    <xf numFmtId="43" fontId="17" fillId="0" borderId="17" xfId="4" applyFont="1" applyFill="1" applyBorder="1" applyAlignment="1">
      <alignment horizontal="center"/>
    </xf>
    <xf numFmtId="43" fontId="17" fillId="0" borderId="19" xfId="4" applyFont="1" applyBorder="1" applyAlignment="1">
      <alignment horizontal="center"/>
    </xf>
    <xf numFmtId="43" fontId="17" fillId="0" borderId="17" xfId="4" applyFont="1" applyFill="1" applyBorder="1" applyAlignment="1">
      <alignment horizontal="center" vertical="center"/>
    </xf>
    <xf numFmtId="43" fontId="17" fillId="0" borderId="17" xfId="4" applyFont="1" applyBorder="1" applyAlignment="1">
      <alignment horizontal="right" vertical="center"/>
    </xf>
    <xf numFmtId="43" fontId="17" fillId="0" borderId="19" xfId="4" applyFont="1" applyBorder="1" applyAlignment="1">
      <alignment horizontal="center" vertical="center"/>
    </xf>
    <xf numFmtId="43" fontId="17" fillId="0" borderId="12" xfId="4" applyFont="1" applyBorder="1" applyAlignment="1">
      <alignment horizontal="center"/>
    </xf>
    <xf numFmtId="43" fontId="17" fillId="0" borderId="18" xfId="4" applyFont="1" applyBorder="1" applyAlignment="1">
      <alignment horizontal="center"/>
    </xf>
    <xf numFmtId="43" fontId="17" fillId="0" borderId="19" xfId="4" applyFont="1" applyFill="1" applyBorder="1" applyAlignment="1">
      <alignment horizontal="center"/>
    </xf>
    <xf numFmtId="43" fontId="17" fillId="0" borderId="12" xfId="4" applyFont="1" applyFill="1" applyBorder="1" applyAlignment="1">
      <alignment horizontal="center"/>
    </xf>
    <xf numFmtId="43" fontId="17" fillId="0" borderId="17" xfId="4" applyFont="1" applyBorder="1" applyAlignment="1">
      <alignment horizontal="center"/>
    </xf>
    <xf numFmtId="43" fontId="17" fillId="0" borderId="18" xfId="4" applyFont="1" applyFill="1" applyBorder="1" applyAlignment="1">
      <alignment horizontal="center"/>
    </xf>
    <xf numFmtId="166" fontId="17" fillId="0" borderId="12" xfId="4" applyNumberFormat="1" applyFont="1" applyBorder="1" applyAlignment="1">
      <alignment horizontal="center"/>
    </xf>
    <xf numFmtId="166" fontId="17" fillId="0" borderId="18" xfId="4" applyNumberFormat="1" applyFont="1" applyBorder="1" applyAlignment="1">
      <alignment horizontal="center"/>
    </xf>
    <xf numFmtId="43" fontId="17" fillId="0" borderId="49" xfId="4" applyFont="1" applyBorder="1" applyAlignment="1">
      <alignment horizontal="center"/>
    </xf>
    <xf numFmtId="43" fontId="17" fillId="0" borderId="51" xfId="4" applyFont="1" applyBorder="1" applyAlignment="1">
      <alignment horizontal="center"/>
    </xf>
    <xf numFmtId="43" fontId="17" fillId="0" borderId="52" xfId="4" applyFont="1" applyBorder="1" applyAlignment="1">
      <alignment horizontal="center"/>
    </xf>
    <xf numFmtId="168" fontId="17" fillId="0" borderId="12" xfId="4" applyNumberFormat="1" applyFont="1" applyFill="1" applyBorder="1" applyAlignment="1">
      <alignment horizontal="center"/>
    </xf>
    <xf numFmtId="168" fontId="17" fillId="0" borderId="51" xfId="4" applyNumberFormat="1" applyFont="1" applyFill="1" applyBorder="1" applyAlignment="1">
      <alignment horizontal="center"/>
    </xf>
    <xf numFmtId="167" fontId="17" fillId="0" borderId="17" xfId="4" applyNumberFormat="1" applyFont="1" applyBorder="1" applyAlignment="1">
      <alignment horizontal="center"/>
    </xf>
    <xf numFmtId="167" fontId="17" fillId="0" borderId="41" xfId="4" applyNumberFormat="1" applyFont="1" applyBorder="1" applyAlignment="1">
      <alignment horizontal="center"/>
    </xf>
    <xf numFmtId="167" fontId="16" fillId="0" borderId="17" xfId="4" applyNumberFormat="1" applyFont="1" applyBorder="1" applyAlignment="1">
      <alignment horizontal="center"/>
    </xf>
    <xf numFmtId="0" fontId="15" fillId="5" borderId="56" xfId="0" applyFont="1" applyFill="1" applyBorder="1" applyAlignment="1">
      <alignment horizontal="center" vertical="center" wrapText="1"/>
    </xf>
    <xf numFmtId="0" fontId="0" fillId="0" borderId="56" xfId="0" applyBorder="1"/>
    <xf numFmtId="0" fontId="23" fillId="0" borderId="10" xfId="0" applyFont="1" applyBorder="1" applyAlignment="1">
      <alignment horizontal="center"/>
    </xf>
    <xf numFmtId="0" fontId="0" fillId="0" borderId="57" xfId="0" applyBorder="1" applyAlignment="1">
      <alignment horizontal="center"/>
    </xf>
    <xf numFmtId="0" fontId="20" fillId="5" borderId="58" xfId="0" applyFont="1" applyFill="1" applyBorder="1"/>
    <xf numFmtId="167" fontId="17" fillId="0" borderId="12" xfId="4" applyNumberFormat="1"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15" fillId="5" borderId="57" xfId="0" applyFont="1" applyFill="1" applyBorder="1" applyAlignment="1">
      <alignment horizontal="center"/>
    </xf>
    <xf numFmtId="0" fontId="30" fillId="0" borderId="0" xfId="0" applyFont="1" applyAlignment="1">
      <alignment horizontal="center"/>
    </xf>
    <xf numFmtId="0" fontId="0" fillId="0" borderId="59" xfId="0" applyBorder="1" applyAlignment="1">
      <alignment horizontal="center"/>
    </xf>
    <xf numFmtId="0" fontId="35" fillId="7" borderId="59" xfId="0" applyFont="1" applyFill="1" applyBorder="1"/>
    <xf numFmtId="0" fontId="35" fillId="7" borderId="55" xfId="0" applyFont="1" applyFill="1" applyBorder="1"/>
    <xf numFmtId="2" fontId="34" fillId="7" borderId="17" xfId="0" applyNumberFormat="1" applyFont="1" applyFill="1" applyBorder="1" applyAlignment="1">
      <alignment horizontal="center"/>
    </xf>
    <xf numFmtId="165" fontId="34" fillId="7" borderId="17" xfId="0" applyNumberFormat="1" applyFont="1" applyFill="1" applyBorder="1" applyAlignment="1">
      <alignment horizontal="center"/>
    </xf>
    <xf numFmtId="2" fontId="17" fillId="0" borderId="60" xfId="0" applyNumberFormat="1" applyFont="1" applyBorder="1" applyAlignment="1">
      <alignment horizontal="center"/>
    </xf>
    <xf numFmtId="0" fontId="31" fillId="11" borderId="61" xfId="0" applyFont="1" applyFill="1" applyBorder="1" applyAlignment="1">
      <alignment horizontal="left"/>
    </xf>
    <xf numFmtId="2" fontId="31" fillId="7" borderId="19" xfId="0" applyNumberFormat="1" applyFont="1" applyFill="1" applyBorder="1" applyAlignment="1">
      <alignment horizontal="center"/>
    </xf>
    <xf numFmtId="0" fontId="27" fillId="0" borderId="53" xfId="0" applyFont="1" applyBorder="1"/>
    <xf numFmtId="0" fontId="51" fillId="0" borderId="62" xfId="0" applyFont="1" applyBorder="1" applyAlignment="1">
      <alignment horizontal="center"/>
    </xf>
    <xf numFmtId="0" fontId="33" fillId="7" borderId="4" xfId="0" applyFont="1" applyFill="1" applyBorder="1"/>
    <xf numFmtId="0" fontId="33" fillId="7" borderId="5" xfId="0" applyFont="1" applyFill="1" applyBorder="1"/>
    <xf numFmtId="0" fontId="38" fillId="6" borderId="13" xfId="0" applyFont="1" applyFill="1" applyBorder="1"/>
    <xf numFmtId="0" fontId="34" fillId="11" borderId="61" xfId="0" applyFont="1" applyFill="1" applyBorder="1" applyAlignment="1">
      <alignment horizontal="left"/>
    </xf>
    <xf numFmtId="2" fontId="34" fillId="7" borderId="19" xfId="0" applyNumberFormat="1" applyFont="1" applyFill="1" applyBorder="1" applyAlignment="1">
      <alignment horizontal="center"/>
    </xf>
    <xf numFmtId="2" fontId="17" fillId="0" borderId="28" xfId="0" applyNumberFormat="1" applyFont="1" applyBorder="1" applyAlignment="1">
      <alignment horizontal="center"/>
    </xf>
    <xf numFmtId="165" fontId="17" fillId="0" borderId="19" xfId="0" applyNumberFormat="1" applyFont="1" applyBorder="1" applyAlignment="1">
      <alignment horizontal="center"/>
    </xf>
    <xf numFmtId="165" fontId="53" fillId="0" borderId="17" xfId="0" applyNumberFormat="1" applyFont="1" applyBorder="1" applyAlignment="1">
      <alignment horizontal="center"/>
    </xf>
    <xf numFmtId="0" fontId="54" fillId="0" borderId="0" xfId="3" applyFont="1"/>
    <xf numFmtId="0" fontId="55" fillId="5" borderId="68" xfId="0" applyFont="1" applyFill="1" applyBorder="1" applyAlignment="1">
      <alignment horizontal="left" vertical="center" wrapText="1"/>
    </xf>
    <xf numFmtId="2" fontId="17" fillId="2" borderId="69" xfId="0" applyNumberFormat="1" applyFont="1" applyFill="1" applyBorder="1" applyAlignment="1">
      <alignment horizontal="center"/>
    </xf>
    <xf numFmtId="0" fontId="40" fillId="2" borderId="0" xfId="0" applyFont="1" applyFill="1" applyAlignment="1">
      <alignment horizontal="right"/>
    </xf>
    <xf numFmtId="9" fontId="0" fillId="2" borderId="0" xfId="0" applyNumberFormat="1" applyFill="1" applyAlignment="1">
      <alignment horizontal="center"/>
    </xf>
    <xf numFmtId="168" fontId="17" fillId="0" borderId="12" xfId="4" applyNumberFormat="1" applyFont="1" applyBorder="1" applyAlignment="1">
      <alignment horizontal="center"/>
    </xf>
    <xf numFmtId="168" fontId="17" fillId="0" borderId="21" xfId="4" applyNumberFormat="1" applyFont="1" applyBorder="1" applyAlignment="1">
      <alignment horizontal="center"/>
    </xf>
    <xf numFmtId="168" fontId="16" fillId="0" borderId="12" xfId="4" applyNumberFormat="1" applyFont="1" applyBorder="1" applyAlignment="1">
      <alignment horizontal="center"/>
    </xf>
    <xf numFmtId="0" fontId="57" fillId="0" borderId="0" xfId="0" applyFont="1"/>
    <xf numFmtId="10" fontId="8" fillId="0" borderId="33" xfId="1" applyNumberFormat="1" applyFont="1" applyFill="1" applyBorder="1" applyAlignment="1">
      <alignment horizontal="right"/>
    </xf>
    <xf numFmtId="0" fontId="0" fillId="0" borderId="1" xfId="0" applyBorder="1"/>
    <xf numFmtId="49" fontId="0" fillId="0" borderId="1" xfId="0" applyNumberFormat="1" applyBorder="1" applyAlignment="1">
      <alignment horizontal="right"/>
    </xf>
    <xf numFmtId="166" fontId="0" fillId="0" borderId="1" xfId="4" applyNumberFormat="1" applyFont="1" applyFill="1" applyBorder="1"/>
    <xf numFmtId="166" fontId="0" fillId="0" borderId="3" xfId="4" applyNumberFormat="1" applyFont="1" applyFill="1" applyBorder="1"/>
    <xf numFmtId="43" fontId="0" fillId="0" borderId="0" xfId="0" applyNumberFormat="1"/>
    <xf numFmtId="49" fontId="0" fillId="0" borderId="0" xfId="0" applyNumberFormat="1" applyAlignment="1">
      <alignment horizontal="center"/>
    </xf>
    <xf numFmtId="9" fontId="0" fillId="0" borderId="0" xfId="1" applyFont="1" applyFill="1" applyBorder="1"/>
    <xf numFmtId="169" fontId="0" fillId="0" borderId="0" xfId="1" applyNumberFormat="1" applyFont="1" applyFill="1" applyBorder="1"/>
    <xf numFmtId="43" fontId="0" fillId="0" borderId="0" xfId="4" applyFont="1" applyFill="1" applyBorder="1"/>
    <xf numFmtId="168" fontId="0" fillId="0" borderId="71" xfId="4" applyNumberFormat="1" applyFont="1" applyFill="1" applyBorder="1"/>
    <xf numFmtId="0" fontId="0" fillId="0" borderId="71" xfId="0" applyBorder="1"/>
    <xf numFmtId="0" fontId="0" fillId="0" borderId="73" xfId="0" applyBorder="1"/>
    <xf numFmtId="0" fontId="0" fillId="0" borderId="74" xfId="0" applyBorder="1"/>
    <xf numFmtId="9" fontId="0" fillId="2" borderId="71" xfId="0" applyNumberFormat="1" applyFill="1" applyBorder="1" applyAlignment="1">
      <alignment horizontal="center"/>
    </xf>
    <xf numFmtId="9" fontId="0" fillId="2" borderId="73" xfId="0" applyNumberFormat="1" applyFill="1" applyBorder="1" applyAlignment="1">
      <alignment horizontal="center"/>
    </xf>
    <xf numFmtId="9" fontId="0" fillId="2" borderId="74" xfId="0" applyNumberFormat="1" applyFill="1" applyBorder="1" applyAlignment="1">
      <alignment horizontal="center"/>
    </xf>
    <xf numFmtId="9" fontId="8" fillId="2" borderId="71" xfId="0" applyNumberFormat="1" applyFont="1" applyFill="1" applyBorder="1" applyAlignment="1">
      <alignment horizontal="center"/>
    </xf>
    <xf numFmtId="9" fontId="8" fillId="2" borderId="73" xfId="0" applyNumberFormat="1" applyFont="1" applyFill="1" applyBorder="1" applyAlignment="1">
      <alignment horizontal="center"/>
    </xf>
    <xf numFmtId="9" fontId="8" fillId="2" borderId="74" xfId="0" applyNumberFormat="1" applyFont="1" applyFill="1" applyBorder="1" applyAlignment="1">
      <alignment horizontal="center"/>
    </xf>
    <xf numFmtId="0" fontId="7" fillId="0" borderId="0" xfId="0" applyFont="1" applyAlignment="1">
      <alignment horizontal="center"/>
    </xf>
    <xf numFmtId="9" fontId="0" fillId="2" borderId="0" xfId="1" applyFont="1" applyFill="1" applyBorder="1" applyAlignment="1"/>
    <xf numFmtId="0" fontId="58" fillId="2" borderId="0" xfId="0" applyFont="1" applyFill="1"/>
    <xf numFmtId="0" fontId="59" fillId="2" borderId="0" xfId="0" applyFont="1" applyFill="1"/>
    <xf numFmtId="0" fontId="1" fillId="2" borderId="0" xfId="0" applyFont="1" applyFill="1" applyAlignment="1">
      <alignment horizontal="center"/>
    </xf>
    <xf numFmtId="0" fontId="7" fillId="2" borderId="0" xfId="0" applyFont="1" applyFill="1" applyAlignment="1">
      <alignment horizontal="center"/>
    </xf>
    <xf numFmtId="0" fontId="62" fillId="14" borderId="0" xfId="0" applyFont="1" applyFill="1"/>
    <xf numFmtId="0" fontId="0" fillId="2" borderId="76" xfId="0" applyFill="1" applyBorder="1"/>
    <xf numFmtId="0" fontId="1" fillId="2" borderId="76" xfId="0" applyFont="1" applyFill="1" applyBorder="1"/>
    <xf numFmtId="2" fontId="9" fillId="0" borderId="29" xfId="0" quotePrefix="1" applyNumberFormat="1" applyFont="1" applyBorder="1" applyAlignment="1">
      <alignment horizontal="center"/>
    </xf>
    <xf numFmtId="2" fontId="9" fillId="0" borderId="29" xfId="0" applyNumberFormat="1" applyFont="1" applyBorder="1" applyAlignment="1">
      <alignment horizontal="center"/>
    </xf>
    <xf numFmtId="2" fontId="8" fillId="0" borderId="33" xfId="4" applyNumberFormat="1" applyFont="1" applyBorder="1" applyAlignment="1">
      <alignment horizontal="center"/>
    </xf>
    <xf numFmtId="0" fontId="2" fillId="0" borderId="23" xfId="0" applyFont="1" applyBorder="1"/>
    <xf numFmtId="0" fontId="0" fillId="0" borderId="63" xfId="0" applyBorder="1"/>
    <xf numFmtId="0" fontId="0" fillId="14" borderId="63" xfId="0" applyFill="1" applyBorder="1"/>
    <xf numFmtId="0" fontId="0" fillId="14" borderId="65" xfId="0" applyFill="1" applyBorder="1"/>
    <xf numFmtId="9" fontId="0" fillId="0" borderId="29" xfId="1" applyFont="1" applyBorder="1" applyAlignment="1">
      <alignment horizontal="center"/>
    </xf>
    <xf numFmtId="9" fontId="0" fillId="0" borderId="67" xfId="1" applyFont="1" applyBorder="1" applyAlignment="1">
      <alignment horizontal="center"/>
    </xf>
    <xf numFmtId="0" fontId="0" fillId="0" borderId="29" xfId="0" applyBorder="1" applyAlignment="1">
      <alignment horizontal="center"/>
    </xf>
    <xf numFmtId="0" fontId="0" fillId="0" borderId="64" xfId="0" applyBorder="1" applyAlignment="1">
      <alignment horizontal="center"/>
    </xf>
    <xf numFmtId="43" fontId="0" fillId="15" borderId="64" xfId="0" applyNumberFormat="1" applyFill="1" applyBorder="1" applyAlignment="1">
      <alignment horizontal="center"/>
    </xf>
    <xf numFmtId="43" fontId="0" fillId="15" borderId="66" xfId="4" applyFont="1" applyFill="1" applyBorder="1" applyAlignment="1">
      <alignment horizontal="center"/>
    </xf>
    <xf numFmtId="0" fontId="0" fillId="0" borderId="74" xfId="0" pivotButton="1" applyBorder="1"/>
    <xf numFmtId="0" fontId="0" fillId="2" borderId="74" xfId="0" applyFill="1" applyBorder="1" applyAlignment="1">
      <alignment horizontal="left"/>
    </xf>
    <xf numFmtId="9" fontId="8" fillId="2" borderId="72" xfId="0" applyNumberFormat="1" applyFont="1" applyFill="1" applyBorder="1" applyAlignment="1">
      <alignment horizontal="center"/>
    </xf>
    <xf numFmtId="0" fontId="0" fillId="0" borderId="75" xfId="0" pivotButton="1" applyBorder="1"/>
    <xf numFmtId="0" fontId="0" fillId="2" borderId="75" xfId="0" applyFill="1" applyBorder="1" applyAlignment="1">
      <alignment horizontal="left"/>
    </xf>
    <xf numFmtId="9" fontId="0" fillId="2" borderId="72" xfId="0" applyNumberFormat="1" applyFill="1" applyBorder="1" applyAlignment="1">
      <alignment horizontal="center"/>
    </xf>
    <xf numFmtId="9" fontId="0" fillId="2" borderId="70" xfId="0" applyNumberFormat="1" applyFill="1" applyBorder="1" applyAlignment="1">
      <alignment horizontal="center"/>
    </xf>
    <xf numFmtId="9" fontId="8" fillId="2" borderId="70" xfId="0" applyNumberFormat="1" applyFont="1" applyFill="1" applyBorder="1" applyAlignment="1">
      <alignment horizontal="center"/>
    </xf>
    <xf numFmtId="0" fontId="0" fillId="0" borderId="77" xfId="0" applyBorder="1" applyAlignment="1">
      <alignment horizontal="center"/>
    </xf>
    <xf numFmtId="0" fontId="0" fillId="0" borderId="78" xfId="0" applyBorder="1"/>
    <xf numFmtId="0" fontId="41" fillId="0" borderId="79" xfId="0" applyFont="1" applyBorder="1" applyAlignment="1">
      <alignment horizontal="right"/>
    </xf>
    <xf numFmtId="0" fontId="41" fillId="0" borderId="80" xfId="0" applyFont="1" applyBorder="1" applyAlignment="1">
      <alignment horizontal="left"/>
    </xf>
    <xf numFmtId="166" fontId="0" fillId="0" borderId="10" xfId="0" applyNumberFormat="1" applyBorder="1" applyAlignment="1">
      <alignment horizontal="left"/>
    </xf>
    <xf numFmtId="166" fontId="0" fillId="0" borderId="10" xfId="0" applyNumberFormat="1" applyBorder="1" applyAlignment="1">
      <alignment horizontal="center"/>
    </xf>
    <xf numFmtId="166" fontId="0" fillId="0" borderId="57" xfId="0" applyNumberFormat="1" applyBorder="1" applyAlignment="1">
      <alignment horizontal="center"/>
    </xf>
    <xf numFmtId="0" fontId="41" fillId="0" borderId="0" xfId="0" applyFont="1" applyAlignment="1">
      <alignment horizontal="right"/>
    </xf>
    <xf numFmtId="0" fontId="41" fillId="0" borderId="0" xfId="0" applyFont="1" applyAlignment="1">
      <alignment horizontal="left"/>
    </xf>
    <xf numFmtId="0" fontId="0" fillId="0" borderId="36" xfId="0" applyBorder="1" applyAlignment="1">
      <alignment horizontal="center"/>
    </xf>
    <xf numFmtId="0" fontId="0" fillId="0" borderId="81" xfId="0" applyBorder="1"/>
    <xf numFmtId="0" fontId="63" fillId="2" borderId="0" xfId="0" applyFont="1" applyFill="1" applyAlignment="1">
      <alignment horizontal="center"/>
    </xf>
    <xf numFmtId="0" fontId="40" fillId="2" borderId="0" xfId="0" applyFont="1" applyFill="1"/>
    <xf numFmtId="0" fontId="60" fillId="2" borderId="0" xfId="0" applyFont="1" applyFill="1"/>
    <xf numFmtId="0" fontId="56" fillId="2" borderId="0" xfId="0" applyFont="1" applyFill="1" applyAlignment="1">
      <alignment horizontal="right"/>
    </xf>
    <xf numFmtId="0" fontId="7" fillId="2" borderId="0" xfId="0" applyFont="1" applyFill="1"/>
    <xf numFmtId="0" fontId="62" fillId="2" borderId="0" xfId="0" applyFont="1" applyFill="1"/>
    <xf numFmtId="0" fontId="0" fillId="2" borderId="0" xfId="0" quotePrefix="1" applyFill="1" applyAlignment="1">
      <alignment horizontal="left"/>
    </xf>
    <xf numFmtId="0" fontId="0" fillId="2" borderId="81" xfId="0" applyFill="1" applyBorder="1" applyAlignment="1">
      <alignment horizontal="left"/>
    </xf>
    <xf numFmtId="0" fontId="0" fillId="2" borderId="82" xfId="0" applyFill="1" applyBorder="1" applyAlignment="1">
      <alignment horizontal="left"/>
    </xf>
    <xf numFmtId="0" fontId="8" fillId="2" borderId="82" xfId="0" applyFont="1" applyFill="1" applyBorder="1" applyAlignment="1">
      <alignment horizontal="left"/>
    </xf>
    <xf numFmtId="0" fontId="8" fillId="2" borderId="34" xfId="0" applyFont="1" applyFill="1" applyBorder="1" applyAlignment="1">
      <alignment horizontal="left"/>
    </xf>
    <xf numFmtId="0" fontId="0" fillId="2" borderId="82" xfId="0" applyFill="1" applyBorder="1"/>
    <xf numFmtId="0" fontId="0" fillId="2" borderId="34" xfId="0" applyFill="1" applyBorder="1" applyAlignment="1">
      <alignment horizontal="left"/>
    </xf>
    <xf numFmtId="164" fontId="0" fillId="2" borderId="81" xfId="0" applyNumberFormat="1" applyFill="1" applyBorder="1"/>
    <xf numFmtId="164" fontId="0" fillId="2" borderId="82" xfId="0" applyNumberFormat="1" applyFill="1" applyBorder="1"/>
    <xf numFmtId="49" fontId="0" fillId="2" borderId="82" xfId="0" applyNumberFormat="1" applyFill="1" applyBorder="1"/>
    <xf numFmtId="0" fontId="0" fillId="2" borderId="83" xfId="0" applyFill="1" applyBorder="1" applyAlignment="1">
      <alignment horizontal="left"/>
    </xf>
    <xf numFmtId="0" fontId="0" fillId="2" borderId="35" xfId="0" quotePrefix="1" applyFill="1" applyBorder="1" applyAlignment="1">
      <alignment horizontal="left"/>
    </xf>
    <xf numFmtId="0" fontId="0" fillId="7" borderId="81" xfId="0" applyFill="1" applyBorder="1" applyAlignment="1">
      <alignment horizontal="left"/>
    </xf>
    <xf numFmtId="0" fontId="0" fillId="8" borderId="82" xfId="0" applyFill="1" applyBorder="1" applyAlignment="1">
      <alignment horizontal="left"/>
    </xf>
    <xf numFmtId="0" fontId="44" fillId="2" borderId="0" xfId="0" quotePrefix="1" applyFont="1" applyFill="1" applyAlignment="1">
      <alignment horizontal="center"/>
    </xf>
    <xf numFmtId="0" fontId="0" fillId="7" borderId="10" xfId="0" applyFill="1" applyBorder="1" applyAlignment="1">
      <alignment horizontal="left"/>
    </xf>
    <xf numFmtId="0" fontId="0" fillId="8" borderId="83" xfId="0" applyFill="1" applyBorder="1" applyAlignment="1">
      <alignment horizontal="left"/>
    </xf>
    <xf numFmtId="0" fontId="9" fillId="2" borderId="29" xfId="0" quotePrefix="1" applyFont="1" applyFill="1" applyBorder="1" applyAlignment="1">
      <alignment horizontal="center"/>
    </xf>
    <xf numFmtId="0" fontId="9" fillId="2" borderId="29" xfId="0" applyFont="1" applyFill="1" applyBorder="1" applyAlignment="1">
      <alignment horizontal="center"/>
    </xf>
    <xf numFmtId="164" fontId="0" fillId="2" borderId="0" xfId="0" applyNumberFormat="1" applyFill="1" applyAlignment="1">
      <alignment horizontal="center"/>
    </xf>
    <xf numFmtId="49" fontId="12" fillId="2" borderId="0" xfId="0" applyNumberFormat="1" applyFont="1" applyFill="1" applyAlignment="1">
      <alignment horizontal="center"/>
    </xf>
    <xf numFmtId="0" fontId="0" fillId="2" borderId="0" xfId="0" quotePrefix="1" applyFill="1"/>
    <xf numFmtId="49" fontId="12" fillId="2" borderId="37" xfId="0" applyNumberFormat="1" applyFont="1" applyFill="1" applyBorder="1" applyAlignment="1">
      <alignment horizontal="center"/>
    </xf>
    <xf numFmtId="0" fontId="43" fillId="2" borderId="0" xfId="0" applyFont="1" applyFill="1"/>
    <xf numFmtId="0" fontId="43" fillId="2" borderId="10" xfId="0" applyFont="1" applyFill="1" applyBorder="1"/>
    <xf numFmtId="9" fontId="4" fillId="2" borderId="0" xfId="1" applyFont="1" applyFill="1" applyAlignment="1">
      <alignment horizontal="center"/>
    </xf>
    <xf numFmtId="0" fontId="12" fillId="2" borderId="35" xfId="0" applyFont="1" applyFill="1" applyBorder="1" applyAlignment="1">
      <alignment horizontal="center"/>
    </xf>
    <xf numFmtId="0" fontId="12" fillId="2" borderId="0" xfId="0" applyFont="1" applyFill="1" applyAlignment="1">
      <alignment horizontal="center"/>
    </xf>
    <xf numFmtId="0" fontId="12" fillId="2" borderId="37" xfId="0" applyFont="1" applyFill="1" applyBorder="1" applyAlignment="1">
      <alignment horizontal="center"/>
    </xf>
    <xf numFmtId="9" fontId="12" fillId="2" borderId="0" xfId="1" applyFont="1" applyFill="1" applyAlignment="1">
      <alignment horizontal="center"/>
    </xf>
    <xf numFmtId="0" fontId="0" fillId="2" borderId="35" xfId="0" applyFill="1" applyBorder="1"/>
    <xf numFmtId="0" fontId="0" fillId="2" borderId="37" xfId="0" applyFill="1" applyBorder="1"/>
    <xf numFmtId="2" fontId="0" fillId="2" borderId="0" xfId="0" applyNumberFormat="1" applyFill="1"/>
    <xf numFmtId="2" fontId="0" fillId="2" borderId="37" xfId="0" applyNumberFormat="1" applyFill="1" applyBorder="1"/>
    <xf numFmtId="1" fontId="0" fillId="2" borderId="0" xfId="0" applyNumberFormat="1" applyFill="1"/>
    <xf numFmtId="1" fontId="45" fillId="2" borderId="0" xfId="0" applyNumberFormat="1" applyFont="1" applyFill="1" applyAlignment="1">
      <alignment horizontal="center"/>
    </xf>
    <xf numFmtId="43" fontId="7" fillId="2" borderId="31" xfId="4" applyFont="1" applyFill="1" applyBorder="1" applyAlignment="1">
      <alignment horizontal="center"/>
    </xf>
    <xf numFmtId="49" fontId="7" fillId="2" borderId="33" xfId="4" applyNumberFormat="1" applyFont="1" applyFill="1" applyBorder="1" applyAlignment="1">
      <alignment horizontal="center"/>
    </xf>
    <xf numFmtId="43" fontId="4" fillId="2" borderId="31" xfId="4" applyFont="1" applyFill="1" applyBorder="1" applyAlignment="1">
      <alignment horizontal="center"/>
    </xf>
    <xf numFmtId="0" fontId="0" fillId="2" borderId="33" xfId="0" quotePrefix="1" applyFill="1" applyBorder="1"/>
    <xf numFmtId="164" fontId="4" fillId="2" borderId="33" xfId="4" applyNumberFormat="1" applyFont="1" applyFill="1" applyBorder="1" applyAlignment="1">
      <alignment horizontal="center"/>
    </xf>
    <xf numFmtId="9" fontId="4" fillId="2" borderId="38" xfId="1" applyFont="1" applyFill="1" applyBorder="1" applyAlignment="1">
      <alignment horizontal="center"/>
    </xf>
    <xf numFmtId="0" fontId="0" fillId="2" borderId="37" xfId="0" applyFill="1" applyBorder="1" applyAlignment="1">
      <alignment horizontal="center"/>
    </xf>
    <xf numFmtId="0" fontId="30" fillId="0" borderId="85" xfId="0" applyFont="1" applyBorder="1"/>
    <xf numFmtId="0" fontId="0" fillId="0" borderId="85" xfId="0" applyBorder="1"/>
    <xf numFmtId="0" fontId="8" fillId="0" borderId="85" xfId="0" applyFont="1" applyBorder="1"/>
    <xf numFmtId="0" fontId="0" fillId="0" borderId="84" xfId="0" applyBorder="1"/>
    <xf numFmtId="2" fontId="0" fillId="2" borderId="0" xfId="0" quotePrefix="1" applyNumberFormat="1" applyFill="1"/>
    <xf numFmtId="164" fontId="0" fillId="2" borderId="33" xfId="0" quotePrefix="1" applyNumberFormat="1" applyFill="1" applyBorder="1" applyAlignment="1">
      <alignment horizontal="center"/>
    </xf>
    <xf numFmtId="164" fontId="0" fillId="2" borderId="33" xfId="0" quotePrefix="1" applyNumberFormat="1" applyFill="1" applyBorder="1"/>
    <xf numFmtId="43" fontId="0" fillId="2" borderId="33" xfId="0" quotePrefix="1" applyNumberFormat="1" applyFill="1" applyBorder="1"/>
    <xf numFmtId="0" fontId="0" fillId="2" borderId="33" xfId="0" quotePrefix="1" applyFill="1" applyBorder="1" applyAlignment="1">
      <alignment horizontal="center"/>
    </xf>
    <xf numFmtId="0" fontId="0" fillId="0" borderId="10" xfId="0" applyBorder="1" applyAlignment="1">
      <alignment horizontal="center"/>
    </xf>
    <xf numFmtId="49" fontId="0" fillId="0" borderId="10" xfId="0" applyNumberFormat="1" applyBorder="1" applyAlignment="1">
      <alignment horizontal="center"/>
    </xf>
    <xf numFmtId="0" fontId="0" fillId="0" borderId="81" xfId="0" applyBorder="1" applyAlignment="1">
      <alignment horizontal="center"/>
    </xf>
    <xf numFmtId="43" fontId="0" fillId="0" borderId="0" xfId="4" applyFont="1" applyAlignment="1">
      <alignment horizontal="left"/>
    </xf>
    <xf numFmtId="9" fontId="0" fillId="0" borderId="0" xfId="1" applyFont="1" applyAlignment="1">
      <alignment horizontal="left"/>
    </xf>
    <xf numFmtId="169" fontId="0" fillId="0" borderId="0" xfId="1" applyNumberFormat="1" applyFont="1" applyAlignment="1">
      <alignment horizontal="left"/>
    </xf>
    <xf numFmtId="43" fontId="0" fillId="0" borderId="10" xfId="4" applyFont="1" applyBorder="1" applyAlignment="1">
      <alignment horizontal="left"/>
    </xf>
    <xf numFmtId="9" fontId="0" fillId="0" borderId="10" xfId="1" applyFont="1" applyBorder="1" applyAlignment="1">
      <alignment horizontal="left"/>
    </xf>
    <xf numFmtId="169" fontId="0" fillId="0" borderId="10" xfId="1" applyNumberFormat="1" applyFont="1" applyBorder="1" applyAlignment="1">
      <alignment horizontal="left"/>
    </xf>
    <xf numFmtId="0" fontId="0" fillId="2" borderId="14" xfId="0" applyFill="1" applyBorder="1" applyAlignment="1">
      <alignment horizontal="center"/>
    </xf>
    <xf numFmtId="0" fontId="0" fillId="2" borderId="86" xfId="0" applyFill="1" applyBorder="1" applyAlignment="1">
      <alignment horizontal="center"/>
    </xf>
    <xf numFmtId="0" fontId="24" fillId="2" borderId="0" xfId="0" applyFont="1" applyFill="1"/>
    <xf numFmtId="0" fontId="46" fillId="2" borderId="0" xfId="0" applyFont="1" applyFill="1"/>
    <xf numFmtId="0" fontId="1" fillId="0" borderId="0" xfId="0" applyFont="1"/>
    <xf numFmtId="0" fontId="64" fillId="2" borderId="0" xfId="0" applyFont="1" applyFill="1"/>
    <xf numFmtId="0" fontId="1" fillId="2" borderId="0" xfId="0" applyFont="1" applyFill="1" applyAlignment="1">
      <alignment horizontal="left" vertical="top" wrapText="1"/>
    </xf>
    <xf numFmtId="0" fontId="1" fillId="2" borderId="0" xfId="0" applyFont="1" applyFill="1" applyAlignment="1">
      <alignment vertical="top" wrapText="1"/>
    </xf>
    <xf numFmtId="0" fontId="1" fillId="2" borderId="0" xfId="0" applyFont="1" applyFill="1" applyAlignment="1">
      <alignment vertical="top"/>
    </xf>
    <xf numFmtId="0" fontId="1" fillId="0" borderId="0" xfId="0" quotePrefix="1" applyFont="1"/>
    <xf numFmtId="0" fontId="65" fillId="2" borderId="0" xfId="6" applyFont="1" applyFill="1"/>
    <xf numFmtId="0" fontId="56" fillId="2" borderId="0" xfId="0" applyFont="1" applyFill="1" applyAlignment="1">
      <alignment horizontal="center"/>
    </xf>
    <xf numFmtId="0" fontId="28" fillId="2" borderId="29" xfId="0" applyFont="1" applyFill="1" applyBorder="1" applyAlignment="1">
      <alignment horizontal="center"/>
    </xf>
    <xf numFmtId="49" fontId="28" fillId="2" borderId="29" xfId="0" quotePrefix="1" applyNumberFormat="1" applyFont="1" applyFill="1" applyBorder="1" applyAlignment="1">
      <alignment horizontal="center"/>
    </xf>
    <xf numFmtId="2" fontId="9" fillId="2" borderId="29" xfId="0" quotePrefix="1" applyNumberFormat="1" applyFont="1" applyFill="1" applyBorder="1" applyAlignment="1">
      <alignment horizontal="center"/>
    </xf>
    <xf numFmtId="0" fontId="9" fillId="2" borderId="29" xfId="0" applyFont="1" applyFill="1" applyBorder="1" applyAlignment="1">
      <alignment horizontal="left"/>
    </xf>
    <xf numFmtId="0" fontId="7" fillId="2" borderId="9" xfId="0" applyFont="1" applyFill="1" applyBorder="1" applyAlignment="1">
      <alignment horizontal="center"/>
    </xf>
    <xf numFmtId="0" fontId="43" fillId="2" borderId="10" xfId="0" applyFont="1" applyFill="1" applyBorder="1" applyAlignment="1">
      <alignment horizontal="right"/>
    </xf>
    <xf numFmtId="1" fontId="0" fillId="2" borderId="33" xfId="4" applyNumberFormat="1" applyFont="1" applyFill="1" applyBorder="1" applyAlignment="1">
      <alignment horizontal="center"/>
    </xf>
    <xf numFmtId="169" fontId="0" fillId="2" borderId="33" xfId="1" applyNumberFormat="1" applyFont="1" applyFill="1" applyBorder="1" applyAlignment="1">
      <alignment horizontal="center"/>
    </xf>
    <xf numFmtId="164" fontId="0" fillId="2" borderId="33" xfId="4" applyNumberFormat="1" applyFont="1" applyFill="1" applyBorder="1" applyAlignment="1">
      <alignment horizontal="center"/>
    </xf>
    <xf numFmtId="2" fontId="0" fillId="2" borderId="33" xfId="4" applyNumberFormat="1" applyFont="1" applyFill="1" applyBorder="1" applyAlignment="1">
      <alignment horizontal="center"/>
    </xf>
    <xf numFmtId="0" fontId="0" fillId="0" borderId="70" xfId="0" pivotButton="1" applyBorder="1"/>
    <xf numFmtId="0" fontId="0" fillId="0" borderId="9" xfId="0" applyBorder="1"/>
    <xf numFmtId="0" fontId="0" fillId="2" borderId="74" xfId="0" applyFill="1" applyBorder="1"/>
    <xf numFmtId="0" fontId="0" fillId="0" borderId="70" xfId="0" applyBorder="1" applyAlignment="1">
      <alignment horizontal="left"/>
    </xf>
    <xf numFmtId="0" fontId="0" fillId="2" borderId="75" xfId="0" applyFill="1" applyBorder="1"/>
    <xf numFmtId="0" fontId="0" fillId="0" borderId="75" xfId="0" applyBorder="1"/>
    <xf numFmtId="0" fontId="61" fillId="2" borderId="0" xfId="6" applyFont="1" applyFill="1" applyAlignment="1">
      <alignment horizontal="center" vertical="center"/>
    </xf>
    <xf numFmtId="0" fontId="1" fillId="2" borderId="0" xfId="0" applyFont="1" applyFill="1" applyAlignment="1">
      <alignment horizontal="left" vertical="top" wrapText="1"/>
    </xf>
    <xf numFmtId="0" fontId="46" fillId="2" borderId="0" xfId="0" applyFont="1" applyFill="1" applyAlignment="1">
      <alignment horizontal="left" vertical="top" wrapText="1"/>
    </xf>
    <xf numFmtId="0" fontId="1" fillId="2" borderId="0" xfId="0" applyFont="1" applyFill="1" applyAlignment="1">
      <alignment horizontal="left" wrapText="1"/>
    </xf>
    <xf numFmtId="9" fontId="4" fillId="2" borderId="0" xfId="1" applyFont="1" applyFill="1" applyAlignment="1">
      <alignment horizontal="center" vertical="center"/>
    </xf>
    <xf numFmtId="0" fontId="7" fillId="7" borderId="35" xfId="0" applyFont="1" applyFill="1" applyBorder="1" applyAlignment="1">
      <alignment horizontal="left" vertical="center"/>
    </xf>
    <xf numFmtId="0" fontId="7" fillId="7" borderId="0" xfId="0" applyFont="1" applyFill="1" applyAlignment="1">
      <alignment horizontal="left" vertical="center"/>
    </xf>
    <xf numFmtId="0" fontId="7" fillId="7" borderId="37" xfId="0" applyFont="1" applyFill="1" applyBorder="1" applyAlignment="1">
      <alignment horizontal="left" vertical="center"/>
    </xf>
    <xf numFmtId="0" fontId="22" fillId="7" borderId="0" xfId="0" applyFont="1" applyFill="1" applyAlignment="1">
      <alignment horizontal="left"/>
    </xf>
    <xf numFmtId="0" fontId="0" fillId="7" borderId="0" xfId="0" applyFill="1" applyAlignment="1">
      <alignment horizontal="left"/>
    </xf>
    <xf numFmtId="0" fontId="7" fillId="7" borderId="35" xfId="0" applyFont="1" applyFill="1" applyBorder="1" applyAlignment="1">
      <alignment vertical="center"/>
    </xf>
    <xf numFmtId="0" fontId="7" fillId="7" borderId="0" xfId="0" applyFont="1" applyFill="1" applyAlignment="1">
      <alignment vertical="center"/>
    </xf>
    <xf numFmtId="0" fontId="7" fillId="7" borderId="37" xfId="0" applyFont="1" applyFill="1" applyBorder="1" applyAlignment="1">
      <alignment vertical="center"/>
    </xf>
    <xf numFmtId="9" fontId="12" fillId="2" borderId="0" xfId="1" applyFont="1" applyFill="1" applyAlignment="1">
      <alignment horizontal="center" vertical="center"/>
    </xf>
    <xf numFmtId="0" fontId="22" fillId="2" borderId="6" xfId="0" applyFont="1" applyFill="1" applyBorder="1" applyAlignment="1">
      <alignment horizontal="center"/>
    </xf>
    <xf numFmtId="0" fontId="22" fillId="2" borderId="7" xfId="0" applyFont="1" applyFill="1" applyBorder="1" applyAlignment="1">
      <alignment horizontal="center"/>
    </xf>
    <xf numFmtId="0" fontId="22" fillId="2" borderId="8" xfId="0" applyFont="1" applyFill="1" applyBorder="1" applyAlignment="1">
      <alignment horizontal="center"/>
    </xf>
    <xf numFmtId="0" fontId="22" fillId="2" borderId="2" xfId="0" applyFont="1" applyFill="1" applyBorder="1" applyAlignment="1">
      <alignment horizontal="center"/>
    </xf>
    <xf numFmtId="0" fontId="22" fillId="2" borderId="1" xfId="0" applyFont="1" applyFill="1" applyBorder="1" applyAlignment="1">
      <alignment horizontal="center"/>
    </xf>
    <xf numFmtId="0" fontId="22" fillId="2" borderId="3" xfId="0" applyFont="1" applyFill="1" applyBorder="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2" fillId="0" borderId="39" xfId="0" applyFont="1" applyBorder="1" applyAlignment="1">
      <alignment horizontal="left"/>
    </xf>
    <xf numFmtId="0" fontId="52" fillId="0" borderId="0" xfId="3" applyFont="1"/>
    <xf numFmtId="0" fontId="0" fillId="0" borderId="23" xfId="0" applyBorder="1" applyAlignment="1">
      <alignment horizontal="center"/>
    </xf>
    <xf numFmtId="0" fontId="0" fillId="0" borderId="4" xfId="0" applyBorder="1" applyAlignment="1">
      <alignment horizontal="center"/>
    </xf>
    <xf numFmtId="0" fontId="7" fillId="0" borderId="59" xfId="0" applyFont="1" applyBorder="1" applyAlignment="1">
      <alignment horizontal="center"/>
    </xf>
    <xf numFmtId="0" fontId="7" fillId="0" borderId="55" xfId="0" applyFont="1" applyBorder="1" applyAlignment="1">
      <alignment horizontal="center"/>
    </xf>
    <xf numFmtId="0" fontId="61" fillId="2" borderId="0" xfId="6" applyFont="1" applyFill="1" applyAlignment="1">
      <alignment horizontal="center" vertical="center" wrapText="1"/>
    </xf>
    <xf numFmtId="0" fontId="0" fillId="0" borderId="0" xfId="0" applyFont="1" applyFill="1" applyAlignment="1">
      <alignment horizontal="center"/>
    </xf>
    <xf numFmtId="9" fontId="8" fillId="2" borderId="0" xfId="0" applyNumberFormat="1" applyFont="1" applyFill="1" applyBorder="1" applyAlignment="1">
      <alignment horizontal="center"/>
    </xf>
    <xf numFmtId="0" fontId="0" fillId="0" borderId="72" xfId="0" applyFont="1" applyFill="1" applyBorder="1" applyAlignment="1"/>
    <xf numFmtId="0" fontId="0" fillId="0" borderId="73" xfId="0" applyFont="1" applyFill="1" applyBorder="1" applyAlignment="1"/>
    <xf numFmtId="0" fontId="0" fillId="0" borderId="74" xfId="0" applyFont="1" applyFill="1" applyBorder="1" applyAlignment="1"/>
    <xf numFmtId="9" fontId="0" fillId="2" borderId="0" xfId="0" applyNumberFormat="1" applyFill="1" applyBorder="1" applyAlignment="1">
      <alignment horizontal="center"/>
    </xf>
    <xf numFmtId="0" fontId="0" fillId="0" borderId="0" xfId="0" applyFont="1" applyFill="1" applyBorder="1" applyAlignment="1">
      <alignment horizontal="center"/>
    </xf>
    <xf numFmtId="0" fontId="0" fillId="0" borderId="0" xfId="0" pivotButton="1" applyBorder="1"/>
    <xf numFmtId="0" fontId="0" fillId="0" borderId="0" xfId="0" applyBorder="1" applyAlignment="1">
      <alignment horizontal="left"/>
    </xf>
  </cellXfs>
  <cellStyles count="7">
    <cellStyle name="Comma 2" xfId="5" xr:uid="{83D9F5D1-AF99-4084-86A1-762B479F2520}"/>
    <cellStyle name="Hyperlink" xfId="2" xr:uid="{00000000-000B-0000-0000-000008000000}"/>
    <cellStyle name="Komma" xfId="4" builtinId="3"/>
    <cellStyle name="Link" xfId="6" builtinId="8"/>
    <cellStyle name="Normal" xfId="0" builtinId="0"/>
    <cellStyle name="Normal 2" xfId="3" xr:uid="{6EFD9053-2B30-4E0E-B274-3B6B6D0EEB4D}"/>
    <cellStyle name="Procent" xfId="1" builtinId="5"/>
  </cellStyles>
  <dxfs count="114">
    <dxf>
      <font>
        <b/>
        <i/>
        <color rgb="FFC0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border>
        <left/>
        <right/>
        <top/>
        <horizontal/>
      </border>
    </dxf>
    <dxf>
      <border>
        <left/>
        <right/>
        <top/>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border>
        <left/>
        <right/>
        <bottom/>
      </border>
    </dxf>
    <dxf>
      <border>
        <left/>
        <right/>
        <bottom/>
      </border>
    </dxf>
    <dxf>
      <font>
        <color theme="0"/>
      </font>
      <fill>
        <patternFill>
          <fgColor rgb="FF0070C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7" tint="0.79998168889431442"/>
        </patternFill>
      </fill>
    </dxf>
    <dxf>
      <fill>
        <patternFill>
          <bgColor theme="9" tint="0.79998168889431442"/>
        </patternFill>
      </fill>
    </dxf>
    <dxf>
      <font>
        <color auto="1"/>
      </font>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theme="0"/>
      </font>
    </dxf>
    <dxf>
      <font>
        <color theme="0"/>
      </font>
    </dxf>
    <dxf>
      <font>
        <color theme="0"/>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dxf>
    <dxf>
      <alignment horizontal="center"/>
    </dxf>
    <dxf>
      <numFmt numFmtId="1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
      <alignment horizontal="center"/>
    </dxf>
    <dxf>
      <border>
        <left/>
        <right/>
        <top/>
        <horizontal/>
      </border>
    </dxf>
    <dxf>
      <border>
        <left/>
        <right/>
        <top/>
        <horizontal/>
      </border>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border>
        <left/>
        <right/>
        <bottom/>
      </border>
    </dxf>
    <dxf>
      <border>
        <left/>
        <right/>
        <bottom/>
      </border>
    </dxf>
    <dxf>
      <font>
        <color theme="0"/>
      </font>
      <fill>
        <patternFill>
          <fgColor rgb="FF0070C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9" tint="0.79998168889431442"/>
        </patternFill>
      </fill>
      <alignment horizontal="center"/>
    </dxf>
    <dxf>
      <fill>
        <patternFill patternType="solid">
          <fgColor indexed="64"/>
          <bgColor theme="9" tint="0.79998168889431442"/>
        </patternFill>
      </fill>
      <alignment horizontal="center"/>
    </dxf>
    <dxf>
      <fill>
        <patternFill patternType="solid">
          <fgColor indexed="64"/>
          <bgColor theme="9" tint="0.79998168889431442"/>
        </patternFill>
      </fill>
      <alignment horizontal="center"/>
    </dxf>
    <dxf>
      <fill>
        <patternFill>
          <bgColor theme="5" tint="0.79998168889431442"/>
        </patternFill>
      </fill>
    </dxf>
    <dxf>
      <fill>
        <patternFill>
          <bgColor theme="7" tint="0.79998168889431442"/>
        </patternFill>
      </fill>
    </dxf>
    <dxf>
      <fill>
        <patternFill>
          <bgColor theme="9" tint="0.79998168889431442"/>
        </patternFill>
      </fill>
    </dxf>
    <dxf>
      <font>
        <color auto="1"/>
      </font>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theme="0"/>
      </font>
    </dxf>
    <dxf>
      <font>
        <color theme="0"/>
      </font>
    </dxf>
    <dxf>
      <font>
        <color theme="0"/>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dxf>
    <dxf>
      <alignment horizontal="center"/>
    </dxf>
    <dxf>
      <numFmt numFmtId="13" formatCode="0%"/>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fgColor indexed="64"/>
          <bgColor indexed="65"/>
        </patternFill>
      </fill>
      <alignment horizontal="general" vertical="bottom" textRotation="0" wrapText="0" indent="0" justifyLastLine="0" shrinkToFit="0" readingOrder="0"/>
    </dxf>
    <dxf>
      <fill>
        <patternFill>
          <bgColor theme="0"/>
        </patternFill>
      </fill>
    </dxf>
    <dxf>
      <fill>
        <patternFill>
          <bgColor theme="0"/>
        </patternFill>
      </fill>
    </dxf>
    <dxf>
      <fill>
        <patternFill>
          <bgColor theme="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dxf>
    <dxf>
      <font>
        <color theme="0"/>
      </font>
      <fill>
        <patternFill>
          <fgColor rgb="FF0070C0"/>
        </patternFill>
      </fill>
    </dxf>
    <dxf>
      <fill>
        <patternFill patternType="solid">
          <fgColor indexed="64"/>
          <bgColor theme="9" tint="0.79998168889431442"/>
        </patternFill>
      </fill>
      <alignment horizontal="center"/>
    </dxf>
    <dxf>
      <font>
        <color auto="1"/>
      </font>
    </dxf>
    <dxf>
      <alignment horizontal="center"/>
    </dxf>
    <dxf>
      <numFmt numFmtId="13" formatCode="0%"/>
    </dxf>
  </dxfs>
  <tableStyles count="0" defaultTableStyle="TableStyleMedium2" defaultPivotStyle="PivotStyleMedium9"/>
  <colors>
    <mruColors>
      <color rgb="FF1E3C22"/>
      <color rgb="FFAEAE49"/>
      <color rgb="FF945F5F"/>
      <color rgb="FFFFF2CC"/>
      <color rgb="FFC0C0C0"/>
      <color rgb="FFF58683"/>
      <color rgb="FFF0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Lys</a:t>
            </a:r>
          </a:p>
        </c:rich>
      </c:tx>
      <c:layout>
        <c:manualLayout>
          <c:xMode val="edge"/>
          <c:yMode val="edge"/>
          <c:x val="0.45946813161475014"/>
          <c:y val="0.4413193288496067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0F93-4084-B813-393096AEFCED}"/>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0F93-4084-B813-393096AEFCED}"/>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0F93-4084-B813-393096AEFC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resultat'!$B$12:$D$12</c:f>
              <c:strCache>
                <c:ptCount val="3"/>
                <c:pt idx="0">
                  <c:v>Grøn</c:v>
                </c:pt>
                <c:pt idx="1">
                  <c:v>Gul</c:v>
                </c:pt>
                <c:pt idx="2">
                  <c:v>Rød</c:v>
                </c:pt>
              </c:strCache>
            </c:strRef>
          </c:cat>
          <c:val>
            <c:numRef>
              <c:f>'Opsamling på resultat'!$B$13:$D$13</c:f>
              <c:numCache>
                <c:formatCode>0%</c:formatCode>
                <c:ptCount val="3"/>
                <c:pt idx="0">
                  <c:v>0.23749999999999996</c:v>
                </c:pt>
                <c:pt idx="1">
                  <c:v>0.41249999999999998</c:v>
                </c:pt>
                <c:pt idx="2">
                  <c:v>0.35</c:v>
                </c:pt>
              </c:numCache>
            </c:numRef>
          </c:val>
          <c:extLst>
            <c:ext xmlns:c16="http://schemas.microsoft.com/office/drawing/2014/chart" uri="{C3380CC4-5D6E-409C-BE32-E72D297353CC}">
              <c16:uniqueId val="{00000006-0F93-4084-B813-393096AEFCE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Visualisering</a:t>
            </a:r>
            <a:r>
              <a:rPr lang="da-DK" baseline="0"/>
              <a:t> af forskel i materiale</a:t>
            </a:r>
            <a:r>
              <a:rPr lang="da-DK"/>
              <a:t>dæmpning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Tabelværdier!$A$14:$A$19</c:f>
              <c:strCache>
                <c:ptCount val="5"/>
                <c:pt idx="0">
                  <c:v>Blødt loft</c:v>
                </c:pt>
                <c:pt idx="1">
                  <c:v>Perforeret (gips, metal)</c:v>
                </c:pt>
                <c:pt idx="2">
                  <c:v>Træbeton</c:v>
                </c:pt>
                <c:pt idx="3">
                  <c:v>Træloft</c:v>
                </c:pt>
                <c:pt idx="4">
                  <c:v>Hård puds eller gips</c:v>
                </c:pt>
              </c:strCache>
            </c:strRef>
          </c:xVal>
          <c:yVal>
            <c:numRef>
              <c:f>Tabelværdier!$B$14:$B$19</c:f>
              <c:numCache>
                <c:formatCode>_-* #,##0.000_-;\-* #,##0.000_-;_-* "-"??_-;_-@_-</c:formatCode>
                <c:ptCount val="5"/>
                <c:pt idx="0">
                  <c:v>0.9</c:v>
                </c:pt>
                <c:pt idx="1">
                  <c:v>0.66333333333333333</c:v>
                </c:pt>
                <c:pt idx="2">
                  <c:v>0.80066666666666675</c:v>
                </c:pt>
                <c:pt idx="3">
                  <c:v>0.39500000000000002</c:v>
                </c:pt>
                <c:pt idx="4">
                  <c:v>0.12666666666666668</c:v>
                </c:pt>
              </c:numCache>
            </c:numRef>
          </c:yVal>
          <c:smooth val="0"/>
          <c:extLst>
            <c:ext xmlns:c16="http://schemas.microsoft.com/office/drawing/2014/chart" uri="{C3380CC4-5D6E-409C-BE32-E72D297353CC}">
              <c16:uniqueId val="{00000000-93D4-4891-9565-3942581C3222}"/>
            </c:ext>
          </c:extLst>
        </c:ser>
        <c:dLbls>
          <c:dLblPos val="r"/>
          <c:showLegendKey val="0"/>
          <c:showVal val="1"/>
          <c:showCatName val="1"/>
          <c:showSerName val="0"/>
          <c:showPercent val="0"/>
          <c:showBubbleSize val="0"/>
        </c:dLbls>
        <c:axId val="125758239"/>
        <c:axId val="125753919"/>
      </c:scatterChart>
      <c:valAx>
        <c:axId val="125758239"/>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3919"/>
        <c:crosses val="autoZero"/>
        <c:crossBetween val="midCat"/>
      </c:valAx>
      <c:valAx>
        <c:axId val="125753919"/>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0_-;\-* #,##0.000_-;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823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Lyd</a:t>
            </a:r>
          </a:p>
        </c:rich>
      </c:tx>
      <c:layout>
        <c:manualLayout>
          <c:xMode val="edge"/>
          <c:yMode val="edge"/>
          <c:x val="0.45946813731260872"/>
          <c:y val="0.450130514005712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5254-40A3-AF89-EC7958B14BEB}"/>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5254-40A3-AF89-EC7958B14BEB}"/>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5254-40A3-AF89-EC7958B14B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resultat'!$E$12:$G$12</c:f>
              <c:strCache>
                <c:ptCount val="3"/>
                <c:pt idx="0">
                  <c:v>Grøn</c:v>
                </c:pt>
                <c:pt idx="1">
                  <c:v>Gul</c:v>
                </c:pt>
                <c:pt idx="2">
                  <c:v>Rød</c:v>
                </c:pt>
              </c:strCache>
            </c:strRef>
          </c:cat>
          <c:val>
            <c:numRef>
              <c:f>'Opsamling på resultat'!$E$13:$G$13</c:f>
              <c:numCache>
                <c:formatCode>0%</c:formatCode>
                <c:ptCount val="3"/>
                <c:pt idx="0">
                  <c:v>0.64999999999999991</c:v>
                </c:pt>
                <c:pt idx="1">
                  <c:v>0.125</c:v>
                </c:pt>
                <c:pt idx="2">
                  <c:v>0.22499999999999998</c:v>
                </c:pt>
              </c:numCache>
            </c:numRef>
          </c:val>
          <c:extLst>
            <c:ext xmlns:c16="http://schemas.microsoft.com/office/drawing/2014/chart" uri="{C3380CC4-5D6E-409C-BE32-E72D297353CC}">
              <c16:uniqueId val="{00000006-5254-40A3-AF89-EC7958B14BEB}"/>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Luft</a:t>
            </a:r>
          </a:p>
        </c:rich>
      </c:tx>
      <c:layout>
        <c:manualLayout>
          <c:xMode val="edge"/>
          <c:yMode val="edge"/>
          <c:x val="0.44774947058579279"/>
          <c:y val="0.450130514005712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93B9-481D-951B-8180EC843457}"/>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93B9-481D-951B-8180EC843457}"/>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93B9-481D-951B-8180EC84345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resultat'!$H$12:$J$12</c:f>
              <c:strCache>
                <c:ptCount val="3"/>
                <c:pt idx="0">
                  <c:v>Grøn</c:v>
                </c:pt>
                <c:pt idx="1">
                  <c:v>Gul</c:v>
                </c:pt>
                <c:pt idx="2">
                  <c:v>Rød</c:v>
                </c:pt>
              </c:strCache>
            </c:strRef>
          </c:cat>
          <c:val>
            <c:numRef>
              <c:f>'Opsamling på resultat'!$H$13:$J$13</c:f>
              <c:numCache>
                <c:formatCode>0%</c:formatCode>
                <c:ptCount val="3"/>
                <c:pt idx="0">
                  <c:v>0.25</c:v>
                </c:pt>
                <c:pt idx="1">
                  <c:v>0.35</c:v>
                </c:pt>
                <c:pt idx="2">
                  <c:v>0.4</c:v>
                </c:pt>
              </c:numCache>
            </c:numRef>
          </c:val>
          <c:extLst>
            <c:ext xmlns:c16="http://schemas.microsoft.com/office/drawing/2014/chart" uri="{C3380CC4-5D6E-409C-BE32-E72D297353CC}">
              <c16:uniqueId val="{00000006-93B9-481D-951B-8180EC843457}"/>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b="1"/>
              <a:t>Temp</a:t>
            </a:r>
          </a:p>
        </c:rich>
      </c:tx>
      <c:layout>
        <c:manualLayout>
          <c:xMode val="edge"/>
          <c:yMode val="edge"/>
          <c:x val="0.43892827560871633"/>
          <c:y val="0.4501029007000752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92455111627025"/>
          <c:y val="0.14382492570036895"/>
          <c:w val="0.40404997987152785"/>
          <c:h val="0.67203452371595007"/>
        </c:manualLayout>
      </c:layout>
      <c:doughnutChart>
        <c:varyColors val="1"/>
        <c:ser>
          <c:idx val="0"/>
          <c:order val="0"/>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7B34-4B58-AF65-BFF382E1092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B34-4B58-AF65-BFF382E10925}"/>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7B34-4B58-AF65-BFF382E109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'Opsamling på resultat'!$K$12:$M$12</c:f>
              <c:strCache>
                <c:ptCount val="3"/>
                <c:pt idx="0">
                  <c:v>Grøn</c:v>
                </c:pt>
                <c:pt idx="1">
                  <c:v>Gul</c:v>
                </c:pt>
                <c:pt idx="2">
                  <c:v>Rød</c:v>
                </c:pt>
              </c:strCache>
            </c:strRef>
          </c:cat>
          <c:val>
            <c:numRef>
              <c:f>'Opsamling på resultat'!$K$13:$M$13</c:f>
              <c:numCache>
                <c:formatCode>0%</c:formatCode>
                <c:ptCount val="3"/>
                <c:pt idx="0">
                  <c:v>0.56250000000000011</c:v>
                </c:pt>
                <c:pt idx="1">
                  <c:v>0.4</c:v>
                </c:pt>
                <c:pt idx="2">
                  <c:v>3.7499999999999999E-2</c:v>
                </c:pt>
              </c:numCache>
            </c:numRef>
          </c:val>
          <c:extLst>
            <c:ext xmlns:c16="http://schemas.microsoft.com/office/drawing/2014/chart" uri="{C3380CC4-5D6E-409C-BE32-E72D297353CC}">
              <c16:uniqueId val="{00000006-7B34-4B58-AF65-BFF382E10925}"/>
            </c:ext>
          </c:extLst>
        </c:ser>
        <c:dLbls>
          <c:showLegendKey val="0"/>
          <c:showVal val="1"/>
          <c:showCatName val="0"/>
          <c:showSerName val="0"/>
          <c:showPercent val="0"/>
          <c:showBubbleSize val="0"/>
          <c:showLeaderLines val="1"/>
        </c:dLbls>
        <c:firstSliceAng val="0"/>
        <c:holeSize val="4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[ik-tjek_indeklimaværktøj_19-05-2026.xlsx]Opsamling på resultat!Pivottabel2</c:name>
    <c:fmtId val="0"/>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resultat'!$C$38</c:f>
              <c:strCache>
                <c:ptCount val="1"/>
                <c:pt idx="0">
                  <c:v>Lys (grøn, gns)</c:v>
                </c:pt>
              </c:strCache>
            </c:strRef>
          </c:tx>
          <c:spPr>
            <a:solidFill>
              <a:schemeClr val="accent6">
                <a:lumMod val="60000"/>
                <a:lumOff val="40000"/>
              </a:schemeClr>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resultat'!$C$39:$C$44</c:f>
              <c:numCache>
                <c:formatCode>0%</c:formatCode>
                <c:ptCount val="5"/>
                <c:pt idx="0">
                  <c:v>#N/A</c:v>
                </c:pt>
                <c:pt idx="1">
                  <c:v>0.2</c:v>
                </c:pt>
                <c:pt idx="2">
                  <c:v>0.44999999999999996</c:v>
                </c:pt>
                <c:pt idx="3">
                  <c:v>0.1</c:v>
                </c:pt>
                <c:pt idx="4">
                  <c:v>0.2</c:v>
                </c:pt>
              </c:numCache>
            </c:numRef>
          </c:val>
          <c:extLst>
            <c:ext xmlns:c16="http://schemas.microsoft.com/office/drawing/2014/chart" uri="{C3380CC4-5D6E-409C-BE32-E72D297353CC}">
              <c16:uniqueId val="{00000000-A22E-4686-914E-5302753D38D5}"/>
            </c:ext>
          </c:extLst>
        </c:ser>
        <c:ser>
          <c:idx val="1"/>
          <c:order val="1"/>
          <c:tx>
            <c:strRef>
              <c:f>'Opsamling på resultat'!$D$38</c:f>
              <c:strCache>
                <c:ptCount val="1"/>
                <c:pt idx="0">
                  <c:v>Lys (gul, gns)</c:v>
                </c:pt>
              </c:strCache>
            </c:strRef>
          </c:tx>
          <c:spPr>
            <a:solidFill>
              <a:schemeClr val="accent4">
                <a:lumMod val="60000"/>
                <a:lumOff val="40000"/>
              </a:schemeClr>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resultat'!$D$39:$D$44</c:f>
              <c:numCache>
                <c:formatCode>0%</c:formatCode>
                <c:ptCount val="5"/>
                <c:pt idx="0">
                  <c:v>#N/A</c:v>
                </c:pt>
                <c:pt idx="1">
                  <c:v>0.44999999999999996</c:v>
                </c:pt>
                <c:pt idx="2">
                  <c:v>0.55000000000000004</c:v>
                </c:pt>
                <c:pt idx="3">
                  <c:v>0.2</c:v>
                </c:pt>
                <c:pt idx="4">
                  <c:v>0.44999999999999996</c:v>
                </c:pt>
              </c:numCache>
            </c:numRef>
          </c:val>
          <c:extLst>
            <c:ext xmlns:c16="http://schemas.microsoft.com/office/drawing/2014/chart" uri="{C3380CC4-5D6E-409C-BE32-E72D297353CC}">
              <c16:uniqueId val="{00000001-A22E-4686-914E-5302753D38D5}"/>
            </c:ext>
          </c:extLst>
        </c:ser>
        <c:ser>
          <c:idx val="2"/>
          <c:order val="2"/>
          <c:tx>
            <c:strRef>
              <c:f>'Opsamling på resultat'!$E$38</c:f>
              <c:strCache>
                <c:ptCount val="1"/>
                <c:pt idx="0">
                  <c:v>Lys (rød, gns)</c:v>
                </c:pt>
              </c:strCache>
            </c:strRef>
          </c:tx>
          <c:spPr>
            <a:solidFill>
              <a:schemeClr val="accent2">
                <a:lumMod val="60000"/>
                <a:lumOff val="40000"/>
              </a:schemeClr>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resultat'!$E$39:$E$44</c:f>
              <c:numCache>
                <c:formatCode>0%</c:formatCode>
                <c:ptCount val="5"/>
                <c:pt idx="0">
                  <c:v>#N/A</c:v>
                </c:pt>
                <c:pt idx="1">
                  <c:v>0.35</c:v>
                </c:pt>
                <c:pt idx="2">
                  <c:v>0</c:v>
                </c:pt>
                <c:pt idx="3">
                  <c:v>0.7</c:v>
                </c:pt>
                <c:pt idx="4">
                  <c:v>0.35</c:v>
                </c:pt>
              </c:numCache>
            </c:numRef>
          </c:val>
          <c:extLst>
            <c:ext xmlns:c16="http://schemas.microsoft.com/office/drawing/2014/chart" uri="{C3380CC4-5D6E-409C-BE32-E72D297353CC}">
              <c16:uniqueId val="{00000002-A22E-4686-914E-5302753D38D5}"/>
            </c:ext>
          </c:extLst>
        </c:ser>
        <c:dLbls>
          <c:showLegendKey val="0"/>
          <c:showVal val="0"/>
          <c:showCatName val="0"/>
          <c:showSerName val="0"/>
          <c:showPercent val="0"/>
          <c:showBubbleSize val="0"/>
        </c:dLbls>
        <c:gapWidth val="150"/>
        <c:overlap val="100"/>
        <c:axId val="951680144"/>
        <c:axId val="951691664"/>
      </c:barChart>
      <c:catAx>
        <c:axId val="95168014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91664"/>
        <c:crosses val="autoZero"/>
        <c:auto val="1"/>
        <c:lblAlgn val="ctr"/>
        <c:lblOffset val="100"/>
        <c:noMultiLvlLbl val="0"/>
      </c:catAx>
      <c:valAx>
        <c:axId val="951691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801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[ik-tjek_indeklimaværktøj_19-05-2026.xlsx]Opsamling på resultat!Pivottabel2</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resultat'!$C$38</c:f>
              <c:strCache>
                <c:ptCount val="1"/>
                <c:pt idx="0">
                  <c:v>Lys (grøn, gns)</c:v>
                </c:pt>
              </c:strCache>
            </c:strRef>
          </c:tx>
          <c:spPr>
            <a:solidFill>
              <a:schemeClr val="accent1"/>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resultat'!$C$39:$C$44</c:f>
              <c:numCache>
                <c:formatCode>0%</c:formatCode>
                <c:ptCount val="5"/>
                <c:pt idx="0">
                  <c:v>#N/A</c:v>
                </c:pt>
                <c:pt idx="1">
                  <c:v>0.2</c:v>
                </c:pt>
                <c:pt idx="2">
                  <c:v>0.44999999999999996</c:v>
                </c:pt>
                <c:pt idx="3">
                  <c:v>0.1</c:v>
                </c:pt>
                <c:pt idx="4">
                  <c:v>0.2</c:v>
                </c:pt>
              </c:numCache>
            </c:numRef>
          </c:val>
          <c:extLst>
            <c:ext xmlns:c16="http://schemas.microsoft.com/office/drawing/2014/chart" uri="{C3380CC4-5D6E-409C-BE32-E72D297353CC}">
              <c16:uniqueId val="{00000000-DDA9-49A2-90C5-D3C1D8D16B2C}"/>
            </c:ext>
          </c:extLst>
        </c:ser>
        <c:ser>
          <c:idx val="1"/>
          <c:order val="1"/>
          <c:tx>
            <c:strRef>
              <c:f>'Opsamling på resultat'!$D$38</c:f>
              <c:strCache>
                <c:ptCount val="1"/>
                <c:pt idx="0">
                  <c:v>Lys (gul, gns)</c:v>
                </c:pt>
              </c:strCache>
            </c:strRef>
          </c:tx>
          <c:spPr>
            <a:solidFill>
              <a:schemeClr val="accent2"/>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resultat'!$D$39:$D$44</c:f>
              <c:numCache>
                <c:formatCode>0%</c:formatCode>
                <c:ptCount val="5"/>
                <c:pt idx="0">
                  <c:v>#N/A</c:v>
                </c:pt>
                <c:pt idx="1">
                  <c:v>0.44999999999999996</c:v>
                </c:pt>
                <c:pt idx="2">
                  <c:v>0.55000000000000004</c:v>
                </c:pt>
                <c:pt idx="3">
                  <c:v>0.2</c:v>
                </c:pt>
                <c:pt idx="4">
                  <c:v>0.44999999999999996</c:v>
                </c:pt>
              </c:numCache>
            </c:numRef>
          </c:val>
          <c:extLst>
            <c:ext xmlns:c16="http://schemas.microsoft.com/office/drawing/2014/chart" uri="{C3380CC4-5D6E-409C-BE32-E72D297353CC}">
              <c16:uniqueId val="{00000001-DDA9-49A2-90C5-D3C1D8D16B2C}"/>
            </c:ext>
          </c:extLst>
        </c:ser>
        <c:ser>
          <c:idx val="2"/>
          <c:order val="2"/>
          <c:tx>
            <c:strRef>
              <c:f>'Opsamling på resultat'!$E$38</c:f>
              <c:strCache>
                <c:ptCount val="1"/>
                <c:pt idx="0">
                  <c:v>Lys (rød, gns)</c:v>
                </c:pt>
              </c:strCache>
            </c:strRef>
          </c:tx>
          <c:spPr>
            <a:solidFill>
              <a:schemeClr val="accent3"/>
            </a:solidFill>
            <a:ln>
              <a:noFill/>
            </a:ln>
            <a:effectLst/>
          </c:spPr>
          <c:invertIfNegative val="0"/>
          <c:cat>
            <c:strRef>
              <c:f>'Opsamling på resultat'!$B$39:$B$44</c:f>
              <c:strCache>
                <c:ptCount val="5"/>
                <c:pt idx="0">
                  <c:v>-</c:v>
                </c:pt>
                <c:pt idx="1">
                  <c:v>Regulært</c:v>
                </c:pt>
                <c:pt idx="2">
                  <c:v>Brugsareal</c:v>
                </c:pt>
                <c:pt idx="3">
                  <c:v>Skrå væg</c:v>
                </c:pt>
                <c:pt idx="4">
                  <c:v>Indhak_tilpasset</c:v>
                </c:pt>
              </c:strCache>
            </c:strRef>
          </c:cat>
          <c:val>
            <c:numRef>
              <c:f>'Opsamling på resultat'!$E$39:$E$44</c:f>
              <c:numCache>
                <c:formatCode>0%</c:formatCode>
                <c:ptCount val="5"/>
                <c:pt idx="0">
                  <c:v>#N/A</c:v>
                </c:pt>
                <c:pt idx="1">
                  <c:v>0.35</c:v>
                </c:pt>
                <c:pt idx="2">
                  <c:v>0</c:v>
                </c:pt>
                <c:pt idx="3">
                  <c:v>0.7</c:v>
                </c:pt>
                <c:pt idx="4">
                  <c:v>0.35</c:v>
                </c:pt>
              </c:numCache>
            </c:numRef>
          </c:val>
          <c:extLst>
            <c:ext xmlns:c16="http://schemas.microsoft.com/office/drawing/2014/chart" uri="{C3380CC4-5D6E-409C-BE32-E72D297353CC}">
              <c16:uniqueId val="{00000002-DDA9-49A2-90C5-D3C1D8D16B2C}"/>
            </c:ext>
          </c:extLst>
        </c:ser>
        <c:dLbls>
          <c:showLegendKey val="0"/>
          <c:showVal val="0"/>
          <c:showCatName val="0"/>
          <c:showSerName val="0"/>
          <c:showPercent val="0"/>
          <c:showBubbleSize val="0"/>
        </c:dLbls>
        <c:gapWidth val="150"/>
        <c:overlap val="100"/>
        <c:axId val="951680144"/>
        <c:axId val="951691664"/>
      </c:barChart>
      <c:catAx>
        <c:axId val="9516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91664"/>
        <c:crosses val="autoZero"/>
        <c:auto val="1"/>
        <c:lblAlgn val="ctr"/>
        <c:lblOffset val="100"/>
        <c:noMultiLvlLbl val="0"/>
      </c:catAx>
      <c:valAx>
        <c:axId val="951691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1680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[ik-tjek_indeklimaværktøj_19-05-2026.xlsx]Opsamling på resultat!Pivottabel3</c:name>
    <c:fmtId val="4"/>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resultat'!$G$38</c:f>
              <c:strCache>
                <c:ptCount val="1"/>
                <c:pt idx="0">
                  <c:v>Lyd (grøn, gns)</c:v>
                </c:pt>
              </c:strCache>
            </c:strRef>
          </c:tx>
          <c:spPr>
            <a:solidFill>
              <a:schemeClr val="accent6">
                <a:lumMod val="60000"/>
                <a:lumOff val="40000"/>
              </a:schemeClr>
            </a:solidFill>
            <a:ln>
              <a:noFill/>
            </a:ln>
            <a:effectLst/>
          </c:spPr>
          <c:invertIfNegative val="0"/>
          <c:cat>
            <c:strRef>
              <c:f>'Opsamling på resultat'!$F$39:$F$44</c:f>
              <c:strCache>
                <c:ptCount val="5"/>
                <c:pt idx="0">
                  <c:v>-</c:v>
                </c:pt>
                <c:pt idx="1">
                  <c:v>Regulært</c:v>
                </c:pt>
                <c:pt idx="2">
                  <c:v>Brugsareal</c:v>
                </c:pt>
                <c:pt idx="3">
                  <c:v>Skrå væg</c:v>
                </c:pt>
                <c:pt idx="4">
                  <c:v>Indhak_tilpasset</c:v>
                </c:pt>
              </c:strCache>
            </c:strRef>
          </c:cat>
          <c:val>
            <c:numRef>
              <c:f>'Opsamling på resultat'!$G$39:$G$44</c:f>
              <c:numCache>
                <c:formatCode>0%</c:formatCode>
                <c:ptCount val="5"/>
                <c:pt idx="0">
                  <c:v>#N/A</c:v>
                </c:pt>
                <c:pt idx="1">
                  <c:v>0.99999999999999989</c:v>
                </c:pt>
                <c:pt idx="2">
                  <c:v>0.7</c:v>
                </c:pt>
                <c:pt idx="3">
                  <c:v>0.1</c:v>
                </c:pt>
                <c:pt idx="4">
                  <c:v>0.79999999999999993</c:v>
                </c:pt>
              </c:numCache>
            </c:numRef>
          </c:val>
          <c:extLst>
            <c:ext xmlns:c16="http://schemas.microsoft.com/office/drawing/2014/chart" uri="{C3380CC4-5D6E-409C-BE32-E72D297353CC}">
              <c16:uniqueId val="{00000000-9A40-43CE-A269-423D81B7874A}"/>
            </c:ext>
          </c:extLst>
        </c:ser>
        <c:ser>
          <c:idx val="1"/>
          <c:order val="1"/>
          <c:tx>
            <c:strRef>
              <c:f>'Opsamling på resultat'!$H$38</c:f>
              <c:strCache>
                <c:ptCount val="1"/>
                <c:pt idx="0">
                  <c:v>Lyd (gul, gns)</c:v>
                </c:pt>
              </c:strCache>
            </c:strRef>
          </c:tx>
          <c:spPr>
            <a:solidFill>
              <a:schemeClr val="accent4">
                <a:lumMod val="60000"/>
                <a:lumOff val="40000"/>
              </a:schemeClr>
            </a:solidFill>
            <a:ln>
              <a:noFill/>
            </a:ln>
            <a:effectLst/>
          </c:spPr>
          <c:invertIfNegative val="0"/>
          <c:cat>
            <c:strRef>
              <c:f>'Opsamling på resultat'!$F$39:$F$44</c:f>
              <c:strCache>
                <c:ptCount val="5"/>
                <c:pt idx="0">
                  <c:v>-</c:v>
                </c:pt>
                <c:pt idx="1">
                  <c:v>Regulært</c:v>
                </c:pt>
                <c:pt idx="2">
                  <c:v>Brugsareal</c:v>
                </c:pt>
                <c:pt idx="3">
                  <c:v>Skrå væg</c:v>
                </c:pt>
                <c:pt idx="4">
                  <c:v>Indhak_tilpasset</c:v>
                </c:pt>
              </c:strCache>
            </c:strRef>
          </c:cat>
          <c:val>
            <c:numRef>
              <c:f>'Opsamling på resultat'!$H$39:$H$44</c:f>
              <c:numCache>
                <c:formatCode>0%</c:formatCode>
                <c:ptCount val="5"/>
                <c:pt idx="0">
                  <c:v>#N/A</c:v>
                </c:pt>
                <c:pt idx="1">
                  <c:v>0</c:v>
                </c:pt>
                <c:pt idx="2">
                  <c:v>0.1</c:v>
                </c:pt>
                <c:pt idx="3">
                  <c:v>0.2</c:v>
                </c:pt>
                <c:pt idx="4">
                  <c:v>0.2</c:v>
                </c:pt>
              </c:numCache>
            </c:numRef>
          </c:val>
          <c:extLst>
            <c:ext xmlns:c16="http://schemas.microsoft.com/office/drawing/2014/chart" uri="{C3380CC4-5D6E-409C-BE32-E72D297353CC}">
              <c16:uniqueId val="{00000001-9A40-43CE-A269-423D81B7874A}"/>
            </c:ext>
          </c:extLst>
        </c:ser>
        <c:ser>
          <c:idx val="2"/>
          <c:order val="2"/>
          <c:tx>
            <c:strRef>
              <c:f>'Opsamling på resultat'!$I$38</c:f>
              <c:strCache>
                <c:ptCount val="1"/>
                <c:pt idx="0">
                  <c:v>Lyd (rød, gns)</c:v>
                </c:pt>
              </c:strCache>
            </c:strRef>
          </c:tx>
          <c:spPr>
            <a:solidFill>
              <a:schemeClr val="accent2">
                <a:lumMod val="60000"/>
                <a:lumOff val="40000"/>
              </a:schemeClr>
            </a:solidFill>
            <a:ln>
              <a:noFill/>
            </a:ln>
            <a:effectLst/>
          </c:spPr>
          <c:invertIfNegative val="0"/>
          <c:cat>
            <c:strRef>
              <c:f>'Opsamling på resultat'!$F$39:$F$44</c:f>
              <c:strCache>
                <c:ptCount val="5"/>
                <c:pt idx="0">
                  <c:v>-</c:v>
                </c:pt>
                <c:pt idx="1">
                  <c:v>Regulært</c:v>
                </c:pt>
                <c:pt idx="2">
                  <c:v>Brugsareal</c:v>
                </c:pt>
                <c:pt idx="3">
                  <c:v>Skrå væg</c:v>
                </c:pt>
                <c:pt idx="4">
                  <c:v>Indhak_tilpasset</c:v>
                </c:pt>
              </c:strCache>
            </c:strRef>
          </c:cat>
          <c:val>
            <c:numRef>
              <c:f>'Opsamling på resultat'!$I$39:$I$44</c:f>
              <c:numCache>
                <c:formatCode>0%</c:formatCode>
                <c:ptCount val="5"/>
                <c:pt idx="0">
                  <c:v>#N/A</c:v>
                </c:pt>
                <c:pt idx="1">
                  <c:v>0</c:v>
                </c:pt>
                <c:pt idx="2">
                  <c:v>0.2</c:v>
                </c:pt>
                <c:pt idx="3">
                  <c:v>0.7</c:v>
                </c:pt>
                <c:pt idx="4">
                  <c:v>0</c:v>
                </c:pt>
              </c:numCache>
            </c:numRef>
          </c:val>
          <c:extLst>
            <c:ext xmlns:c16="http://schemas.microsoft.com/office/drawing/2014/chart" uri="{C3380CC4-5D6E-409C-BE32-E72D297353CC}">
              <c16:uniqueId val="{00000002-9A40-43CE-A269-423D81B7874A}"/>
            </c:ext>
          </c:extLst>
        </c:ser>
        <c:dLbls>
          <c:showLegendKey val="0"/>
          <c:showVal val="0"/>
          <c:showCatName val="0"/>
          <c:showSerName val="0"/>
          <c:showPercent val="0"/>
          <c:showBubbleSize val="0"/>
        </c:dLbls>
        <c:gapWidth val="150"/>
        <c:overlap val="100"/>
        <c:axId val="983371328"/>
        <c:axId val="983369888"/>
      </c:barChart>
      <c:catAx>
        <c:axId val="983371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69888"/>
        <c:crosses val="autoZero"/>
        <c:auto val="1"/>
        <c:lblAlgn val="ctr"/>
        <c:lblOffset val="100"/>
        <c:noMultiLvlLbl val="0"/>
      </c:catAx>
      <c:valAx>
        <c:axId val="9833698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7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[ik-tjek_indeklimaværktøj_19-05-2026.xlsx]Opsamling på resultat!Pivottabel4</c:name>
    <c:fmtId val="6"/>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resultat'!$K$38</c:f>
              <c:strCache>
                <c:ptCount val="1"/>
                <c:pt idx="0">
                  <c:v>Luft (grøn, gns)</c:v>
                </c:pt>
              </c:strCache>
            </c:strRef>
          </c:tx>
          <c:spPr>
            <a:solidFill>
              <a:schemeClr val="accent6">
                <a:lumMod val="60000"/>
                <a:lumOff val="40000"/>
              </a:schemeClr>
            </a:solidFill>
            <a:ln>
              <a:noFill/>
            </a:ln>
            <a:effectLst/>
          </c:spPr>
          <c:invertIfNegative val="0"/>
          <c:cat>
            <c:strRef>
              <c:f>'Opsamling på resultat'!$J$39:$J$44</c:f>
              <c:strCache>
                <c:ptCount val="5"/>
                <c:pt idx="0">
                  <c:v>-</c:v>
                </c:pt>
                <c:pt idx="1">
                  <c:v>Regulært</c:v>
                </c:pt>
                <c:pt idx="2">
                  <c:v>Brugsareal</c:v>
                </c:pt>
                <c:pt idx="3">
                  <c:v>Skrå væg</c:v>
                </c:pt>
                <c:pt idx="4">
                  <c:v>Indhak_tilpasset</c:v>
                </c:pt>
              </c:strCache>
            </c:strRef>
          </c:cat>
          <c:val>
            <c:numRef>
              <c:f>'Opsamling på resultat'!$K$39:$K$44</c:f>
              <c:numCache>
                <c:formatCode>0%</c:formatCode>
                <c:ptCount val="5"/>
                <c:pt idx="0">
                  <c:v>#N/A</c:v>
                </c:pt>
                <c:pt idx="1">
                  <c:v>0.8</c:v>
                </c:pt>
                <c:pt idx="2">
                  <c:v>0.2</c:v>
                </c:pt>
                <c:pt idx="3">
                  <c:v>0</c:v>
                </c:pt>
                <c:pt idx="4">
                  <c:v>0</c:v>
                </c:pt>
              </c:numCache>
            </c:numRef>
          </c:val>
          <c:extLst>
            <c:ext xmlns:c16="http://schemas.microsoft.com/office/drawing/2014/chart" uri="{C3380CC4-5D6E-409C-BE32-E72D297353CC}">
              <c16:uniqueId val="{00000000-7007-4F88-A7AA-5416F812E257}"/>
            </c:ext>
          </c:extLst>
        </c:ser>
        <c:ser>
          <c:idx val="1"/>
          <c:order val="1"/>
          <c:tx>
            <c:strRef>
              <c:f>'Opsamling på resultat'!$L$38</c:f>
              <c:strCache>
                <c:ptCount val="1"/>
                <c:pt idx="0">
                  <c:v>Luft (gul, gns)</c:v>
                </c:pt>
              </c:strCache>
            </c:strRef>
          </c:tx>
          <c:spPr>
            <a:solidFill>
              <a:schemeClr val="accent4">
                <a:lumMod val="60000"/>
                <a:lumOff val="40000"/>
              </a:schemeClr>
            </a:solidFill>
            <a:ln>
              <a:noFill/>
            </a:ln>
            <a:effectLst/>
          </c:spPr>
          <c:invertIfNegative val="0"/>
          <c:cat>
            <c:strRef>
              <c:f>'Opsamling på resultat'!$J$39:$J$44</c:f>
              <c:strCache>
                <c:ptCount val="5"/>
                <c:pt idx="0">
                  <c:v>-</c:v>
                </c:pt>
                <c:pt idx="1">
                  <c:v>Regulært</c:v>
                </c:pt>
                <c:pt idx="2">
                  <c:v>Brugsareal</c:v>
                </c:pt>
                <c:pt idx="3">
                  <c:v>Skrå væg</c:v>
                </c:pt>
                <c:pt idx="4">
                  <c:v>Indhak_tilpasset</c:v>
                </c:pt>
              </c:strCache>
            </c:strRef>
          </c:cat>
          <c:val>
            <c:numRef>
              <c:f>'Opsamling på resultat'!$L$39:$L$44</c:f>
              <c:numCache>
                <c:formatCode>0%</c:formatCode>
                <c:ptCount val="5"/>
                <c:pt idx="0">
                  <c:v>#N/A</c:v>
                </c:pt>
                <c:pt idx="1">
                  <c:v>0.2</c:v>
                </c:pt>
                <c:pt idx="2">
                  <c:v>0</c:v>
                </c:pt>
                <c:pt idx="3">
                  <c:v>0.2</c:v>
                </c:pt>
                <c:pt idx="4">
                  <c:v>1</c:v>
                </c:pt>
              </c:numCache>
            </c:numRef>
          </c:val>
          <c:extLst>
            <c:ext xmlns:c16="http://schemas.microsoft.com/office/drawing/2014/chart" uri="{C3380CC4-5D6E-409C-BE32-E72D297353CC}">
              <c16:uniqueId val="{00000001-7007-4F88-A7AA-5416F812E257}"/>
            </c:ext>
          </c:extLst>
        </c:ser>
        <c:ser>
          <c:idx val="2"/>
          <c:order val="2"/>
          <c:tx>
            <c:strRef>
              <c:f>'Opsamling på resultat'!$M$38</c:f>
              <c:strCache>
                <c:ptCount val="1"/>
                <c:pt idx="0">
                  <c:v>Luft (rød, gns)</c:v>
                </c:pt>
              </c:strCache>
            </c:strRef>
          </c:tx>
          <c:spPr>
            <a:solidFill>
              <a:schemeClr val="accent2">
                <a:lumMod val="60000"/>
                <a:lumOff val="40000"/>
              </a:schemeClr>
            </a:solidFill>
            <a:ln>
              <a:noFill/>
            </a:ln>
            <a:effectLst/>
          </c:spPr>
          <c:invertIfNegative val="0"/>
          <c:cat>
            <c:strRef>
              <c:f>'Opsamling på resultat'!$J$39:$J$44</c:f>
              <c:strCache>
                <c:ptCount val="5"/>
                <c:pt idx="0">
                  <c:v>-</c:v>
                </c:pt>
                <c:pt idx="1">
                  <c:v>Regulært</c:v>
                </c:pt>
                <c:pt idx="2">
                  <c:v>Brugsareal</c:v>
                </c:pt>
                <c:pt idx="3">
                  <c:v>Skrå væg</c:v>
                </c:pt>
                <c:pt idx="4">
                  <c:v>Indhak_tilpasset</c:v>
                </c:pt>
              </c:strCache>
            </c:strRef>
          </c:cat>
          <c:val>
            <c:numRef>
              <c:f>'Opsamling på resultat'!$M$39:$M$44</c:f>
              <c:numCache>
                <c:formatCode>0%</c:formatCode>
                <c:ptCount val="5"/>
                <c:pt idx="0">
                  <c:v>#N/A</c:v>
                </c:pt>
                <c:pt idx="1">
                  <c:v>0</c:v>
                </c:pt>
                <c:pt idx="2">
                  <c:v>0.8</c:v>
                </c:pt>
                <c:pt idx="3">
                  <c:v>0.8</c:v>
                </c:pt>
                <c:pt idx="4">
                  <c:v>0</c:v>
                </c:pt>
              </c:numCache>
            </c:numRef>
          </c:val>
          <c:extLst>
            <c:ext xmlns:c16="http://schemas.microsoft.com/office/drawing/2014/chart" uri="{C3380CC4-5D6E-409C-BE32-E72D297353CC}">
              <c16:uniqueId val="{00000002-7007-4F88-A7AA-5416F812E257}"/>
            </c:ext>
          </c:extLst>
        </c:ser>
        <c:dLbls>
          <c:showLegendKey val="0"/>
          <c:showVal val="0"/>
          <c:showCatName val="0"/>
          <c:showSerName val="0"/>
          <c:showPercent val="0"/>
          <c:showBubbleSize val="0"/>
        </c:dLbls>
        <c:gapWidth val="150"/>
        <c:overlap val="100"/>
        <c:axId val="983296448"/>
        <c:axId val="983305088"/>
      </c:barChart>
      <c:catAx>
        <c:axId val="983296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05088"/>
        <c:crosses val="autoZero"/>
        <c:auto val="1"/>
        <c:lblAlgn val="ctr"/>
        <c:lblOffset val="100"/>
        <c:noMultiLvlLbl val="0"/>
      </c:catAx>
      <c:valAx>
        <c:axId val="983305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2964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[ik-tjek_indeklimaværktøj_19-05-2026.xlsx]Opsamling på resultat!Pivottabel5</c:name>
    <c:fmtId val="8"/>
  </c:pivotSource>
  <c:chart>
    <c:autoTitleDeleted val="0"/>
    <c:pivotFmts>
      <c:pivotFmt>
        <c:idx val="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'Opsamling på resultat'!$O$38</c:f>
              <c:strCache>
                <c:ptCount val="1"/>
                <c:pt idx="0">
                  <c:v>Temp (grøn, gns)</c:v>
                </c:pt>
              </c:strCache>
            </c:strRef>
          </c:tx>
          <c:spPr>
            <a:solidFill>
              <a:schemeClr val="accent6">
                <a:lumMod val="60000"/>
                <a:lumOff val="40000"/>
              </a:schemeClr>
            </a:solidFill>
            <a:ln>
              <a:noFill/>
            </a:ln>
            <a:effectLst/>
          </c:spPr>
          <c:invertIfNegative val="0"/>
          <c:cat>
            <c:strRef>
              <c:f>'Opsamling på resultat'!$N$39:$N$44</c:f>
              <c:strCache>
                <c:ptCount val="5"/>
                <c:pt idx="0">
                  <c:v>-</c:v>
                </c:pt>
                <c:pt idx="1">
                  <c:v>Regulært</c:v>
                </c:pt>
                <c:pt idx="2">
                  <c:v>Brugsareal</c:v>
                </c:pt>
                <c:pt idx="3">
                  <c:v>Skrå væg</c:v>
                </c:pt>
                <c:pt idx="4">
                  <c:v>Indhak_tilpasset</c:v>
                </c:pt>
              </c:strCache>
            </c:strRef>
          </c:cat>
          <c:val>
            <c:numRef>
              <c:f>'Opsamling på resultat'!$O$39:$O$44</c:f>
              <c:numCache>
                <c:formatCode>0%</c:formatCode>
                <c:ptCount val="5"/>
                <c:pt idx="0">
                  <c:v>#N/A</c:v>
                </c:pt>
                <c:pt idx="1">
                  <c:v>1</c:v>
                </c:pt>
                <c:pt idx="2">
                  <c:v>0.35</c:v>
                </c:pt>
                <c:pt idx="3">
                  <c:v>0.1</c:v>
                </c:pt>
                <c:pt idx="4">
                  <c:v>0.8</c:v>
                </c:pt>
              </c:numCache>
            </c:numRef>
          </c:val>
          <c:extLst>
            <c:ext xmlns:c16="http://schemas.microsoft.com/office/drawing/2014/chart" uri="{C3380CC4-5D6E-409C-BE32-E72D297353CC}">
              <c16:uniqueId val="{00000000-EE28-4401-8B0B-EF8ED2BBE4B3}"/>
            </c:ext>
          </c:extLst>
        </c:ser>
        <c:ser>
          <c:idx val="1"/>
          <c:order val="1"/>
          <c:tx>
            <c:strRef>
              <c:f>'Opsamling på resultat'!$P$38</c:f>
              <c:strCache>
                <c:ptCount val="1"/>
                <c:pt idx="0">
                  <c:v>Temp (gul, gns)</c:v>
                </c:pt>
              </c:strCache>
            </c:strRef>
          </c:tx>
          <c:spPr>
            <a:solidFill>
              <a:schemeClr val="accent4">
                <a:lumMod val="60000"/>
                <a:lumOff val="40000"/>
              </a:schemeClr>
            </a:solidFill>
            <a:ln>
              <a:noFill/>
            </a:ln>
            <a:effectLst/>
          </c:spPr>
          <c:invertIfNegative val="0"/>
          <c:cat>
            <c:strRef>
              <c:f>'Opsamling på resultat'!$N$39:$N$44</c:f>
              <c:strCache>
                <c:ptCount val="5"/>
                <c:pt idx="0">
                  <c:v>-</c:v>
                </c:pt>
                <c:pt idx="1">
                  <c:v>Regulært</c:v>
                </c:pt>
                <c:pt idx="2">
                  <c:v>Brugsareal</c:v>
                </c:pt>
                <c:pt idx="3">
                  <c:v>Skrå væg</c:v>
                </c:pt>
                <c:pt idx="4">
                  <c:v>Indhak_tilpasset</c:v>
                </c:pt>
              </c:strCache>
            </c:strRef>
          </c:cat>
          <c:val>
            <c:numRef>
              <c:f>'Opsamling på resultat'!$P$39:$P$44</c:f>
              <c:numCache>
                <c:formatCode>0%</c:formatCode>
                <c:ptCount val="5"/>
                <c:pt idx="0">
                  <c:v>#N/A</c:v>
                </c:pt>
                <c:pt idx="1">
                  <c:v>0</c:v>
                </c:pt>
                <c:pt idx="2">
                  <c:v>0.65</c:v>
                </c:pt>
                <c:pt idx="3">
                  <c:v>0.75</c:v>
                </c:pt>
                <c:pt idx="4">
                  <c:v>0.2</c:v>
                </c:pt>
              </c:numCache>
            </c:numRef>
          </c:val>
          <c:extLst>
            <c:ext xmlns:c16="http://schemas.microsoft.com/office/drawing/2014/chart" uri="{C3380CC4-5D6E-409C-BE32-E72D297353CC}">
              <c16:uniqueId val="{00000001-EE28-4401-8B0B-EF8ED2BBE4B3}"/>
            </c:ext>
          </c:extLst>
        </c:ser>
        <c:ser>
          <c:idx val="2"/>
          <c:order val="2"/>
          <c:tx>
            <c:strRef>
              <c:f>'Opsamling på resultat'!$Q$38</c:f>
              <c:strCache>
                <c:ptCount val="1"/>
                <c:pt idx="0">
                  <c:v>Temp (rød, gns)</c:v>
                </c:pt>
              </c:strCache>
            </c:strRef>
          </c:tx>
          <c:spPr>
            <a:solidFill>
              <a:schemeClr val="accent2">
                <a:lumMod val="60000"/>
                <a:lumOff val="40000"/>
              </a:schemeClr>
            </a:solidFill>
            <a:ln>
              <a:noFill/>
            </a:ln>
            <a:effectLst/>
          </c:spPr>
          <c:invertIfNegative val="0"/>
          <c:cat>
            <c:strRef>
              <c:f>'Opsamling på resultat'!$N$39:$N$44</c:f>
              <c:strCache>
                <c:ptCount val="5"/>
                <c:pt idx="0">
                  <c:v>-</c:v>
                </c:pt>
                <c:pt idx="1">
                  <c:v>Regulært</c:v>
                </c:pt>
                <c:pt idx="2">
                  <c:v>Brugsareal</c:v>
                </c:pt>
                <c:pt idx="3">
                  <c:v>Skrå væg</c:v>
                </c:pt>
                <c:pt idx="4">
                  <c:v>Indhak_tilpasset</c:v>
                </c:pt>
              </c:strCache>
            </c:strRef>
          </c:cat>
          <c:val>
            <c:numRef>
              <c:f>'Opsamling på resultat'!$Q$39:$Q$44</c:f>
              <c:numCache>
                <c:formatCode>0%</c:formatCode>
                <c:ptCount val="5"/>
                <c:pt idx="0">
                  <c:v>#N/A</c:v>
                </c:pt>
                <c:pt idx="1">
                  <c:v>0</c:v>
                </c:pt>
                <c:pt idx="2">
                  <c:v>0</c:v>
                </c:pt>
                <c:pt idx="3">
                  <c:v>0.15</c:v>
                </c:pt>
                <c:pt idx="4">
                  <c:v>0</c:v>
                </c:pt>
              </c:numCache>
            </c:numRef>
          </c:val>
          <c:extLst>
            <c:ext xmlns:c16="http://schemas.microsoft.com/office/drawing/2014/chart" uri="{C3380CC4-5D6E-409C-BE32-E72D297353CC}">
              <c16:uniqueId val="{00000002-EE28-4401-8B0B-EF8ED2BBE4B3}"/>
            </c:ext>
          </c:extLst>
        </c:ser>
        <c:dLbls>
          <c:showLegendKey val="0"/>
          <c:showVal val="0"/>
          <c:showCatName val="0"/>
          <c:showSerName val="0"/>
          <c:showPercent val="0"/>
          <c:showBubbleSize val="0"/>
        </c:dLbls>
        <c:gapWidth val="150"/>
        <c:overlap val="100"/>
        <c:axId val="983311328"/>
        <c:axId val="983312768"/>
      </c:barChart>
      <c:catAx>
        <c:axId val="983311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12768"/>
        <c:crosses val="autoZero"/>
        <c:auto val="1"/>
        <c:lblAlgn val="ctr"/>
        <c:lblOffset val="100"/>
        <c:noMultiLvlLbl val="0"/>
      </c:catAx>
      <c:valAx>
        <c:axId val="9833127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33113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jpeg"/><Relationship Id="rId34" Type="http://schemas.openxmlformats.org/officeDocument/2006/relationships/image" Target="../media/image33.png"/><Relationship Id="rId42" Type="http://schemas.openxmlformats.org/officeDocument/2006/relationships/image" Target="../media/image41.png"/><Relationship Id="rId47" Type="http://schemas.openxmlformats.org/officeDocument/2006/relationships/image" Target="../media/image46.jpeg"/><Relationship Id="rId7" Type="http://schemas.openxmlformats.org/officeDocument/2006/relationships/image" Target="../media/image6.jpeg"/><Relationship Id="rId2" Type="http://schemas.openxmlformats.org/officeDocument/2006/relationships/image" Target="../media/image2.jpeg"/><Relationship Id="rId16" Type="http://schemas.openxmlformats.org/officeDocument/2006/relationships/image" Target="../media/image15.jpeg"/><Relationship Id="rId29" Type="http://schemas.openxmlformats.org/officeDocument/2006/relationships/image" Target="../media/image28.jpeg"/><Relationship Id="rId11" Type="http://schemas.openxmlformats.org/officeDocument/2006/relationships/image" Target="../media/image10.png"/><Relationship Id="rId24" Type="http://schemas.openxmlformats.org/officeDocument/2006/relationships/image" Target="../media/image23.jpe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jpeg"/><Relationship Id="rId5"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2.jpeg"/><Relationship Id="rId28" Type="http://schemas.openxmlformats.org/officeDocument/2006/relationships/image" Target="../media/image27.png"/><Relationship Id="rId36" Type="http://schemas.openxmlformats.org/officeDocument/2006/relationships/image" Target="../media/image35.png"/><Relationship Id="rId49" Type="http://schemas.openxmlformats.org/officeDocument/2006/relationships/image" Target="../media/image48.jpeg"/><Relationship Id="rId10" Type="http://schemas.openxmlformats.org/officeDocument/2006/relationships/image" Target="../media/image9.jpeg"/><Relationship Id="rId19" Type="http://schemas.openxmlformats.org/officeDocument/2006/relationships/image" Target="../media/image18.jpeg"/><Relationship Id="rId31" Type="http://schemas.openxmlformats.org/officeDocument/2006/relationships/image" Target="../media/image30.png"/><Relationship Id="rId44" Type="http://schemas.openxmlformats.org/officeDocument/2006/relationships/image" Target="../media/image43.jpeg"/><Relationship Id="rId4" Type="http://schemas.openxmlformats.org/officeDocument/2006/relationships/image" Target="../media/image4.pn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png"/><Relationship Id="rId48" Type="http://schemas.openxmlformats.org/officeDocument/2006/relationships/image" Target="../media/image47.jpeg"/><Relationship Id="rId8" Type="http://schemas.openxmlformats.org/officeDocument/2006/relationships/image" Target="../media/image7.jpeg"/><Relationship Id="rId3" Type="http://schemas.openxmlformats.org/officeDocument/2006/relationships/image" Target="../media/image3.png"/><Relationship Id="rId12" Type="http://schemas.openxmlformats.org/officeDocument/2006/relationships/image" Target="../media/image11.jpe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jpeg"/><Relationship Id="rId20" Type="http://schemas.openxmlformats.org/officeDocument/2006/relationships/image" Target="../media/image19.jpeg"/><Relationship Id="rId41" Type="http://schemas.openxmlformats.org/officeDocument/2006/relationships/image" Target="../media/image40.png"/><Relationship Id="rId1" Type="http://schemas.openxmlformats.org/officeDocument/2006/relationships/image" Target="../media/image1.jpeg"/><Relationship Id="rId6" Type="http://schemas.microsoft.com/office/2007/relationships/hdphoto" Target="../media/hdphoto1.wdp"/></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5</xdr:col>
      <xdr:colOff>68234</xdr:colOff>
      <xdr:row>51</xdr:row>
      <xdr:rowOff>116845</xdr:rowOff>
    </xdr:from>
    <xdr:to>
      <xdr:col>9</xdr:col>
      <xdr:colOff>2520</xdr:colOff>
      <xdr:row>57</xdr:row>
      <xdr:rowOff>172955</xdr:rowOff>
    </xdr:to>
    <xdr:pic>
      <xdr:nvPicPr>
        <xdr:cNvPr id="13" name="Billede 12">
          <a:extLst>
            <a:ext uri="{FF2B5EF4-FFF2-40B4-BE49-F238E27FC236}">
              <a16:creationId xmlns:a16="http://schemas.microsoft.com/office/drawing/2014/main" id="{221DAE4A-E98F-48BE-81D7-AE5BF58EBD0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91" t="13300" r="41016" b="1622"/>
        <a:stretch>
          <a:fillRect/>
        </a:stretch>
      </xdr:blipFill>
      <xdr:spPr bwMode="auto">
        <a:xfrm rot="3551195">
          <a:off x="4384042" y="8662509"/>
          <a:ext cx="1263100" cy="254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17688</xdr:colOff>
      <xdr:row>89</xdr:row>
      <xdr:rowOff>68037</xdr:rowOff>
    </xdr:from>
    <xdr:to>
      <xdr:col>6</xdr:col>
      <xdr:colOff>521154</xdr:colOff>
      <xdr:row>98</xdr:row>
      <xdr:rowOff>81621</xdr:rowOff>
    </xdr:to>
    <xdr:pic>
      <xdr:nvPicPr>
        <xdr:cNvPr id="9" name="Billede 8">
          <a:extLst>
            <a:ext uri="{FF2B5EF4-FFF2-40B4-BE49-F238E27FC236}">
              <a16:creationId xmlns:a16="http://schemas.microsoft.com/office/drawing/2014/main" id="{7B10FACD-F6C0-496E-A763-75A47EAA7A9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2321" b="40179"/>
        <a:stretch>
          <a:fillRect/>
        </a:stretch>
      </xdr:blipFill>
      <xdr:spPr bwMode="auto">
        <a:xfrm>
          <a:off x="1732188" y="17413062"/>
          <a:ext cx="3136441" cy="1808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587830</xdr:colOff>
      <xdr:row>49</xdr:row>
      <xdr:rowOff>168728</xdr:rowOff>
    </xdr:from>
    <xdr:to>
      <xdr:col>9</xdr:col>
      <xdr:colOff>393209</xdr:colOff>
      <xdr:row>54</xdr:row>
      <xdr:rowOff>51706</xdr:rowOff>
    </xdr:to>
    <xdr:pic>
      <xdr:nvPicPr>
        <xdr:cNvPr id="11" name="Billede 10">
          <a:extLst>
            <a:ext uri="{FF2B5EF4-FFF2-40B4-BE49-F238E27FC236}">
              <a16:creationId xmlns:a16="http://schemas.microsoft.com/office/drawing/2014/main" id="{4503131E-1998-452A-A2F3-823E3DA3ECB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2387" r="4654" b="23868"/>
        <a:stretch>
          <a:fillRect/>
        </a:stretch>
      </xdr:blipFill>
      <xdr:spPr bwMode="auto">
        <a:xfrm>
          <a:off x="3608616" y="8986157"/>
          <a:ext cx="306977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65314</xdr:colOff>
      <xdr:row>62</xdr:row>
      <xdr:rowOff>97971</xdr:rowOff>
    </xdr:from>
    <xdr:to>
      <xdr:col>10</xdr:col>
      <xdr:colOff>131095</xdr:colOff>
      <xdr:row>69</xdr:row>
      <xdr:rowOff>164681</xdr:rowOff>
    </xdr:to>
    <xdr:pic>
      <xdr:nvPicPr>
        <xdr:cNvPr id="12" name="Billede 11">
          <a:extLst>
            <a:ext uri="{FF2B5EF4-FFF2-40B4-BE49-F238E27FC236}">
              <a16:creationId xmlns:a16="http://schemas.microsoft.com/office/drawing/2014/main" id="{BA1CBFC8-6D08-4FD5-B5CA-03A47B668287}"/>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9670" t="49150" b="6044"/>
        <a:stretch>
          <a:fillRect/>
        </a:stretch>
      </xdr:blipFill>
      <xdr:spPr bwMode="auto">
        <a:xfrm>
          <a:off x="3739243" y="11691257"/>
          <a:ext cx="3334216" cy="147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517073</xdr:colOff>
      <xdr:row>101</xdr:row>
      <xdr:rowOff>43545</xdr:rowOff>
    </xdr:from>
    <xdr:to>
      <xdr:col>17</xdr:col>
      <xdr:colOff>639403</xdr:colOff>
      <xdr:row>115</xdr:row>
      <xdr:rowOff>102821</xdr:rowOff>
    </xdr:to>
    <xdr:pic>
      <xdr:nvPicPr>
        <xdr:cNvPr id="14" name="Billede 13">
          <a:extLst>
            <a:ext uri="{FF2B5EF4-FFF2-40B4-BE49-F238E27FC236}">
              <a16:creationId xmlns:a16="http://schemas.microsoft.com/office/drawing/2014/main" id="{7BF83FDB-C115-43D0-8188-53B90E8E7C21}"/>
            </a:ext>
          </a:extLst>
        </xdr:cNvPr>
        <xdr:cNvPicPr>
          <a:picLocks noChangeAspect="1" noChangeArrowheads="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val="0"/>
            </a:ext>
          </a:extLst>
        </a:blip>
        <a:srcRect r="45895"/>
        <a:stretch>
          <a:fillRect/>
        </a:stretch>
      </xdr:blipFill>
      <xdr:spPr bwMode="auto">
        <a:xfrm>
          <a:off x="10069287" y="18690774"/>
          <a:ext cx="207763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279808</xdr:colOff>
      <xdr:row>101</xdr:row>
      <xdr:rowOff>43545</xdr:rowOff>
    </xdr:from>
    <xdr:to>
      <xdr:col>9</xdr:col>
      <xdr:colOff>324118</xdr:colOff>
      <xdr:row>115</xdr:row>
      <xdr:rowOff>102821</xdr:rowOff>
    </xdr:to>
    <xdr:pic>
      <xdr:nvPicPr>
        <xdr:cNvPr id="15" name="Billede 14">
          <a:extLst>
            <a:ext uri="{FF2B5EF4-FFF2-40B4-BE49-F238E27FC236}">
              <a16:creationId xmlns:a16="http://schemas.microsoft.com/office/drawing/2014/main" id="{04D7D53C-B56D-48A0-A9EF-7BB0036E483F}"/>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562" r="12740"/>
        <a:stretch>
          <a:fillRect/>
        </a:stretch>
      </xdr:blipFill>
      <xdr:spPr bwMode="auto">
        <a:xfrm>
          <a:off x="3953737" y="16655145"/>
          <a:ext cx="2654161"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612092</xdr:colOff>
      <xdr:row>101</xdr:row>
      <xdr:rowOff>43545</xdr:rowOff>
    </xdr:from>
    <xdr:to>
      <xdr:col>14</xdr:col>
      <xdr:colOff>226378</xdr:colOff>
      <xdr:row>115</xdr:row>
      <xdr:rowOff>102821</xdr:rowOff>
    </xdr:to>
    <xdr:pic>
      <xdr:nvPicPr>
        <xdr:cNvPr id="16" name="Billede 15">
          <a:extLst>
            <a:ext uri="{FF2B5EF4-FFF2-40B4-BE49-F238E27FC236}">
              <a16:creationId xmlns:a16="http://schemas.microsoft.com/office/drawing/2014/main" id="{C39B7C56-FEF6-46FD-8197-34FA2C26E9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98592" y="16655145"/>
          <a:ext cx="2880000"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27215</xdr:colOff>
      <xdr:row>101</xdr:row>
      <xdr:rowOff>43545</xdr:rowOff>
    </xdr:from>
    <xdr:to>
      <xdr:col>4</xdr:col>
      <xdr:colOff>635491</xdr:colOff>
      <xdr:row>115</xdr:row>
      <xdr:rowOff>102821</xdr:rowOff>
    </xdr:to>
    <xdr:pic>
      <xdr:nvPicPr>
        <xdr:cNvPr id="17" name="Billede 16">
          <a:extLst>
            <a:ext uri="{FF2B5EF4-FFF2-40B4-BE49-F238E27FC236}">
              <a16:creationId xmlns:a16="http://schemas.microsoft.com/office/drawing/2014/main" id="{AF2508DD-EE0A-4D6E-85B5-5BA7111D190B}"/>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3986" t="567" r="19301" b="-567"/>
        <a:stretch>
          <a:fillRect/>
        </a:stretch>
      </xdr:blipFill>
      <xdr:spPr bwMode="auto">
        <a:xfrm>
          <a:off x="1741715" y="18690774"/>
          <a:ext cx="1921328"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5443</xdr:colOff>
      <xdr:row>71</xdr:row>
      <xdr:rowOff>179611</xdr:rowOff>
    </xdr:from>
    <xdr:to>
      <xdr:col>6</xdr:col>
      <xdr:colOff>476435</xdr:colOff>
      <xdr:row>79</xdr:row>
      <xdr:rowOff>185804</xdr:rowOff>
    </xdr:to>
    <xdr:pic>
      <xdr:nvPicPr>
        <xdr:cNvPr id="6" name="Billede 5">
          <a:extLst>
            <a:ext uri="{FF2B5EF4-FFF2-40B4-BE49-F238E27FC236}">
              <a16:creationId xmlns:a16="http://schemas.microsoft.com/office/drawing/2014/main" id="{5DAA21D8-7D05-477B-8025-E7CB16477DBE}"/>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63" t="-589" r="23170" b="47117"/>
        <a:stretch>
          <a:fillRect/>
        </a:stretch>
      </xdr:blipFill>
      <xdr:spPr bwMode="auto">
        <a:xfrm>
          <a:off x="1719943" y="13552711"/>
          <a:ext cx="3080842"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27346</xdr:colOff>
      <xdr:row>71</xdr:row>
      <xdr:rowOff>179611</xdr:rowOff>
    </xdr:from>
    <xdr:to>
      <xdr:col>10</xdr:col>
      <xdr:colOff>355111</xdr:colOff>
      <xdr:row>79</xdr:row>
      <xdr:rowOff>185804</xdr:rowOff>
    </xdr:to>
    <xdr:pic>
      <xdr:nvPicPr>
        <xdr:cNvPr id="7" name="Billede 6">
          <a:extLst>
            <a:ext uri="{FF2B5EF4-FFF2-40B4-BE49-F238E27FC236}">
              <a16:creationId xmlns:a16="http://schemas.microsoft.com/office/drawing/2014/main" id="{1B8CA5C0-1858-4752-A68F-CDB21564B875}"/>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20572" r="44502"/>
        <a:stretch>
          <a:fillRect/>
        </a:stretch>
      </xdr:blipFill>
      <xdr:spPr bwMode="auto">
        <a:xfrm>
          <a:off x="5007560" y="13367654"/>
          <a:ext cx="2285869"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613196</xdr:colOff>
      <xdr:row>71</xdr:row>
      <xdr:rowOff>185054</xdr:rowOff>
    </xdr:from>
    <xdr:to>
      <xdr:col>13</xdr:col>
      <xdr:colOff>362002</xdr:colOff>
      <xdr:row>79</xdr:row>
      <xdr:rowOff>198087</xdr:rowOff>
    </xdr:to>
    <xdr:pic>
      <xdr:nvPicPr>
        <xdr:cNvPr id="10" name="Billede 9">
          <a:extLst>
            <a:ext uri="{FF2B5EF4-FFF2-40B4-BE49-F238E27FC236}">
              <a16:creationId xmlns:a16="http://schemas.microsoft.com/office/drawing/2014/main" id="{DBE9FB4F-5119-457C-AF5A-127B03F9474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52839" y="13373097"/>
          <a:ext cx="1705514"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21771</xdr:colOff>
      <xdr:row>71</xdr:row>
      <xdr:rowOff>179611</xdr:rowOff>
    </xdr:from>
    <xdr:to>
      <xdr:col>18</xdr:col>
      <xdr:colOff>102091</xdr:colOff>
      <xdr:row>79</xdr:row>
      <xdr:rowOff>185804</xdr:rowOff>
    </xdr:to>
    <xdr:pic>
      <xdr:nvPicPr>
        <xdr:cNvPr id="18" name="Billede 17">
          <a:extLst>
            <a:ext uri="{FF2B5EF4-FFF2-40B4-BE49-F238E27FC236}">
              <a16:creationId xmlns:a16="http://schemas.microsoft.com/office/drawing/2014/main" id="{4BD01D7E-2C6A-4F2B-B84A-2DDCF4473A63}"/>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 r="38579" b="54206"/>
        <a:stretch>
          <a:fillRect/>
        </a:stretch>
      </xdr:blipFill>
      <xdr:spPr bwMode="auto">
        <a:xfrm>
          <a:off x="9573985" y="13367654"/>
          <a:ext cx="2699658"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1393372</xdr:colOff>
      <xdr:row>140</xdr:row>
      <xdr:rowOff>97972</xdr:rowOff>
    </xdr:from>
    <xdr:to>
      <xdr:col>5</xdr:col>
      <xdr:colOff>74876</xdr:colOff>
      <xdr:row>148</xdr:row>
      <xdr:rowOff>25891</xdr:rowOff>
    </xdr:to>
    <xdr:pic>
      <xdr:nvPicPr>
        <xdr:cNvPr id="19" name="Billede 18">
          <a:extLst>
            <a:ext uri="{FF2B5EF4-FFF2-40B4-BE49-F238E27FC236}">
              <a16:creationId xmlns:a16="http://schemas.microsoft.com/office/drawing/2014/main" id="{DD2FF617-8F73-4871-ADB4-1BFA63085247}"/>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4135" r="3350" b="29776"/>
        <a:stretch>
          <a:fillRect/>
        </a:stretch>
      </xdr:blipFill>
      <xdr:spPr bwMode="auto">
        <a:xfrm>
          <a:off x="1698172" y="30409243"/>
          <a:ext cx="2046514" cy="1540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448349</xdr:colOff>
      <xdr:row>140</xdr:row>
      <xdr:rowOff>59873</xdr:rowOff>
    </xdr:from>
    <xdr:to>
      <xdr:col>13</xdr:col>
      <xdr:colOff>582406</xdr:colOff>
      <xdr:row>148</xdr:row>
      <xdr:rowOff>67463</xdr:rowOff>
    </xdr:to>
    <xdr:pic>
      <xdr:nvPicPr>
        <xdr:cNvPr id="21" name="Billede 20">
          <a:extLst>
            <a:ext uri="{FF2B5EF4-FFF2-40B4-BE49-F238E27FC236}">
              <a16:creationId xmlns:a16="http://schemas.microsoft.com/office/drawing/2014/main" id="{8C31778F-A01F-423D-A740-586772F31D18}"/>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66839" b="20115"/>
        <a:stretch>
          <a:fillRect/>
        </a:stretch>
      </xdr:blipFill>
      <xdr:spPr bwMode="auto">
        <a:xfrm>
          <a:off x="7387992" y="30371144"/>
          <a:ext cx="2092162"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326572</xdr:colOff>
      <xdr:row>140</xdr:row>
      <xdr:rowOff>59873</xdr:rowOff>
    </xdr:from>
    <xdr:to>
      <xdr:col>17</xdr:col>
      <xdr:colOff>522637</xdr:colOff>
      <xdr:row>148</xdr:row>
      <xdr:rowOff>67463</xdr:rowOff>
    </xdr:to>
    <xdr:pic>
      <xdr:nvPicPr>
        <xdr:cNvPr id="22" name="Billede 21">
          <a:extLst>
            <a:ext uri="{FF2B5EF4-FFF2-40B4-BE49-F238E27FC236}">
              <a16:creationId xmlns:a16="http://schemas.microsoft.com/office/drawing/2014/main" id="{D1AB7F1D-D2C4-4B12-9DE9-345AD9566B44}"/>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8430" t="13592" r="39272" b="39999"/>
        <a:stretch>
          <a:fillRect/>
        </a:stretch>
      </xdr:blipFill>
      <xdr:spPr bwMode="auto">
        <a:xfrm>
          <a:off x="9878786" y="30371144"/>
          <a:ext cx="2162260"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1404258</xdr:colOff>
      <xdr:row>140</xdr:row>
      <xdr:rowOff>59873</xdr:rowOff>
    </xdr:from>
    <xdr:to>
      <xdr:col>5</xdr:col>
      <xdr:colOff>186172</xdr:colOff>
      <xdr:row>148</xdr:row>
      <xdr:rowOff>67463</xdr:rowOff>
    </xdr:to>
    <xdr:pic>
      <xdr:nvPicPr>
        <xdr:cNvPr id="27" name="Billede 26">
          <a:extLst>
            <a:ext uri="{FF2B5EF4-FFF2-40B4-BE49-F238E27FC236}">
              <a16:creationId xmlns:a16="http://schemas.microsoft.com/office/drawing/2014/main" id="{2D526206-7491-0AB1-29B4-B958669E527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4135" r="3350" b="29776"/>
        <a:stretch>
          <a:fillRect/>
        </a:stretch>
      </xdr:blipFill>
      <xdr:spPr bwMode="auto">
        <a:xfrm>
          <a:off x="1709058" y="30371144"/>
          <a:ext cx="2152367"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520812</xdr:colOff>
      <xdr:row>140</xdr:row>
      <xdr:rowOff>59873</xdr:rowOff>
    </xdr:from>
    <xdr:to>
      <xdr:col>10</xdr:col>
      <xdr:colOff>198000</xdr:colOff>
      <xdr:row>148</xdr:row>
      <xdr:rowOff>67463</xdr:rowOff>
    </xdr:to>
    <xdr:pic>
      <xdr:nvPicPr>
        <xdr:cNvPr id="28" name="Billede 27">
          <a:extLst>
            <a:ext uri="{FF2B5EF4-FFF2-40B4-BE49-F238E27FC236}">
              <a16:creationId xmlns:a16="http://schemas.microsoft.com/office/drawing/2014/main" id="{EB441C50-AC3D-AA9C-339B-A8023A0AF7C1}"/>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309" r="41719" b="54592"/>
        <a:stretch>
          <a:fillRect/>
        </a:stretch>
      </xdr:blipFill>
      <xdr:spPr bwMode="auto">
        <a:xfrm>
          <a:off x="4194741" y="30371144"/>
          <a:ext cx="2941578" cy="1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27215</xdr:colOff>
      <xdr:row>127</xdr:row>
      <xdr:rowOff>81643</xdr:rowOff>
    </xdr:from>
    <xdr:to>
      <xdr:col>5</xdr:col>
      <xdr:colOff>628651</xdr:colOff>
      <xdr:row>135</xdr:row>
      <xdr:rowOff>197341</xdr:rowOff>
    </xdr:to>
    <xdr:pic>
      <xdr:nvPicPr>
        <xdr:cNvPr id="31" name="Billede 30">
          <a:extLst>
            <a:ext uri="{FF2B5EF4-FFF2-40B4-BE49-F238E27FC236}">
              <a16:creationId xmlns:a16="http://schemas.microsoft.com/office/drawing/2014/main" id="{92AE1517-C33F-48D6-B6F3-9FE8817ECB67}"/>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43894" r="37478"/>
        <a:stretch>
          <a:fillRect/>
        </a:stretch>
      </xdr:blipFill>
      <xdr:spPr bwMode="auto">
        <a:xfrm>
          <a:off x="1741715" y="23730857"/>
          <a:ext cx="2563585" cy="1725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470225</xdr:colOff>
      <xdr:row>127</xdr:row>
      <xdr:rowOff>81643</xdr:rowOff>
    </xdr:from>
    <xdr:to>
      <xdr:col>9</xdr:col>
      <xdr:colOff>616652</xdr:colOff>
      <xdr:row>136</xdr:row>
      <xdr:rowOff>14933</xdr:rowOff>
    </xdr:to>
    <xdr:pic>
      <xdr:nvPicPr>
        <xdr:cNvPr id="32" name="Billede 31">
          <a:extLst>
            <a:ext uri="{FF2B5EF4-FFF2-40B4-BE49-F238E27FC236}">
              <a16:creationId xmlns:a16="http://schemas.microsoft.com/office/drawing/2014/main" id="{2617B4B0-EA3B-49AD-B1C2-2C270E1C1082}"/>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3428" t="49714" r="36191"/>
        <a:stretch>
          <a:fillRect/>
        </a:stretch>
      </xdr:blipFill>
      <xdr:spPr bwMode="auto">
        <a:xfrm>
          <a:off x="4797296" y="23730857"/>
          <a:ext cx="2104532" cy="174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454181</xdr:colOff>
      <xdr:row>127</xdr:row>
      <xdr:rowOff>81643</xdr:rowOff>
    </xdr:from>
    <xdr:to>
      <xdr:col>14</xdr:col>
      <xdr:colOff>58925</xdr:colOff>
      <xdr:row>135</xdr:row>
      <xdr:rowOff>197342</xdr:rowOff>
    </xdr:to>
    <xdr:pic>
      <xdr:nvPicPr>
        <xdr:cNvPr id="33" name="Billede 32">
          <a:extLst>
            <a:ext uri="{FF2B5EF4-FFF2-40B4-BE49-F238E27FC236}">
              <a16:creationId xmlns:a16="http://schemas.microsoft.com/office/drawing/2014/main" id="{C6297751-70FC-4CD0-AADF-AE1928465F96}"/>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30239" r="32678"/>
        <a:stretch>
          <a:fillRect/>
        </a:stretch>
      </xdr:blipFill>
      <xdr:spPr bwMode="auto">
        <a:xfrm>
          <a:off x="7393824" y="23730857"/>
          <a:ext cx="2220037" cy="1725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553642</xdr:colOff>
      <xdr:row>127</xdr:row>
      <xdr:rowOff>81643</xdr:rowOff>
    </xdr:from>
    <xdr:to>
      <xdr:col>17</xdr:col>
      <xdr:colOff>639403</xdr:colOff>
      <xdr:row>136</xdr:row>
      <xdr:rowOff>13217</xdr:rowOff>
    </xdr:to>
    <xdr:pic>
      <xdr:nvPicPr>
        <xdr:cNvPr id="34" name="Billede 33">
          <a:extLst>
            <a:ext uri="{FF2B5EF4-FFF2-40B4-BE49-F238E27FC236}">
              <a16:creationId xmlns:a16="http://schemas.microsoft.com/office/drawing/2014/main" id="{5CC95BDF-F915-4F67-BFBB-478337508327}"/>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9298" t="48388" r="36663"/>
        <a:stretch>
          <a:fillRect/>
        </a:stretch>
      </xdr:blipFill>
      <xdr:spPr bwMode="auto">
        <a:xfrm>
          <a:off x="10105856" y="23730857"/>
          <a:ext cx="2041070" cy="173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21772</xdr:colOff>
      <xdr:row>150</xdr:row>
      <xdr:rowOff>65314</xdr:rowOff>
    </xdr:from>
    <xdr:to>
      <xdr:col>6</xdr:col>
      <xdr:colOff>477648</xdr:colOff>
      <xdr:row>165</xdr:row>
      <xdr:rowOff>81641</xdr:rowOff>
    </xdr:to>
    <xdr:pic>
      <xdr:nvPicPr>
        <xdr:cNvPr id="35" name="Billede 34">
          <a:extLst>
            <a:ext uri="{FF2B5EF4-FFF2-40B4-BE49-F238E27FC236}">
              <a16:creationId xmlns:a16="http://schemas.microsoft.com/office/drawing/2014/main" id="{260CFC7A-CEA8-4D82-A82B-ED94526B5EC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00201" y="29511171"/>
          <a:ext cx="3068447" cy="3037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642259</xdr:colOff>
      <xdr:row>185</xdr:row>
      <xdr:rowOff>17917</xdr:rowOff>
    </xdr:from>
    <xdr:to>
      <xdr:col>16</xdr:col>
      <xdr:colOff>317011</xdr:colOff>
      <xdr:row>194</xdr:row>
      <xdr:rowOff>5446</xdr:rowOff>
    </xdr:to>
    <xdr:pic>
      <xdr:nvPicPr>
        <xdr:cNvPr id="25" name="Billede 24">
          <a:extLst>
            <a:ext uri="{FF2B5EF4-FFF2-40B4-BE49-F238E27FC236}">
              <a16:creationId xmlns:a16="http://schemas.microsoft.com/office/drawing/2014/main" id="{90A95435-380F-4B2F-8792-AF04226F92A4}"/>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20578" b="53068"/>
        <a:stretch>
          <a:fillRect/>
        </a:stretch>
      </xdr:blipFill>
      <xdr:spPr bwMode="auto">
        <a:xfrm>
          <a:off x="8888188" y="35026374"/>
          <a:ext cx="2286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276260</xdr:colOff>
      <xdr:row>185</xdr:row>
      <xdr:rowOff>28802</xdr:rowOff>
    </xdr:from>
    <xdr:to>
      <xdr:col>8</xdr:col>
      <xdr:colOff>116831</xdr:colOff>
      <xdr:row>194</xdr:row>
      <xdr:rowOff>17654</xdr:rowOff>
    </xdr:to>
    <xdr:pic>
      <xdr:nvPicPr>
        <xdr:cNvPr id="26" name="Billede 25">
          <a:extLst>
            <a:ext uri="{FF2B5EF4-FFF2-40B4-BE49-F238E27FC236}">
              <a16:creationId xmlns:a16="http://schemas.microsoft.com/office/drawing/2014/main" id="{EA74B634-BADB-47D3-B352-6FAB2D519F7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rot="16200000">
          <a:off x="3950189" y="35037259"/>
          <a:ext cx="1799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617103</xdr:colOff>
      <xdr:row>185</xdr:row>
      <xdr:rowOff>28802</xdr:rowOff>
    </xdr:from>
    <xdr:to>
      <xdr:col>11</xdr:col>
      <xdr:colOff>457675</xdr:colOff>
      <xdr:row>193</xdr:row>
      <xdr:rowOff>62740</xdr:rowOff>
    </xdr:to>
    <xdr:pic>
      <xdr:nvPicPr>
        <xdr:cNvPr id="29" name="Billede 28">
          <a:extLst>
            <a:ext uri="{FF2B5EF4-FFF2-40B4-BE49-F238E27FC236}">
              <a16:creationId xmlns:a16="http://schemas.microsoft.com/office/drawing/2014/main" id="{E27EEB9B-3E2B-42DC-AD8F-6588516F1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rot="5400000">
          <a:off x="6325888" y="34961831"/>
          <a:ext cx="164914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185</xdr:row>
      <xdr:rowOff>28802</xdr:rowOff>
    </xdr:from>
    <xdr:to>
      <xdr:col>4</xdr:col>
      <xdr:colOff>430457</xdr:colOff>
      <xdr:row>194</xdr:row>
      <xdr:rowOff>17655</xdr:rowOff>
    </xdr:to>
    <xdr:pic>
      <xdr:nvPicPr>
        <xdr:cNvPr id="30" name="Billede 29">
          <a:extLst>
            <a:ext uri="{FF2B5EF4-FFF2-40B4-BE49-F238E27FC236}">
              <a16:creationId xmlns:a16="http://schemas.microsoft.com/office/drawing/2014/main" id="{0832449F-E054-4D1A-93DE-51D4AB7FEFCF}"/>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54868" t="48425" b="7349"/>
        <a:stretch>
          <a:fillRect/>
        </a:stretch>
      </xdr:blipFill>
      <xdr:spPr bwMode="auto">
        <a:xfrm>
          <a:off x="1714501" y="35037259"/>
          <a:ext cx="173541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197</xdr:row>
      <xdr:rowOff>48987</xdr:rowOff>
    </xdr:from>
    <xdr:to>
      <xdr:col>4</xdr:col>
      <xdr:colOff>504858</xdr:colOff>
      <xdr:row>206</xdr:row>
      <xdr:rowOff>36515</xdr:rowOff>
    </xdr:to>
    <xdr:pic>
      <xdr:nvPicPr>
        <xdr:cNvPr id="36" name="Billede 35">
          <a:extLst>
            <a:ext uri="{FF2B5EF4-FFF2-40B4-BE49-F238E27FC236}">
              <a16:creationId xmlns:a16="http://schemas.microsoft.com/office/drawing/2014/main" id="{C74BAC94-817E-471A-B690-F6413EAFEC7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14501" y="37479516"/>
          <a:ext cx="1809818"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97974</xdr:colOff>
      <xdr:row>197</xdr:row>
      <xdr:rowOff>54430</xdr:rowOff>
    </xdr:from>
    <xdr:to>
      <xdr:col>7</xdr:col>
      <xdr:colOff>588967</xdr:colOff>
      <xdr:row>206</xdr:row>
      <xdr:rowOff>48724</xdr:rowOff>
    </xdr:to>
    <xdr:pic>
      <xdr:nvPicPr>
        <xdr:cNvPr id="37" name="Billede 36">
          <a:extLst>
            <a:ext uri="{FF2B5EF4-FFF2-40B4-BE49-F238E27FC236}">
              <a16:creationId xmlns:a16="http://schemas.microsoft.com/office/drawing/2014/main" id="{B75A7BF9-E9C3-4C82-8DFC-01AC5FF42C4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rot="16200000">
          <a:off x="3771903" y="37484959"/>
          <a:ext cx="1799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1398813</xdr:colOff>
      <xdr:row>210</xdr:row>
      <xdr:rowOff>70757</xdr:rowOff>
    </xdr:from>
    <xdr:to>
      <xdr:col>7</xdr:col>
      <xdr:colOff>23094</xdr:colOff>
      <xdr:row>219</xdr:row>
      <xdr:rowOff>55565</xdr:rowOff>
    </xdr:to>
    <xdr:pic>
      <xdr:nvPicPr>
        <xdr:cNvPr id="38" name="Billede 37">
          <a:extLst>
            <a:ext uri="{FF2B5EF4-FFF2-40B4-BE49-F238E27FC236}">
              <a16:creationId xmlns:a16="http://schemas.microsoft.com/office/drawing/2014/main" id="{AA9391F3-9D5E-4298-A958-3E16D51A9BA3}"/>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3167" r="15939" b="41127"/>
        <a:stretch>
          <a:fillRect/>
        </a:stretch>
      </xdr:blipFill>
      <xdr:spPr bwMode="auto">
        <a:xfrm>
          <a:off x="1703613" y="40119300"/>
          <a:ext cx="328204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635480</xdr:colOff>
      <xdr:row>210</xdr:row>
      <xdr:rowOff>70757</xdr:rowOff>
    </xdr:from>
    <xdr:to>
      <xdr:col>11</xdr:col>
      <xdr:colOff>484424</xdr:colOff>
      <xdr:row>219</xdr:row>
      <xdr:rowOff>55565</xdr:rowOff>
    </xdr:to>
    <xdr:pic>
      <xdr:nvPicPr>
        <xdr:cNvPr id="39" name="Billede 38">
          <a:extLst>
            <a:ext uri="{FF2B5EF4-FFF2-40B4-BE49-F238E27FC236}">
              <a16:creationId xmlns:a16="http://schemas.microsoft.com/office/drawing/2014/main" id="{210054E6-2FDF-47BC-8473-D20D7E425DC1}"/>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3644" r="13644" b="46279"/>
        <a:stretch>
          <a:fillRect/>
        </a:stretch>
      </xdr:blipFill>
      <xdr:spPr bwMode="auto">
        <a:xfrm>
          <a:off x="5615694" y="40119300"/>
          <a:ext cx="246283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647699</xdr:colOff>
      <xdr:row>210</xdr:row>
      <xdr:rowOff>70757</xdr:rowOff>
    </xdr:from>
    <xdr:to>
      <xdr:col>17</xdr:col>
      <xdr:colOff>27850</xdr:colOff>
      <xdr:row>219</xdr:row>
      <xdr:rowOff>55565</xdr:rowOff>
    </xdr:to>
    <xdr:pic>
      <xdr:nvPicPr>
        <xdr:cNvPr id="40" name="Billede 39">
          <a:extLst>
            <a:ext uri="{FF2B5EF4-FFF2-40B4-BE49-F238E27FC236}">
              <a16:creationId xmlns:a16="http://schemas.microsoft.com/office/drawing/2014/main" id="{7D88027C-9D8D-4C27-B63A-A79E59A3E17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893628" y="40119300"/>
          <a:ext cx="265263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964744</xdr:colOff>
      <xdr:row>263</xdr:row>
      <xdr:rowOff>95246</xdr:rowOff>
    </xdr:from>
    <xdr:to>
      <xdr:col>18</xdr:col>
      <xdr:colOff>16415</xdr:colOff>
      <xdr:row>277</xdr:row>
      <xdr:rowOff>12242</xdr:rowOff>
    </xdr:to>
    <xdr:grpSp>
      <xdr:nvGrpSpPr>
        <xdr:cNvPr id="45" name="Gruppe 44">
          <a:extLst>
            <a:ext uri="{FF2B5EF4-FFF2-40B4-BE49-F238E27FC236}">
              <a16:creationId xmlns:a16="http://schemas.microsoft.com/office/drawing/2014/main" id="{DD898625-B6B1-2619-6556-BFD60392E3BE}"/>
            </a:ext>
          </a:extLst>
        </xdr:cNvPr>
        <xdr:cNvGrpSpPr/>
      </xdr:nvGrpSpPr>
      <xdr:grpSpPr>
        <a:xfrm>
          <a:off x="1144358" y="53386260"/>
          <a:ext cx="10895328" cy="2736396"/>
          <a:chOff x="1371598" y="48882300"/>
          <a:chExt cx="10914377" cy="2737247"/>
        </a:xfrm>
      </xdr:grpSpPr>
      <xdr:pic>
        <xdr:nvPicPr>
          <xdr:cNvPr id="8" name="Billede 7">
            <a:extLst>
              <a:ext uri="{FF2B5EF4-FFF2-40B4-BE49-F238E27FC236}">
                <a16:creationId xmlns:a16="http://schemas.microsoft.com/office/drawing/2014/main" id="{6E2EEF2A-06F8-1F18-7575-80F9183E67D4}"/>
              </a:ext>
            </a:extLst>
          </xdr:cNvPr>
          <xdr:cNvPicPr>
            <a:picLocks noChangeAspect="1"/>
          </xdr:cNvPicPr>
        </xdr:nvPicPr>
        <xdr:blipFill rotWithShape="1">
          <a:blip xmlns:r="http://schemas.openxmlformats.org/officeDocument/2006/relationships" r:embed="rId31"/>
          <a:srcRect t="18782" b="1906"/>
          <a:stretch>
            <a:fillRect/>
          </a:stretch>
        </xdr:blipFill>
        <xdr:spPr>
          <a:xfrm>
            <a:off x="1371598" y="48882300"/>
            <a:ext cx="10914377" cy="2737247"/>
          </a:xfrm>
          <a:prstGeom prst="rect">
            <a:avLst/>
          </a:prstGeom>
        </xdr:spPr>
      </xdr:pic>
      <xdr:sp macro="" textlink="">
        <xdr:nvSpPr>
          <xdr:cNvPr id="44" name="Rektangel 43">
            <a:extLst>
              <a:ext uri="{FF2B5EF4-FFF2-40B4-BE49-F238E27FC236}">
                <a16:creationId xmlns:a16="http://schemas.microsoft.com/office/drawing/2014/main" id="{7C72144A-3927-4A91-B896-45DB5CC7A2D6}"/>
              </a:ext>
            </a:extLst>
          </xdr:cNvPr>
          <xdr:cNvSpPr/>
        </xdr:nvSpPr>
        <xdr:spPr>
          <a:xfrm>
            <a:off x="4386943" y="49252414"/>
            <a:ext cx="827314" cy="674915"/>
          </a:xfrm>
          <a:prstGeom prst="rect">
            <a:avLst/>
          </a:prstGeom>
          <a:pattFill prst="wdUpDiag">
            <a:fgClr>
              <a:schemeClr val="bg1">
                <a:lumMod val="85000"/>
              </a:schemeClr>
            </a:fgClr>
            <a:bgClr>
              <a:schemeClr val="bg1"/>
            </a:bgClr>
          </a:patt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pSp>
    <xdr:clientData/>
  </xdr:twoCellAnchor>
  <xdr:twoCellAnchor editAs="oneCell">
    <xdr:from>
      <xdr:col>12</xdr:col>
      <xdr:colOff>267153</xdr:colOff>
      <xdr:row>282</xdr:row>
      <xdr:rowOff>32741</xdr:rowOff>
    </xdr:from>
    <xdr:to>
      <xdr:col>17</xdr:col>
      <xdr:colOff>469410</xdr:colOff>
      <xdr:row>293</xdr:row>
      <xdr:rowOff>25973</xdr:rowOff>
    </xdr:to>
    <xdr:pic>
      <xdr:nvPicPr>
        <xdr:cNvPr id="47" name="Billede 46">
          <a:extLst>
            <a:ext uri="{FF2B5EF4-FFF2-40B4-BE49-F238E27FC236}">
              <a16:creationId xmlns:a16="http://schemas.microsoft.com/office/drawing/2014/main" id="{4DDDD50E-4B45-1AFF-2F15-C6D0FCD0FB46}"/>
            </a:ext>
          </a:extLst>
        </xdr:cNvPr>
        <xdr:cNvPicPr>
          <a:picLocks noChangeAspect="1"/>
        </xdr:cNvPicPr>
      </xdr:nvPicPr>
      <xdr:blipFill>
        <a:blip xmlns:r="http://schemas.openxmlformats.org/officeDocument/2006/relationships" r:embed="rId32"/>
        <a:stretch>
          <a:fillRect/>
        </a:stretch>
      </xdr:blipFill>
      <xdr:spPr>
        <a:xfrm>
          <a:off x="8513082" y="52109998"/>
          <a:ext cx="3466647" cy="2209800"/>
        </a:xfrm>
        <a:prstGeom prst="rect">
          <a:avLst/>
        </a:prstGeom>
      </xdr:spPr>
    </xdr:pic>
    <xdr:clientData/>
  </xdr:twoCellAnchor>
  <xdr:twoCellAnchor>
    <xdr:from>
      <xdr:col>7</xdr:col>
      <xdr:colOff>152005</xdr:colOff>
      <xdr:row>283</xdr:row>
      <xdr:rowOff>40989</xdr:rowOff>
    </xdr:from>
    <xdr:to>
      <xdr:col>12</xdr:col>
      <xdr:colOff>92132</xdr:colOff>
      <xdr:row>293</xdr:row>
      <xdr:rowOff>27298</xdr:rowOff>
    </xdr:to>
    <xdr:grpSp>
      <xdr:nvGrpSpPr>
        <xdr:cNvPr id="53" name="Gruppe 52">
          <a:extLst>
            <a:ext uri="{FF2B5EF4-FFF2-40B4-BE49-F238E27FC236}">
              <a16:creationId xmlns:a16="http://schemas.microsoft.com/office/drawing/2014/main" id="{08A6E7A3-C108-F502-0186-351B7D6AD7AF}"/>
            </a:ext>
          </a:extLst>
        </xdr:cNvPr>
        <xdr:cNvGrpSpPr/>
      </xdr:nvGrpSpPr>
      <xdr:grpSpPr>
        <a:xfrm>
          <a:off x="4990705" y="57359718"/>
          <a:ext cx="3205841" cy="2000166"/>
          <a:chOff x="5132219" y="52319632"/>
          <a:chExt cx="3205842" cy="2000166"/>
        </a:xfrm>
      </xdr:grpSpPr>
      <xdr:pic>
        <xdr:nvPicPr>
          <xdr:cNvPr id="46" name="Billede 45">
            <a:extLst>
              <a:ext uri="{FF2B5EF4-FFF2-40B4-BE49-F238E27FC236}">
                <a16:creationId xmlns:a16="http://schemas.microsoft.com/office/drawing/2014/main" id="{D56ECFDF-D893-9FE9-4DC7-ABF5481424C3}"/>
              </a:ext>
            </a:extLst>
          </xdr:cNvPr>
          <xdr:cNvPicPr>
            <a:picLocks noChangeAspect="1"/>
          </xdr:cNvPicPr>
        </xdr:nvPicPr>
        <xdr:blipFill>
          <a:blip xmlns:r="http://schemas.openxmlformats.org/officeDocument/2006/relationships" r:embed="rId33"/>
          <a:stretch>
            <a:fillRect/>
          </a:stretch>
        </xdr:blipFill>
        <xdr:spPr>
          <a:xfrm>
            <a:off x="5132219" y="52319632"/>
            <a:ext cx="3205842" cy="2000166"/>
          </a:xfrm>
          <a:prstGeom prst="rect">
            <a:avLst/>
          </a:prstGeom>
        </xdr:spPr>
      </xdr:pic>
      <xdr:sp macro="" textlink="">
        <xdr:nvSpPr>
          <xdr:cNvPr id="50" name="Tekstfelt 49">
            <a:extLst>
              <a:ext uri="{FF2B5EF4-FFF2-40B4-BE49-F238E27FC236}">
                <a16:creationId xmlns:a16="http://schemas.microsoft.com/office/drawing/2014/main" id="{D1943A55-BA82-E139-96F5-108C310FC53D}"/>
              </a:ext>
            </a:extLst>
          </xdr:cNvPr>
          <xdr:cNvSpPr txBox="1"/>
        </xdr:nvSpPr>
        <xdr:spPr>
          <a:xfrm rot="16200000">
            <a:off x="6614434" y="53157663"/>
            <a:ext cx="413656" cy="244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da-DK" sz="1100"/>
              <a:t>4120</a:t>
            </a:r>
          </a:p>
        </xdr:txBody>
      </xdr:sp>
    </xdr:grpSp>
    <xdr:clientData/>
  </xdr:twoCellAnchor>
  <xdr:twoCellAnchor>
    <xdr:from>
      <xdr:col>1</xdr:col>
      <xdr:colOff>1306285</xdr:colOff>
      <xdr:row>285</xdr:row>
      <xdr:rowOff>190500</xdr:rowOff>
    </xdr:from>
    <xdr:to>
      <xdr:col>6</xdr:col>
      <xdr:colOff>630126</xdr:colOff>
      <xdr:row>293</xdr:row>
      <xdr:rowOff>27298</xdr:rowOff>
    </xdr:to>
    <xdr:grpSp>
      <xdr:nvGrpSpPr>
        <xdr:cNvPr id="52" name="Gruppe 51">
          <a:extLst>
            <a:ext uri="{FF2B5EF4-FFF2-40B4-BE49-F238E27FC236}">
              <a16:creationId xmlns:a16="http://schemas.microsoft.com/office/drawing/2014/main" id="{08675668-59E9-041D-03CF-1158720F8AD9}"/>
            </a:ext>
          </a:extLst>
        </xdr:cNvPr>
        <xdr:cNvGrpSpPr/>
      </xdr:nvGrpSpPr>
      <xdr:grpSpPr>
        <a:xfrm>
          <a:off x="1485899" y="57912000"/>
          <a:ext cx="3329784" cy="1447884"/>
          <a:chOff x="1611085" y="52871914"/>
          <a:chExt cx="3346112" cy="1447884"/>
        </a:xfrm>
      </xdr:grpSpPr>
      <xdr:pic>
        <xdr:nvPicPr>
          <xdr:cNvPr id="49" name="Billede 48">
            <a:extLst>
              <a:ext uri="{FF2B5EF4-FFF2-40B4-BE49-F238E27FC236}">
                <a16:creationId xmlns:a16="http://schemas.microsoft.com/office/drawing/2014/main" id="{36DCA169-FC63-85DC-363F-E9B1E8A57181}"/>
              </a:ext>
            </a:extLst>
          </xdr:cNvPr>
          <xdr:cNvPicPr>
            <a:picLocks noChangeAspect="1"/>
          </xdr:cNvPicPr>
        </xdr:nvPicPr>
        <xdr:blipFill>
          <a:blip xmlns:r="http://schemas.openxmlformats.org/officeDocument/2006/relationships" r:embed="rId34"/>
          <a:stretch>
            <a:fillRect/>
          </a:stretch>
        </xdr:blipFill>
        <xdr:spPr>
          <a:xfrm>
            <a:off x="1611085" y="52871914"/>
            <a:ext cx="3346112" cy="1447884"/>
          </a:xfrm>
          <a:prstGeom prst="rect">
            <a:avLst/>
          </a:prstGeom>
        </xdr:spPr>
      </xdr:pic>
      <xdr:sp macro="" textlink="">
        <xdr:nvSpPr>
          <xdr:cNvPr id="51" name="Tekstfelt 50">
            <a:extLst>
              <a:ext uri="{FF2B5EF4-FFF2-40B4-BE49-F238E27FC236}">
                <a16:creationId xmlns:a16="http://schemas.microsoft.com/office/drawing/2014/main" id="{1015A8CD-3956-4F38-9DAF-820210847F75}"/>
              </a:ext>
            </a:extLst>
          </xdr:cNvPr>
          <xdr:cNvSpPr txBox="1"/>
        </xdr:nvSpPr>
        <xdr:spPr>
          <a:xfrm>
            <a:off x="3038477" y="53054250"/>
            <a:ext cx="413656" cy="244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da-DK" sz="1100"/>
              <a:t>5490</a:t>
            </a:r>
          </a:p>
        </xdr:txBody>
      </xdr:sp>
    </xdr:grpSp>
    <xdr:clientData/>
  </xdr:twoCellAnchor>
  <xdr:twoCellAnchor editAs="oneCell">
    <xdr:from>
      <xdr:col>2</xdr:col>
      <xdr:colOff>43543</xdr:colOff>
      <xdr:row>296</xdr:row>
      <xdr:rowOff>81643</xdr:rowOff>
    </xdr:from>
    <xdr:to>
      <xdr:col>6</xdr:col>
      <xdr:colOff>431310</xdr:colOff>
      <xdr:row>305</xdr:row>
      <xdr:rowOff>164610</xdr:rowOff>
    </xdr:to>
    <xdr:pic>
      <xdr:nvPicPr>
        <xdr:cNvPr id="54" name="Billede 53">
          <a:extLst>
            <a:ext uri="{FF2B5EF4-FFF2-40B4-BE49-F238E27FC236}">
              <a16:creationId xmlns:a16="http://schemas.microsoft.com/office/drawing/2014/main" id="{686526E0-A604-4BB4-98AD-BE2AFC9E15B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758043" y="54978300"/>
          <a:ext cx="2993571" cy="1888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308</xdr:row>
      <xdr:rowOff>87086</xdr:rowOff>
    </xdr:from>
    <xdr:to>
      <xdr:col>6</xdr:col>
      <xdr:colOff>134144</xdr:colOff>
      <xdr:row>317</xdr:row>
      <xdr:rowOff>74614</xdr:rowOff>
    </xdr:to>
    <xdr:pic>
      <xdr:nvPicPr>
        <xdr:cNvPr id="55" name="Billede 54">
          <a:extLst>
            <a:ext uri="{FF2B5EF4-FFF2-40B4-BE49-F238E27FC236}">
              <a16:creationId xmlns:a16="http://schemas.microsoft.com/office/drawing/2014/main" id="{016B44F9-EE8F-42A7-BA5F-DE5FE67457C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741714" y="57400372"/>
          <a:ext cx="272222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545022</xdr:colOff>
      <xdr:row>308</xdr:row>
      <xdr:rowOff>87086</xdr:rowOff>
    </xdr:from>
    <xdr:to>
      <xdr:col>10</xdr:col>
      <xdr:colOff>559347</xdr:colOff>
      <xdr:row>317</xdr:row>
      <xdr:rowOff>74614</xdr:rowOff>
    </xdr:to>
    <xdr:pic>
      <xdr:nvPicPr>
        <xdr:cNvPr id="56" name="Billede 55">
          <a:extLst>
            <a:ext uri="{FF2B5EF4-FFF2-40B4-BE49-F238E27FC236}">
              <a16:creationId xmlns:a16="http://schemas.microsoft.com/office/drawing/2014/main" id="{9B29C190-6FA0-474A-9749-3A45CD6FE8B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872093" y="57400372"/>
          <a:ext cx="262822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315685</xdr:colOff>
      <xdr:row>308</xdr:row>
      <xdr:rowOff>87086</xdr:rowOff>
    </xdr:from>
    <xdr:to>
      <xdr:col>15</xdr:col>
      <xdr:colOff>96709</xdr:colOff>
      <xdr:row>317</xdr:row>
      <xdr:rowOff>74614</xdr:rowOff>
    </xdr:to>
    <xdr:pic>
      <xdr:nvPicPr>
        <xdr:cNvPr id="57" name="Billede 56">
          <a:extLst>
            <a:ext uri="{FF2B5EF4-FFF2-40B4-BE49-F238E27FC236}">
              <a16:creationId xmlns:a16="http://schemas.microsoft.com/office/drawing/2014/main" id="{E334D9C2-02AC-46C8-BC9A-58C171A8D98F}"/>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908471" y="57400372"/>
          <a:ext cx="2396317"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320</xdr:row>
      <xdr:rowOff>70756</xdr:rowOff>
    </xdr:from>
    <xdr:to>
      <xdr:col>8</xdr:col>
      <xdr:colOff>540539</xdr:colOff>
      <xdr:row>329</xdr:row>
      <xdr:rowOff>55565</xdr:rowOff>
    </xdr:to>
    <xdr:pic>
      <xdr:nvPicPr>
        <xdr:cNvPr id="58" name="Billede 57">
          <a:extLst>
            <a:ext uri="{FF2B5EF4-FFF2-40B4-BE49-F238E27FC236}">
              <a16:creationId xmlns:a16="http://schemas.microsoft.com/office/drawing/2014/main" id="{55B4139B-55A4-4915-97EB-37E56AC6222F}"/>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r="5749" b="31692"/>
        <a:stretch>
          <a:fillRect/>
        </a:stretch>
      </xdr:blipFill>
      <xdr:spPr bwMode="auto">
        <a:xfrm>
          <a:off x="1714502" y="60002056"/>
          <a:ext cx="4463513"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5443</xdr:colOff>
      <xdr:row>320</xdr:row>
      <xdr:rowOff>70756</xdr:rowOff>
    </xdr:from>
    <xdr:to>
      <xdr:col>14</xdr:col>
      <xdr:colOff>57294</xdr:colOff>
      <xdr:row>329</xdr:row>
      <xdr:rowOff>55565</xdr:rowOff>
    </xdr:to>
    <xdr:pic>
      <xdr:nvPicPr>
        <xdr:cNvPr id="59" name="Billede 58">
          <a:extLst>
            <a:ext uri="{FF2B5EF4-FFF2-40B4-BE49-F238E27FC236}">
              <a16:creationId xmlns:a16="http://schemas.microsoft.com/office/drawing/2014/main" id="{769D9A38-2F39-4239-9759-46D9425291CF}"/>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20340" b="7848"/>
        <a:stretch>
          <a:fillRect/>
        </a:stretch>
      </xdr:blipFill>
      <xdr:spPr bwMode="auto">
        <a:xfrm>
          <a:off x="6945086" y="60002056"/>
          <a:ext cx="2661702"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522513</xdr:colOff>
      <xdr:row>347</xdr:row>
      <xdr:rowOff>190499</xdr:rowOff>
    </xdr:from>
    <xdr:to>
      <xdr:col>3</xdr:col>
      <xdr:colOff>267470</xdr:colOff>
      <xdr:row>352</xdr:row>
      <xdr:rowOff>190498</xdr:rowOff>
    </xdr:to>
    <xdr:grpSp>
      <xdr:nvGrpSpPr>
        <xdr:cNvPr id="77" name="Gruppe 76">
          <a:extLst>
            <a:ext uri="{FF2B5EF4-FFF2-40B4-BE49-F238E27FC236}">
              <a16:creationId xmlns:a16="http://schemas.microsoft.com/office/drawing/2014/main" id="{9438501A-5837-9736-4753-34FFCBDE11DB}"/>
            </a:ext>
          </a:extLst>
        </xdr:cNvPr>
        <xdr:cNvGrpSpPr/>
      </xdr:nvGrpSpPr>
      <xdr:grpSpPr>
        <a:xfrm>
          <a:off x="2095499" y="70397913"/>
          <a:ext cx="398100" cy="1006928"/>
          <a:chOff x="2237013" y="63158914"/>
          <a:chExt cx="398100" cy="1006928"/>
        </a:xfrm>
      </xdr:grpSpPr>
      <xdr:cxnSp macro="">
        <xdr:nvCxnSpPr>
          <xdr:cNvPr id="64" name="Lige forbindelse 63">
            <a:extLst>
              <a:ext uri="{FF2B5EF4-FFF2-40B4-BE49-F238E27FC236}">
                <a16:creationId xmlns:a16="http://schemas.microsoft.com/office/drawing/2014/main" id="{D83E8DBD-41E4-5E1C-706B-744069CBC2A7}"/>
              </a:ext>
            </a:extLst>
          </xdr:cNvPr>
          <xdr:cNvCxnSpPr/>
        </xdr:nvCxnSpPr>
        <xdr:spPr>
          <a:xfrm flipV="1">
            <a:off x="2237013" y="64138628"/>
            <a:ext cx="36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Lige forbindelse 64">
            <a:extLst>
              <a:ext uri="{FF2B5EF4-FFF2-40B4-BE49-F238E27FC236}">
                <a16:creationId xmlns:a16="http://schemas.microsoft.com/office/drawing/2014/main" id="{A6FFD6C9-DCC2-4171-BA3A-938572267111}"/>
              </a:ext>
            </a:extLst>
          </xdr:cNvPr>
          <xdr:cNvCxnSpPr/>
        </xdr:nvCxnSpPr>
        <xdr:spPr>
          <a:xfrm>
            <a:off x="2275113" y="63158914"/>
            <a:ext cx="360000" cy="1006928"/>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609599</xdr:colOff>
      <xdr:row>348</xdr:row>
      <xdr:rowOff>97945</xdr:rowOff>
    </xdr:from>
    <xdr:to>
      <xdr:col>8</xdr:col>
      <xdr:colOff>39643</xdr:colOff>
      <xdr:row>352</xdr:row>
      <xdr:rowOff>65287</xdr:rowOff>
    </xdr:to>
    <xdr:grpSp>
      <xdr:nvGrpSpPr>
        <xdr:cNvPr id="78" name="Gruppe 77">
          <a:extLst>
            <a:ext uri="{FF2B5EF4-FFF2-40B4-BE49-F238E27FC236}">
              <a16:creationId xmlns:a16="http://schemas.microsoft.com/office/drawing/2014/main" id="{A82756CF-1008-18A6-8CF1-4E769BD970D2}"/>
            </a:ext>
          </a:extLst>
        </xdr:cNvPr>
        <xdr:cNvGrpSpPr/>
      </xdr:nvGrpSpPr>
      <xdr:grpSpPr>
        <a:xfrm>
          <a:off x="4795156" y="70506745"/>
          <a:ext cx="736330" cy="772885"/>
          <a:chOff x="4936670" y="63251443"/>
          <a:chExt cx="736330" cy="772885"/>
        </a:xfrm>
      </xdr:grpSpPr>
      <xdr:cxnSp macro="">
        <xdr:nvCxnSpPr>
          <xdr:cNvPr id="69" name="Lige forbindelse 68">
            <a:extLst>
              <a:ext uri="{FF2B5EF4-FFF2-40B4-BE49-F238E27FC236}">
                <a16:creationId xmlns:a16="http://schemas.microsoft.com/office/drawing/2014/main" id="{D013A6FB-CA46-4E79-886E-5BA14FD95D91}"/>
              </a:ext>
            </a:extLst>
          </xdr:cNvPr>
          <xdr:cNvCxnSpPr/>
        </xdr:nvCxnSpPr>
        <xdr:spPr>
          <a:xfrm flipV="1">
            <a:off x="4936670" y="64024328"/>
            <a:ext cx="72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Lige forbindelse 69">
            <a:extLst>
              <a:ext uri="{FF2B5EF4-FFF2-40B4-BE49-F238E27FC236}">
                <a16:creationId xmlns:a16="http://schemas.microsoft.com/office/drawing/2014/main" id="{04AE67F4-CA8B-4B51-9935-2CEC84CF38FB}"/>
              </a:ext>
            </a:extLst>
          </xdr:cNvPr>
          <xdr:cNvCxnSpPr/>
        </xdr:nvCxnSpPr>
        <xdr:spPr>
          <a:xfrm>
            <a:off x="4953000" y="63251443"/>
            <a:ext cx="720000" cy="75655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391884</xdr:colOff>
      <xdr:row>346</xdr:row>
      <xdr:rowOff>43542</xdr:rowOff>
    </xdr:from>
    <xdr:to>
      <xdr:col>14</xdr:col>
      <xdr:colOff>333156</xdr:colOff>
      <xdr:row>358</xdr:row>
      <xdr:rowOff>146914</xdr:rowOff>
    </xdr:to>
    <xdr:grpSp>
      <xdr:nvGrpSpPr>
        <xdr:cNvPr id="79" name="Gruppe 78">
          <a:extLst>
            <a:ext uri="{FF2B5EF4-FFF2-40B4-BE49-F238E27FC236}">
              <a16:creationId xmlns:a16="http://schemas.microsoft.com/office/drawing/2014/main" id="{47E08F19-54C2-2A3F-1E03-CE90AF36AA17}"/>
            </a:ext>
          </a:extLst>
        </xdr:cNvPr>
        <xdr:cNvGrpSpPr/>
      </xdr:nvGrpSpPr>
      <xdr:grpSpPr>
        <a:xfrm>
          <a:off x="7843155" y="70049571"/>
          <a:ext cx="1900701" cy="2520000"/>
          <a:chOff x="7984670" y="62913988"/>
          <a:chExt cx="1900700" cy="2520000"/>
        </a:xfrm>
      </xdr:grpSpPr>
      <xdr:pic>
        <xdr:nvPicPr>
          <xdr:cNvPr id="62" name="Billede 61">
            <a:extLst>
              <a:ext uri="{FF2B5EF4-FFF2-40B4-BE49-F238E27FC236}">
                <a16:creationId xmlns:a16="http://schemas.microsoft.com/office/drawing/2014/main" id="{0A6D67E8-2511-CCCA-6E5F-79B026016083}"/>
              </a:ext>
            </a:extLst>
          </xdr:cNvPr>
          <xdr:cNvPicPr>
            <a:picLocks noChangeAspect="1"/>
          </xdr:cNvPicPr>
        </xdr:nvPicPr>
        <xdr:blipFill rotWithShape="1">
          <a:blip xmlns:r="http://schemas.openxmlformats.org/officeDocument/2006/relationships" r:embed="rId41"/>
          <a:srcRect t="5831"/>
          <a:stretch>
            <a:fillRect/>
          </a:stretch>
        </xdr:blipFill>
        <xdr:spPr>
          <a:xfrm>
            <a:off x="7984670" y="62913988"/>
            <a:ext cx="1900700" cy="2520000"/>
          </a:xfrm>
          <a:prstGeom prst="rect">
            <a:avLst/>
          </a:prstGeom>
        </xdr:spPr>
      </xdr:pic>
      <xdr:cxnSp macro="">
        <xdr:nvCxnSpPr>
          <xdr:cNvPr id="73" name="Lige forbindelse 72">
            <a:extLst>
              <a:ext uri="{FF2B5EF4-FFF2-40B4-BE49-F238E27FC236}">
                <a16:creationId xmlns:a16="http://schemas.microsoft.com/office/drawing/2014/main" id="{2469D524-2DFF-43C3-A069-A7FDBED376AB}"/>
              </a:ext>
            </a:extLst>
          </xdr:cNvPr>
          <xdr:cNvCxnSpPr/>
        </xdr:nvCxnSpPr>
        <xdr:spPr>
          <a:xfrm flipV="1">
            <a:off x="8126185" y="63942684"/>
            <a:ext cx="1080000" cy="1"/>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Lige forbindelse 73">
            <a:extLst>
              <a:ext uri="{FF2B5EF4-FFF2-40B4-BE49-F238E27FC236}">
                <a16:creationId xmlns:a16="http://schemas.microsoft.com/office/drawing/2014/main" id="{D47B98C3-6F48-4880-942E-9F2AB6D57E67}"/>
              </a:ext>
            </a:extLst>
          </xdr:cNvPr>
          <xdr:cNvCxnSpPr/>
        </xdr:nvCxnSpPr>
        <xdr:spPr>
          <a:xfrm>
            <a:off x="8147958" y="63349413"/>
            <a:ext cx="1080000" cy="598714"/>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250372</xdr:colOff>
      <xdr:row>346</xdr:row>
      <xdr:rowOff>43542</xdr:rowOff>
    </xdr:from>
    <xdr:to>
      <xdr:col>4</xdr:col>
      <xdr:colOff>512797</xdr:colOff>
      <xdr:row>358</xdr:row>
      <xdr:rowOff>146915</xdr:rowOff>
    </xdr:to>
    <xdr:grpSp>
      <xdr:nvGrpSpPr>
        <xdr:cNvPr id="80" name="Gruppe 79">
          <a:extLst>
            <a:ext uri="{FF2B5EF4-FFF2-40B4-BE49-F238E27FC236}">
              <a16:creationId xmlns:a16="http://schemas.microsoft.com/office/drawing/2014/main" id="{8F77577C-949E-A32E-A1A6-F892C30C0A3E}"/>
            </a:ext>
          </a:extLst>
        </xdr:cNvPr>
        <xdr:cNvGrpSpPr/>
      </xdr:nvGrpSpPr>
      <xdr:grpSpPr>
        <a:xfrm>
          <a:off x="1823358" y="70049571"/>
          <a:ext cx="1568710" cy="2520001"/>
          <a:chOff x="1959429" y="63120814"/>
          <a:chExt cx="1568711" cy="2520000"/>
        </a:xfrm>
      </xdr:grpSpPr>
      <xdr:pic>
        <xdr:nvPicPr>
          <xdr:cNvPr id="81" name="Billede 80">
            <a:extLst>
              <a:ext uri="{FF2B5EF4-FFF2-40B4-BE49-F238E27FC236}">
                <a16:creationId xmlns:a16="http://schemas.microsoft.com/office/drawing/2014/main" id="{4FDC2B9F-3237-4672-BC7C-323F338BB0C7}"/>
              </a:ext>
            </a:extLst>
          </xdr:cNvPr>
          <xdr:cNvPicPr>
            <a:picLocks noChangeAspect="1"/>
          </xdr:cNvPicPr>
        </xdr:nvPicPr>
        <xdr:blipFill>
          <a:blip xmlns:r="http://schemas.openxmlformats.org/officeDocument/2006/relationships" r:embed="rId42"/>
          <a:stretch>
            <a:fillRect/>
          </a:stretch>
        </xdr:blipFill>
        <xdr:spPr>
          <a:xfrm>
            <a:off x="1959429" y="63120814"/>
            <a:ext cx="1568711" cy="2520000"/>
          </a:xfrm>
          <a:prstGeom prst="rect">
            <a:avLst/>
          </a:prstGeom>
        </xdr:spPr>
      </xdr:pic>
      <xdr:cxnSp macro="">
        <xdr:nvCxnSpPr>
          <xdr:cNvPr id="82" name="Lige forbindelse 81">
            <a:extLst>
              <a:ext uri="{FF2B5EF4-FFF2-40B4-BE49-F238E27FC236}">
                <a16:creationId xmlns:a16="http://schemas.microsoft.com/office/drawing/2014/main" id="{2B54E08D-136E-A21F-0E7B-0AD64F1F927D}"/>
              </a:ext>
            </a:extLst>
          </xdr:cNvPr>
          <xdr:cNvCxnSpPr/>
        </xdr:nvCxnSpPr>
        <xdr:spPr>
          <a:xfrm flipV="1">
            <a:off x="2237013" y="64138628"/>
            <a:ext cx="36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3" name="Lige forbindelse 82">
            <a:extLst>
              <a:ext uri="{FF2B5EF4-FFF2-40B4-BE49-F238E27FC236}">
                <a16:creationId xmlns:a16="http://schemas.microsoft.com/office/drawing/2014/main" id="{A5A8A326-945A-3E16-3AD0-7E68E77DB66A}"/>
              </a:ext>
            </a:extLst>
          </xdr:cNvPr>
          <xdr:cNvCxnSpPr/>
        </xdr:nvCxnSpPr>
        <xdr:spPr>
          <a:xfrm>
            <a:off x="2275113" y="63158914"/>
            <a:ext cx="360000" cy="1006928"/>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615042</xdr:colOff>
      <xdr:row>346</xdr:row>
      <xdr:rowOff>43542</xdr:rowOff>
    </xdr:from>
    <xdr:to>
      <xdr:col>9</xdr:col>
      <xdr:colOff>41258</xdr:colOff>
      <xdr:row>358</xdr:row>
      <xdr:rowOff>87044</xdr:rowOff>
    </xdr:to>
    <xdr:grpSp>
      <xdr:nvGrpSpPr>
        <xdr:cNvPr id="84" name="Gruppe 83">
          <a:extLst>
            <a:ext uri="{FF2B5EF4-FFF2-40B4-BE49-F238E27FC236}">
              <a16:creationId xmlns:a16="http://schemas.microsoft.com/office/drawing/2014/main" id="{061F2910-BC15-9968-EC01-3F0DA6A06439}"/>
            </a:ext>
          </a:extLst>
        </xdr:cNvPr>
        <xdr:cNvGrpSpPr/>
      </xdr:nvGrpSpPr>
      <xdr:grpSpPr>
        <a:xfrm>
          <a:off x="4800599" y="70049571"/>
          <a:ext cx="1385645" cy="2460130"/>
          <a:chOff x="4936670" y="63071829"/>
          <a:chExt cx="1385645" cy="2460129"/>
        </a:xfrm>
      </xdr:grpSpPr>
      <xdr:pic>
        <xdr:nvPicPr>
          <xdr:cNvPr id="85" name="Billede 84">
            <a:extLst>
              <a:ext uri="{FF2B5EF4-FFF2-40B4-BE49-F238E27FC236}">
                <a16:creationId xmlns:a16="http://schemas.microsoft.com/office/drawing/2014/main" id="{236047D9-2AF0-FA39-0502-A92F27CE10D4}"/>
              </a:ext>
            </a:extLst>
          </xdr:cNvPr>
          <xdr:cNvPicPr>
            <a:picLocks noChangeAspect="1"/>
          </xdr:cNvPicPr>
        </xdr:nvPicPr>
        <xdr:blipFill>
          <a:blip xmlns:r="http://schemas.openxmlformats.org/officeDocument/2006/relationships" r:embed="rId43"/>
          <a:stretch>
            <a:fillRect/>
          </a:stretch>
        </xdr:blipFill>
        <xdr:spPr>
          <a:xfrm>
            <a:off x="4942114" y="63071829"/>
            <a:ext cx="1380201" cy="2460129"/>
          </a:xfrm>
          <a:prstGeom prst="rect">
            <a:avLst/>
          </a:prstGeom>
        </xdr:spPr>
      </xdr:pic>
      <xdr:cxnSp macro="">
        <xdr:nvCxnSpPr>
          <xdr:cNvPr id="86" name="Lige forbindelse 85">
            <a:extLst>
              <a:ext uri="{FF2B5EF4-FFF2-40B4-BE49-F238E27FC236}">
                <a16:creationId xmlns:a16="http://schemas.microsoft.com/office/drawing/2014/main" id="{94964ADD-6C08-CFAB-D9AC-C4C7084C8092}"/>
              </a:ext>
            </a:extLst>
          </xdr:cNvPr>
          <xdr:cNvCxnSpPr/>
        </xdr:nvCxnSpPr>
        <xdr:spPr>
          <a:xfrm flipV="1">
            <a:off x="4936670" y="64024328"/>
            <a:ext cx="720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7" name="Lige forbindelse 86">
            <a:extLst>
              <a:ext uri="{FF2B5EF4-FFF2-40B4-BE49-F238E27FC236}">
                <a16:creationId xmlns:a16="http://schemas.microsoft.com/office/drawing/2014/main" id="{9C0EA3B3-6138-C126-DA2C-744C12D95DF3}"/>
              </a:ext>
            </a:extLst>
          </xdr:cNvPr>
          <xdr:cNvCxnSpPr/>
        </xdr:nvCxnSpPr>
        <xdr:spPr>
          <a:xfrm>
            <a:off x="4953000" y="63251443"/>
            <a:ext cx="720000" cy="75655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43544</xdr:colOff>
      <xdr:row>365</xdr:row>
      <xdr:rowOff>54427</xdr:rowOff>
    </xdr:from>
    <xdr:to>
      <xdr:col>4</xdr:col>
      <xdr:colOff>552099</xdr:colOff>
      <xdr:row>374</xdr:row>
      <xdr:rowOff>48722</xdr:rowOff>
    </xdr:to>
    <xdr:pic>
      <xdr:nvPicPr>
        <xdr:cNvPr id="88" name="Billede 87">
          <a:extLst>
            <a:ext uri="{FF2B5EF4-FFF2-40B4-BE49-F238E27FC236}">
              <a16:creationId xmlns:a16="http://schemas.microsoft.com/office/drawing/2014/main" id="{9B7C7A20-5CD5-4449-99CC-0CC3AE973366}"/>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758044" y="66212356"/>
          <a:ext cx="181756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16330</xdr:colOff>
      <xdr:row>365</xdr:row>
      <xdr:rowOff>54427</xdr:rowOff>
    </xdr:from>
    <xdr:to>
      <xdr:col>8</xdr:col>
      <xdr:colOff>457869</xdr:colOff>
      <xdr:row>374</xdr:row>
      <xdr:rowOff>48722</xdr:rowOff>
    </xdr:to>
    <xdr:pic>
      <xdr:nvPicPr>
        <xdr:cNvPr id="89" name="Billede 88">
          <a:extLst>
            <a:ext uri="{FF2B5EF4-FFF2-40B4-BE49-F238E27FC236}">
              <a16:creationId xmlns:a16="http://schemas.microsoft.com/office/drawing/2014/main" id="{07AAE14A-5954-4BED-A430-19F2B9EF53F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343401" y="66212356"/>
          <a:ext cx="1747825"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620487</xdr:colOff>
      <xdr:row>365</xdr:row>
      <xdr:rowOff>54427</xdr:rowOff>
    </xdr:from>
    <xdr:to>
      <xdr:col>12</xdr:col>
      <xdr:colOff>465939</xdr:colOff>
      <xdr:row>374</xdr:row>
      <xdr:rowOff>48722</xdr:rowOff>
    </xdr:to>
    <xdr:pic>
      <xdr:nvPicPr>
        <xdr:cNvPr id="90" name="Billede 89">
          <a:extLst>
            <a:ext uri="{FF2B5EF4-FFF2-40B4-BE49-F238E27FC236}">
              <a16:creationId xmlns:a16="http://schemas.microsoft.com/office/drawing/2014/main" id="{D20CDFBD-85FB-4636-A04B-8BFA3D4DE0F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06987" y="66212356"/>
          <a:ext cx="180899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125186</xdr:colOff>
      <xdr:row>333</xdr:row>
      <xdr:rowOff>38097</xdr:rowOff>
    </xdr:from>
    <xdr:to>
      <xdr:col>4</xdr:col>
      <xdr:colOff>645902</xdr:colOff>
      <xdr:row>342</xdr:row>
      <xdr:rowOff>29745</xdr:rowOff>
    </xdr:to>
    <xdr:pic>
      <xdr:nvPicPr>
        <xdr:cNvPr id="94" name="Billede 93">
          <a:extLst>
            <a:ext uri="{FF2B5EF4-FFF2-40B4-BE49-F238E27FC236}">
              <a16:creationId xmlns:a16="http://schemas.microsoft.com/office/drawing/2014/main" id="{9A806AA2-6C86-4A6C-AC35-C194D79641C5}"/>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839686" y="62990183"/>
          <a:ext cx="182700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16329</xdr:colOff>
      <xdr:row>333</xdr:row>
      <xdr:rowOff>38097</xdr:rowOff>
    </xdr:from>
    <xdr:to>
      <xdr:col>8</xdr:col>
      <xdr:colOff>488201</xdr:colOff>
      <xdr:row>342</xdr:row>
      <xdr:rowOff>29745</xdr:rowOff>
    </xdr:to>
    <xdr:pic>
      <xdr:nvPicPr>
        <xdr:cNvPr id="95" name="Billede 94">
          <a:extLst>
            <a:ext uri="{FF2B5EF4-FFF2-40B4-BE49-F238E27FC236}">
              <a16:creationId xmlns:a16="http://schemas.microsoft.com/office/drawing/2014/main" id="{86E9C3A6-97FD-4E7D-ADB1-02FECD0305D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343400" y="62990183"/>
          <a:ext cx="1774039"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642256</xdr:colOff>
      <xdr:row>333</xdr:row>
      <xdr:rowOff>38097</xdr:rowOff>
    </xdr:from>
    <xdr:to>
      <xdr:col>12</xdr:col>
      <xdr:colOff>446720</xdr:colOff>
      <xdr:row>342</xdr:row>
      <xdr:rowOff>29745</xdr:rowOff>
    </xdr:to>
    <xdr:pic>
      <xdr:nvPicPr>
        <xdr:cNvPr id="96" name="Billede 95">
          <a:extLst>
            <a:ext uri="{FF2B5EF4-FFF2-40B4-BE49-F238E27FC236}">
              <a16:creationId xmlns:a16="http://schemas.microsoft.com/office/drawing/2014/main" id="{8714BFAA-DD66-4C9A-98B1-41BCDBEC41C7}"/>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928756" y="62990183"/>
          <a:ext cx="1765216"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9</xdr:row>
      <xdr:rowOff>150895</xdr:rowOff>
    </xdr:from>
    <xdr:to>
      <xdr:col>5</xdr:col>
      <xdr:colOff>142788</xdr:colOff>
      <xdr:row>33</xdr:row>
      <xdr:rowOff>121723</xdr:rowOff>
    </xdr:to>
    <xdr:graphicFrame macro="">
      <xdr:nvGraphicFramePr>
        <xdr:cNvPr id="2" name="Diagram 1">
          <a:extLst>
            <a:ext uri="{FF2B5EF4-FFF2-40B4-BE49-F238E27FC236}">
              <a16:creationId xmlns:a16="http://schemas.microsoft.com/office/drawing/2014/main" id="{95056317-A99C-4A4D-A2EB-96E4C8B6565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279080</xdr:colOff>
      <xdr:row>9</xdr:row>
      <xdr:rowOff>150895</xdr:rowOff>
    </xdr:from>
    <xdr:to>
      <xdr:col>9</xdr:col>
      <xdr:colOff>147604</xdr:colOff>
      <xdr:row>33</xdr:row>
      <xdr:rowOff>134047</xdr:rowOff>
    </xdr:to>
    <xdr:graphicFrame macro="">
      <xdr:nvGraphicFramePr>
        <xdr:cNvPr id="3" name="Diagram 2">
          <a:extLst>
            <a:ext uri="{FF2B5EF4-FFF2-40B4-BE49-F238E27FC236}">
              <a16:creationId xmlns:a16="http://schemas.microsoft.com/office/drawing/2014/main" id="{202B7CD3-FAF2-4C81-9198-A61F621200E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8</xdr:col>
      <xdr:colOff>157338</xdr:colOff>
      <xdr:row>9</xdr:row>
      <xdr:rowOff>150895</xdr:rowOff>
    </xdr:from>
    <xdr:to>
      <xdr:col>12</xdr:col>
      <xdr:colOff>725682</xdr:colOff>
      <xdr:row>33</xdr:row>
      <xdr:rowOff>131625</xdr:rowOff>
    </xdr:to>
    <xdr:graphicFrame macro="">
      <xdr:nvGraphicFramePr>
        <xdr:cNvPr id="4" name="Diagram 3">
          <a:extLst>
            <a:ext uri="{FF2B5EF4-FFF2-40B4-BE49-F238E27FC236}">
              <a16:creationId xmlns:a16="http://schemas.microsoft.com/office/drawing/2014/main" id="{B3CC3C2B-4298-479B-BCBF-CC6F281C2FB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11</xdr:col>
      <xdr:colOff>901422</xdr:colOff>
      <xdr:row>9</xdr:row>
      <xdr:rowOff>150895</xdr:rowOff>
    </xdr:from>
    <xdr:to>
      <xdr:col>15</xdr:col>
      <xdr:colOff>1029195</xdr:colOff>
      <xdr:row>33</xdr:row>
      <xdr:rowOff>154926</xdr:rowOff>
    </xdr:to>
    <xdr:graphicFrame macro="">
      <xdr:nvGraphicFramePr>
        <xdr:cNvPr id="5" name="Diagram 4">
          <a:extLst>
            <a:ext uri="{FF2B5EF4-FFF2-40B4-BE49-F238E27FC236}">
              <a16:creationId xmlns:a16="http://schemas.microsoft.com/office/drawing/2014/main" id="{9AA816EA-D54E-4D33-86B3-637FF668308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17684</xdr:colOff>
      <xdr:row>34</xdr:row>
      <xdr:rowOff>236764</xdr:rowOff>
    </xdr:from>
    <xdr:to>
      <xdr:col>4</xdr:col>
      <xdr:colOff>417348</xdr:colOff>
      <xdr:row>58</xdr:row>
      <xdr:rowOff>86817</xdr:rowOff>
    </xdr:to>
    <xdr:graphicFrame macro="">
      <xdr:nvGraphicFramePr>
        <xdr:cNvPr id="6" name="Diagram 5">
          <a:extLst>
            <a:ext uri="{FF2B5EF4-FFF2-40B4-BE49-F238E27FC236}">
              <a16:creationId xmlns:a16="http://schemas.microsoft.com/office/drawing/2014/main" id="{096EA320-23B1-16B8-37A1-FF4E13E79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685800</xdr:colOff>
      <xdr:row>141</xdr:row>
      <xdr:rowOff>55789</xdr:rowOff>
    </xdr:from>
    <xdr:to>
      <xdr:col>8</xdr:col>
      <xdr:colOff>312965</xdr:colOff>
      <xdr:row>154</xdr:row>
      <xdr:rowOff>134711</xdr:rowOff>
    </xdr:to>
    <xdr:graphicFrame macro="">
      <xdr:nvGraphicFramePr>
        <xdr:cNvPr id="9" name="Diagram 8">
          <a:extLst>
            <a:ext uri="{FF2B5EF4-FFF2-40B4-BE49-F238E27FC236}">
              <a16:creationId xmlns:a16="http://schemas.microsoft.com/office/drawing/2014/main" id="{A8FD37D6-098D-4E35-921B-0D426EF17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318856</xdr:colOff>
      <xdr:row>34</xdr:row>
      <xdr:rowOff>236764</xdr:rowOff>
    </xdr:from>
    <xdr:to>
      <xdr:col>8</xdr:col>
      <xdr:colOff>721241</xdr:colOff>
      <xdr:row>58</xdr:row>
      <xdr:rowOff>85456</xdr:rowOff>
    </xdr:to>
    <xdr:graphicFrame macro="">
      <xdr:nvGraphicFramePr>
        <xdr:cNvPr id="10" name="Diagram 9">
          <a:extLst>
            <a:ext uri="{FF2B5EF4-FFF2-40B4-BE49-F238E27FC236}">
              <a16:creationId xmlns:a16="http://schemas.microsoft.com/office/drawing/2014/main" id="{25F78F0B-AB38-E71D-CDC1-993432373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666292</xdr:colOff>
      <xdr:row>34</xdr:row>
      <xdr:rowOff>236764</xdr:rowOff>
    </xdr:from>
    <xdr:to>
      <xdr:col>13</xdr:col>
      <xdr:colOff>57667</xdr:colOff>
      <xdr:row>58</xdr:row>
      <xdr:rowOff>85456</xdr:rowOff>
    </xdr:to>
    <xdr:graphicFrame macro="">
      <xdr:nvGraphicFramePr>
        <xdr:cNvPr id="11" name="Diagram 10">
          <a:extLst>
            <a:ext uri="{FF2B5EF4-FFF2-40B4-BE49-F238E27FC236}">
              <a16:creationId xmlns:a16="http://schemas.microsoft.com/office/drawing/2014/main" id="{CF952C4A-0526-F160-2F9B-9B42ABE8E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59868</xdr:colOff>
      <xdr:row>34</xdr:row>
      <xdr:rowOff>236764</xdr:rowOff>
    </xdr:from>
    <xdr:to>
      <xdr:col>17</xdr:col>
      <xdr:colOff>47236</xdr:colOff>
      <xdr:row>58</xdr:row>
      <xdr:rowOff>94983</xdr:rowOff>
    </xdr:to>
    <xdr:graphicFrame macro="">
      <xdr:nvGraphicFramePr>
        <xdr:cNvPr id="12" name="Diagram 11">
          <a:extLst>
            <a:ext uri="{FF2B5EF4-FFF2-40B4-BE49-F238E27FC236}">
              <a16:creationId xmlns:a16="http://schemas.microsoft.com/office/drawing/2014/main" id="{55284377-9D7F-8C28-2CA8-7E5339644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700951</xdr:colOff>
      <xdr:row>58</xdr:row>
      <xdr:rowOff>20056</xdr:rowOff>
    </xdr:from>
    <xdr:to>
      <xdr:col>6</xdr:col>
      <xdr:colOff>292554</xdr:colOff>
      <xdr:row>65</xdr:row>
      <xdr:rowOff>92057</xdr:rowOff>
    </xdr:to>
    <xdr:cxnSp macro="">
      <xdr:nvCxnSpPr>
        <xdr:cNvPr id="49" name="Vinklet forbindelse 48">
          <a:extLst>
            <a:ext uri="{FF2B5EF4-FFF2-40B4-BE49-F238E27FC236}">
              <a16:creationId xmlns:a16="http://schemas.microsoft.com/office/drawing/2014/main" id="{14693CF2-DC00-4B3E-AC3F-40703DC8EC1F}"/>
            </a:ext>
          </a:extLst>
        </xdr:cNvPr>
        <xdr:cNvCxnSpPr>
          <a:cxnSpLocks/>
          <a:stCxn id="45" idx="2"/>
          <a:endCxn id="57" idx="1"/>
        </xdr:cNvCxnSpPr>
      </xdr:nvCxnSpPr>
      <xdr:spPr>
        <a:xfrm rot="16200000" flipH="1">
          <a:off x="3353631" y="12215491"/>
          <a:ext cx="1367401" cy="404930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5</xdr:row>
      <xdr:rowOff>285749</xdr:rowOff>
    </xdr:from>
    <xdr:to>
      <xdr:col>1</xdr:col>
      <xdr:colOff>1438641</xdr:colOff>
      <xdr:row>7</xdr:row>
      <xdr:rowOff>17335</xdr:rowOff>
    </xdr:to>
    <xdr:sp macro="" textlink="">
      <xdr:nvSpPr>
        <xdr:cNvPr id="2" name="Afrundet rektangel 1">
          <a:extLst>
            <a:ext uri="{FF2B5EF4-FFF2-40B4-BE49-F238E27FC236}">
              <a16:creationId xmlns:a16="http://schemas.microsoft.com/office/drawing/2014/main" id="{DA4A15DA-987E-4AB0-AA18-56F5D90BD8D0}"/>
            </a:ext>
          </a:extLst>
        </xdr:cNvPr>
        <xdr:cNvSpPr/>
      </xdr:nvSpPr>
      <xdr:spPr>
        <a:xfrm>
          <a:off x="1310370" y="1624692"/>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xdr:row>
      <xdr:rowOff>173991</xdr:rowOff>
    </xdr:from>
    <xdr:to>
      <xdr:col>9</xdr:col>
      <xdr:colOff>13383</xdr:colOff>
      <xdr:row>9</xdr:row>
      <xdr:rowOff>19877</xdr:rowOff>
    </xdr:to>
    <xdr:sp macro="" textlink="">
      <xdr:nvSpPr>
        <xdr:cNvPr id="9" name="Afrundet rektangel 8">
          <a:extLst>
            <a:ext uri="{FF2B5EF4-FFF2-40B4-BE49-F238E27FC236}">
              <a16:creationId xmlns:a16="http://schemas.microsoft.com/office/drawing/2014/main" id="{8CC9ADF4-CFB6-4832-9D72-39EEFD0BFBF7}"/>
            </a:ext>
          </a:extLst>
        </xdr:cNvPr>
        <xdr:cNvSpPr/>
      </xdr:nvSpPr>
      <xdr:spPr>
        <a:xfrm>
          <a:off x="6061983" y="1997348"/>
          <a:ext cx="180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7</xdr:row>
      <xdr:rowOff>17335</xdr:rowOff>
    </xdr:from>
    <xdr:to>
      <xdr:col>6</xdr:col>
      <xdr:colOff>292553</xdr:colOff>
      <xdr:row>8</xdr:row>
      <xdr:rowOff>96934</xdr:rowOff>
    </xdr:to>
    <xdr:cxnSp macro="">
      <xdr:nvCxnSpPr>
        <xdr:cNvPr id="10" name="Vinklet forbindelse 9">
          <a:extLst>
            <a:ext uri="{FF2B5EF4-FFF2-40B4-BE49-F238E27FC236}">
              <a16:creationId xmlns:a16="http://schemas.microsoft.com/office/drawing/2014/main" id="{74370A3B-8730-46E8-8AB7-FFF25890DC18}"/>
            </a:ext>
          </a:extLst>
        </xdr:cNvPr>
        <xdr:cNvCxnSpPr>
          <a:cxnSpLocks/>
          <a:stCxn id="2" idx="2"/>
          <a:endCxn id="9" idx="1"/>
        </xdr:cNvCxnSpPr>
      </xdr:nvCxnSpPr>
      <xdr:spPr>
        <a:xfrm rot="16200000" flipH="1">
          <a:off x="3913848" y="-42787"/>
          <a:ext cx="264656"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21</xdr:row>
      <xdr:rowOff>180974</xdr:rowOff>
    </xdr:from>
    <xdr:to>
      <xdr:col>1</xdr:col>
      <xdr:colOff>1438641</xdr:colOff>
      <xdr:row>23</xdr:row>
      <xdr:rowOff>26860</xdr:rowOff>
    </xdr:to>
    <xdr:sp macro="" textlink="">
      <xdr:nvSpPr>
        <xdr:cNvPr id="21" name="Afrundet rektangel 20">
          <a:extLst>
            <a:ext uri="{FF2B5EF4-FFF2-40B4-BE49-F238E27FC236}">
              <a16:creationId xmlns:a16="http://schemas.microsoft.com/office/drawing/2014/main" id="{1CD4DAA3-541E-4792-988A-D0ADB1C061EC}"/>
            </a:ext>
          </a:extLst>
        </xdr:cNvPr>
        <xdr:cNvSpPr/>
      </xdr:nvSpPr>
      <xdr:spPr>
        <a:xfrm>
          <a:off x="1310370" y="4595131"/>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22</xdr:row>
      <xdr:rowOff>164646</xdr:rowOff>
    </xdr:from>
    <xdr:to>
      <xdr:col>9</xdr:col>
      <xdr:colOff>13383</xdr:colOff>
      <xdr:row>25</xdr:row>
      <xdr:rowOff>5474</xdr:rowOff>
    </xdr:to>
    <xdr:sp macro="" textlink="">
      <xdr:nvSpPr>
        <xdr:cNvPr id="22" name="Afrundet rektangel 21">
          <a:extLst>
            <a:ext uri="{FF2B5EF4-FFF2-40B4-BE49-F238E27FC236}">
              <a16:creationId xmlns:a16="http://schemas.microsoft.com/office/drawing/2014/main" id="{ECC2490B-6448-42E1-9AC1-3E476788CE87}"/>
            </a:ext>
          </a:extLst>
        </xdr:cNvPr>
        <xdr:cNvSpPr/>
      </xdr:nvSpPr>
      <xdr:spPr>
        <a:xfrm>
          <a:off x="6061983" y="47638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718641</xdr:colOff>
      <xdr:row>23</xdr:row>
      <xdr:rowOff>26859</xdr:rowOff>
    </xdr:from>
    <xdr:to>
      <xdr:col>6</xdr:col>
      <xdr:colOff>292554</xdr:colOff>
      <xdr:row>23</xdr:row>
      <xdr:rowOff>177588</xdr:rowOff>
    </xdr:to>
    <xdr:cxnSp macro="">
      <xdr:nvCxnSpPr>
        <xdr:cNvPr id="23" name="Vinklet forbindelse 22">
          <a:extLst>
            <a:ext uri="{FF2B5EF4-FFF2-40B4-BE49-F238E27FC236}">
              <a16:creationId xmlns:a16="http://schemas.microsoft.com/office/drawing/2014/main" id="{3F33449F-7A87-47C7-BE63-C5A7BDDD66F0}"/>
            </a:ext>
          </a:extLst>
        </xdr:cNvPr>
        <xdr:cNvCxnSpPr>
          <a:stCxn id="21" idx="2"/>
          <a:endCxn id="22" idx="1"/>
        </xdr:cNvCxnSpPr>
      </xdr:nvCxnSpPr>
      <xdr:spPr>
        <a:xfrm rot="16200000" flipH="1">
          <a:off x="3970812" y="2870688"/>
          <a:ext cx="150729"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26</xdr:row>
      <xdr:rowOff>174170</xdr:rowOff>
    </xdr:from>
    <xdr:to>
      <xdr:col>1</xdr:col>
      <xdr:colOff>1438641</xdr:colOff>
      <xdr:row>28</xdr:row>
      <xdr:rowOff>20056</xdr:rowOff>
    </xdr:to>
    <xdr:sp macro="" textlink="">
      <xdr:nvSpPr>
        <xdr:cNvPr id="27" name="Afrundet rektangel 26">
          <a:extLst>
            <a:ext uri="{FF2B5EF4-FFF2-40B4-BE49-F238E27FC236}">
              <a16:creationId xmlns:a16="http://schemas.microsoft.com/office/drawing/2014/main" id="{076A679C-270D-4615-8D81-4AF584ADC6BB}"/>
            </a:ext>
          </a:extLst>
        </xdr:cNvPr>
        <xdr:cNvSpPr/>
      </xdr:nvSpPr>
      <xdr:spPr>
        <a:xfrm>
          <a:off x="1310370" y="5513613"/>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295276</xdr:colOff>
      <xdr:row>26</xdr:row>
      <xdr:rowOff>160564</xdr:rowOff>
    </xdr:from>
    <xdr:to>
      <xdr:col>9</xdr:col>
      <xdr:colOff>10661</xdr:colOff>
      <xdr:row>30</xdr:row>
      <xdr:rowOff>21622</xdr:rowOff>
    </xdr:to>
    <xdr:sp macro="" textlink="">
      <xdr:nvSpPr>
        <xdr:cNvPr id="28" name="Afrundet rektangel 27">
          <a:extLst>
            <a:ext uri="{FF2B5EF4-FFF2-40B4-BE49-F238E27FC236}">
              <a16:creationId xmlns:a16="http://schemas.microsoft.com/office/drawing/2014/main" id="{B47C785A-BE6A-4B1E-A33A-A49C37EBACA7}"/>
            </a:ext>
          </a:extLst>
        </xdr:cNvPr>
        <xdr:cNvSpPr/>
      </xdr:nvSpPr>
      <xdr:spPr>
        <a:xfrm>
          <a:off x="6076951" y="5418364"/>
          <a:ext cx="1801360" cy="584958"/>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715240</xdr:colOff>
      <xdr:row>28</xdr:row>
      <xdr:rowOff>20056</xdr:rowOff>
    </xdr:from>
    <xdr:to>
      <xdr:col>6</xdr:col>
      <xdr:colOff>295276</xdr:colOff>
      <xdr:row>28</xdr:row>
      <xdr:rowOff>93134</xdr:rowOff>
    </xdr:to>
    <xdr:cxnSp macro="">
      <xdr:nvCxnSpPr>
        <xdr:cNvPr id="29" name="Vinklet forbindelse 28">
          <a:extLst>
            <a:ext uri="{FF2B5EF4-FFF2-40B4-BE49-F238E27FC236}">
              <a16:creationId xmlns:a16="http://schemas.microsoft.com/office/drawing/2014/main" id="{98050591-94E1-40DA-AA59-F284DA8296D7}"/>
            </a:ext>
          </a:extLst>
        </xdr:cNvPr>
        <xdr:cNvCxnSpPr>
          <a:stCxn id="27" idx="2"/>
          <a:endCxn id="28" idx="1"/>
        </xdr:cNvCxnSpPr>
      </xdr:nvCxnSpPr>
      <xdr:spPr>
        <a:xfrm rot="16200000" flipH="1">
          <a:off x="4018142" y="3652715"/>
          <a:ext cx="73078" cy="4041818"/>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30</xdr:row>
      <xdr:rowOff>174170</xdr:rowOff>
    </xdr:from>
    <xdr:to>
      <xdr:col>1</xdr:col>
      <xdr:colOff>1438641</xdr:colOff>
      <xdr:row>32</xdr:row>
      <xdr:rowOff>20056</xdr:rowOff>
    </xdr:to>
    <xdr:sp macro="" textlink="">
      <xdr:nvSpPr>
        <xdr:cNvPr id="30" name="Afrundet rektangel 29">
          <a:extLst>
            <a:ext uri="{FF2B5EF4-FFF2-40B4-BE49-F238E27FC236}">
              <a16:creationId xmlns:a16="http://schemas.microsoft.com/office/drawing/2014/main" id="{CAD83023-7D89-4B8E-B355-E196E4EF3A70}"/>
            </a:ext>
          </a:extLst>
        </xdr:cNvPr>
        <xdr:cNvSpPr/>
      </xdr:nvSpPr>
      <xdr:spPr>
        <a:xfrm>
          <a:off x="1310370" y="6438899"/>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32</xdr:row>
      <xdr:rowOff>20056</xdr:rowOff>
    </xdr:from>
    <xdr:to>
      <xdr:col>6</xdr:col>
      <xdr:colOff>292553</xdr:colOff>
      <xdr:row>32</xdr:row>
      <xdr:rowOff>174232</xdr:rowOff>
    </xdr:to>
    <xdr:cxnSp macro="">
      <xdr:nvCxnSpPr>
        <xdr:cNvPr id="32" name="Vinklet forbindelse 31">
          <a:extLst>
            <a:ext uri="{FF2B5EF4-FFF2-40B4-BE49-F238E27FC236}">
              <a16:creationId xmlns:a16="http://schemas.microsoft.com/office/drawing/2014/main" id="{F33A1637-6288-4FAC-A02A-4516EBEDB2D7}"/>
            </a:ext>
          </a:extLst>
        </xdr:cNvPr>
        <xdr:cNvCxnSpPr>
          <a:cxnSpLocks/>
          <a:stCxn id="30" idx="2"/>
          <a:endCxn id="146" idx="1"/>
        </xdr:cNvCxnSpPr>
      </xdr:nvCxnSpPr>
      <xdr:spPr>
        <a:xfrm rot="16200000" flipH="1">
          <a:off x="3969088" y="4531123"/>
          <a:ext cx="154176"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37</xdr:row>
      <xdr:rowOff>292553</xdr:rowOff>
    </xdr:from>
    <xdr:to>
      <xdr:col>1</xdr:col>
      <xdr:colOff>1422312</xdr:colOff>
      <xdr:row>39</xdr:row>
      <xdr:rowOff>24139</xdr:rowOff>
    </xdr:to>
    <xdr:sp macro="" textlink="">
      <xdr:nvSpPr>
        <xdr:cNvPr id="33" name="Afrundet rektangel 32">
          <a:extLst>
            <a:ext uri="{FF2B5EF4-FFF2-40B4-BE49-F238E27FC236}">
              <a16:creationId xmlns:a16="http://schemas.microsoft.com/office/drawing/2014/main" id="{84024CEB-4497-4C9C-82B7-EE3B967EDE50}"/>
            </a:ext>
          </a:extLst>
        </xdr:cNvPr>
        <xdr:cNvSpPr/>
      </xdr:nvSpPr>
      <xdr:spPr>
        <a:xfrm>
          <a:off x="1294041" y="970869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38</xdr:row>
      <xdr:rowOff>180975</xdr:rowOff>
    </xdr:from>
    <xdr:to>
      <xdr:col>9</xdr:col>
      <xdr:colOff>13383</xdr:colOff>
      <xdr:row>41</xdr:row>
      <xdr:rowOff>21804</xdr:rowOff>
    </xdr:to>
    <xdr:sp macro="" textlink="">
      <xdr:nvSpPr>
        <xdr:cNvPr id="34" name="Afrundet rektangel 33">
          <a:extLst>
            <a:ext uri="{FF2B5EF4-FFF2-40B4-BE49-F238E27FC236}">
              <a16:creationId xmlns:a16="http://schemas.microsoft.com/office/drawing/2014/main" id="{CA757D99-12A5-4D55-9753-59CCAFF8D0A3}"/>
            </a:ext>
          </a:extLst>
        </xdr:cNvPr>
        <xdr:cNvSpPr/>
      </xdr:nvSpPr>
      <xdr:spPr>
        <a:xfrm>
          <a:off x="6061983" y="9896475"/>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702313</xdr:colOff>
      <xdr:row>39</xdr:row>
      <xdr:rowOff>24138</xdr:rowOff>
    </xdr:from>
    <xdr:to>
      <xdr:col>6</xdr:col>
      <xdr:colOff>292555</xdr:colOff>
      <xdr:row>40</xdr:row>
      <xdr:rowOff>8860</xdr:rowOff>
    </xdr:to>
    <xdr:cxnSp macro="">
      <xdr:nvCxnSpPr>
        <xdr:cNvPr id="35" name="Vinklet forbindelse 34">
          <a:extLst>
            <a:ext uri="{FF2B5EF4-FFF2-40B4-BE49-F238E27FC236}">
              <a16:creationId xmlns:a16="http://schemas.microsoft.com/office/drawing/2014/main" id="{3D0BC36C-5AE0-419F-A26E-11EF6FA41FC0}"/>
            </a:ext>
          </a:extLst>
        </xdr:cNvPr>
        <xdr:cNvCxnSpPr>
          <a:stCxn id="33" idx="2"/>
          <a:endCxn id="34" idx="1"/>
        </xdr:cNvCxnSpPr>
      </xdr:nvCxnSpPr>
      <xdr:spPr>
        <a:xfrm rot="16200000" flipH="1">
          <a:off x="3953123" y="7985614"/>
          <a:ext cx="169779"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41</xdr:row>
      <xdr:rowOff>163287</xdr:rowOff>
    </xdr:from>
    <xdr:to>
      <xdr:col>1</xdr:col>
      <xdr:colOff>1422312</xdr:colOff>
      <xdr:row>43</xdr:row>
      <xdr:rowOff>9172</xdr:rowOff>
    </xdr:to>
    <xdr:sp macro="" textlink="">
      <xdr:nvSpPr>
        <xdr:cNvPr id="36" name="Afrundet rektangel 35">
          <a:extLst>
            <a:ext uri="{FF2B5EF4-FFF2-40B4-BE49-F238E27FC236}">
              <a16:creationId xmlns:a16="http://schemas.microsoft.com/office/drawing/2014/main" id="{6D454852-2B90-41D2-99B4-73E5CDFFA69D}"/>
            </a:ext>
          </a:extLst>
        </xdr:cNvPr>
        <xdr:cNvSpPr/>
      </xdr:nvSpPr>
      <xdr:spPr>
        <a:xfrm>
          <a:off x="1294041" y="1043395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42</xdr:row>
      <xdr:rowOff>179705</xdr:rowOff>
    </xdr:from>
    <xdr:to>
      <xdr:col>9</xdr:col>
      <xdr:colOff>13383</xdr:colOff>
      <xdr:row>46</xdr:row>
      <xdr:rowOff>15477</xdr:rowOff>
    </xdr:to>
    <xdr:sp macro="" textlink="">
      <xdr:nvSpPr>
        <xdr:cNvPr id="37" name="Afrundet rektangel 36">
          <a:extLst>
            <a:ext uri="{FF2B5EF4-FFF2-40B4-BE49-F238E27FC236}">
              <a16:creationId xmlns:a16="http://schemas.microsoft.com/office/drawing/2014/main" id="{92FD0B2B-CE92-4AB0-8041-AA6A4E794A0B}"/>
            </a:ext>
          </a:extLst>
        </xdr:cNvPr>
        <xdr:cNvSpPr/>
      </xdr:nvSpPr>
      <xdr:spPr>
        <a:xfrm>
          <a:off x="6061983" y="10635434"/>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43</xdr:row>
      <xdr:rowOff>9172</xdr:rowOff>
    </xdr:from>
    <xdr:to>
      <xdr:col>6</xdr:col>
      <xdr:colOff>292554</xdr:colOff>
      <xdr:row>44</xdr:row>
      <xdr:rowOff>97591</xdr:rowOff>
    </xdr:to>
    <xdr:cxnSp macro="">
      <xdr:nvCxnSpPr>
        <xdr:cNvPr id="38" name="Vinklet forbindelse 37">
          <a:extLst>
            <a:ext uri="{FF2B5EF4-FFF2-40B4-BE49-F238E27FC236}">
              <a16:creationId xmlns:a16="http://schemas.microsoft.com/office/drawing/2014/main" id="{FEB657E9-5754-4088-9F5B-7DCDA5166258}"/>
            </a:ext>
          </a:extLst>
        </xdr:cNvPr>
        <xdr:cNvCxnSpPr>
          <a:stCxn id="36" idx="2"/>
          <a:endCxn id="37" idx="1"/>
        </xdr:cNvCxnSpPr>
      </xdr:nvCxnSpPr>
      <xdr:spPr>
        <a:xfrm rot="16200000" flipH="1">
          <a:off x="3901274" y="8762725"/>
          <a:ext cx="273476"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45</xdr:row>
      <xdr:rowOff>168728</xdr:rowOff>
    </xdr:from>
    <xdr:to>
      <xdr:col>1</xdr:col>
      <xdr:colOff>1422312</xdr:colOff>
      <xdr:row>47</xdr:row>
      <xdr:rowOff>14614</xdr:rowOff>
    </xdr:to>
    <xdr:sp macro="" textlink="">
      <xdr:nvSpPr>
        <xdr:cNvPr id="39" name="Afrundet rektangel 38">
          <a:extLst>
            <a:ext uri="{FF2B5EF4-FFF2-40B4-BE49-F238E27FC236}">
              <a16:creationId xmlns:a16="http://schemas.microsoft.com/office/drawing/2014/main" id="{EEBA6AEF-E54F-4934-9C41-67BC740DB129}"/>
            </a:ext>
          </a:extLst>
        </xdr:cNvPr>
        <xdr:cNvSpPr/>
      </xdr:nvSpPr>
      <xdr:spPr>
        <a:xfrm>
          <a:off x="1294041" y="1117962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46</xdr:row>
      <xdr:rowOff>180975</xdr:rowOff>
    </xdr:from>
    <xdr:to>
      <xdr:col>9</xdr:col>
      <xdr:colOff>13383</xdr:colOff>
      <xdr:row>50</xdr:row>
      <xdr:rowOff>16746</xdr:rowOff>
    </xdr:to>
    <xdr:sp macro="" textlink="">
      <xdr:nvSpPr>
        <xdr:cNvPr id="40" name="Afrundet rektangel 39">
          <a:extLst>
            <a:ext uri="{FF2B5EF4-FFF2-40B4-BE49-F238E27FC236}">
              <a16:creationId xmlns:a16="http://schemas.microsoft.com/office/drawing/2014/main" id="{3EDC819A-998B-4F46-9BA1-2AA322B19EFE}"/>
            </a:ext>
          </a:extLst>
        </xdr:cNvPr>
        <xdr:cNvSpPr/>
      </xdr:nvSpPr>
      <xdr:spPr>
        <a:xfrm>
          <a:off x="6061983" y="11376932"/>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47</xdr:row>
      <xdr:rowOff>14614</xdr:rowOff>
    </xdr:from>
    <xdr:to>
      <xdr:col>6</xdr:col>
      <xdr:colOff>292554</xdr:colOff>
      <xdr:row>48</xdr:row>
      <xdr:rowOff>98861</xdr:rowOff>
    </xdr:to>
    <xdr:cxnSp macro="">
      <xdr:nvCxnSpPr>
        <xdr:cNvPr id="41" name="Vinklet forbindelse 40">
          <a:extLst>
            <a:ext uri="{FF2B5EF4-FFF2-40B4-BE49-F238E27FC236}">
              <a16:creationId xmlns:a16="http://schemas.microsoft.com/office/drawing/2014/main" id="{AB6368FC-B54A-42EC-A843-A95D98AC9145}"/>
            </a:ext>
          </a:extLst>
        </xdr:cNvPr>
        <xdr:cNvCxnSpPr>
          <a:stCxn id="39" idx="2"/>
          <a:endCxn id="40" idx="1"/>
        </xdr:cNvCxnSpPr>
      </xdr:nvCxnSpPr>
      <xdr:spPr>
        <a:xfrm rot="16200000" flipH="1">
          <a:off x="3903360" y="9506309"/>
          <a:ext cx="269304"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1294041</xdr:colOff>
      <xdr:row>49</xdr:row>
      <xdr:rowOff>168728</xdr:rowOff>
    </xdr:from>
    <xdr:to>
      <xdr:col>1</xdr:col>
      <xdr:colOff>1422312</xdr:colOff>
      <xdr:row>51</xdr:row>
      <xdr:rowOff>14614</xdr:rowOff>
    </xdr:to>
    <xdr:sp macro="" textlink="">
      <xdr:nvSpPr>
        <xdr:cNvPr id="42" name="Afrundet rektangel 41">
          <a:extLst>
            <a:ext uri="{FF2B5EF4-FFF2-40B4-BE49-F238E27FC236}">
              <a16:creationId xmlns:a16="http://schemas.microsoft.com/office/drawing/2014/main" id="{EF8DC4D0-EFAB-46B9-8783-7499009F9239}"/>
            </a:ext>
          </a:extLst>
        </xdr:cNvPr>
        <xdr:cNvSpPr/>
      </xdr:nvSpPr>
      <xdr:spPr>
        <a:xfrm>
          <a:off x="1294041" y="11919857"/>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50</xdr:row>
      <xdr:rowOff>180975</xdr:rowOff>
    </xdr:from>
    <xdr:to>
      <xdr:col>9</xdr:col>
      <xdr:colOff>13383</xdr:colOff>
      <xdr:row>54</xdr:row>
      <xdr:rowOff>16747</xdr:rowOff>
    </xdr:to>
    <xdr:sp macro="" textlink="">
      <xdr:nvSpPr>
        <xdr:cNvPr id="43" name="Afrundet rektangel 42">
          <a:extLst>
            <a:ext uri="{FF2B5EF4-FFF2-40B4-BE49-F238E27FC236}">
              <a16:creationId xmlns:a16="http://schemas.microsoft.com/office/drawing/2014/main" id="{37849D0E-2F72-4D43-9CC7-AD50E6BCD408}"/>
            </a:ext>
          </a:extLst>
        </xdr:cNvPr>
        <xdr:cNvSpPr/>
      </xdr:nvSpPr>
      <xdr:spPr>
        <a:xfrm>
          <a:off x="6061983" y="12117161"/>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702312</xdr:colOff>
      <xdr:row>51</xdr:row>
      <xdr:rowOff>14614</xdr:rowOff>
    </xdr:from>
    <xdr:to>
      <xdr:col>6</xdr:col>
      <xdr:colOff>292554</xdr:colOff>
      <xdr:row>52</xdr:row>
      <xdr:rowOff>98861</xdr:rowOff>
    </xdr:to>
    <xdr:cxnSp macro="">
      <xdr:nvCxnSpPr>
        <xdr:cNvPr id="44" name="Vinklet forbindelse 43">
          <a:extLst>
            <a:ext uri="{FF2B5EF4-FFF2-40B4-BE49-F238E27FC236}">
              <a16:creationId xmlns:a16="http://schemas.microsoft.com/office/drawing/2014/main" id="{73FB54AE-508F-4136-BC69-364E3C43D5AB}"/>
            </a:ext>
          </a:extLst>
        </xdr:cNvPr>
        <xdr:cNvCxnSpPr>
          <a:stCxn id="42" idx="2"/>
          <a:endCxn id="43" idx="1"/>
        </xdr:cNvCxnSpPr>
      </xdr:nvCxnSpPr>
      <xdr:spPr>
        <a:xfrm rot="16200000" flipH="1">
          <a:off x="3903360" y="10246538"/>
          <a:ext cx="269304" cy="404794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56</xdr:row>
      <xdr:rowOff>288472</xdr:rowOff>
    </xdr:from>
    <xdr:to>
      <xdr:col>1</xdr:col>
      <xdr:colOff>1420951</xdr:colOff>
      <xdr:row>58</xdr:row>
      <xdr:rowOff>20057</xdr:rowOff>
    </xdr:to>
    <xdr:sp macro="" textlink="">
      <xdr:nvSpPr>
        <xdr:cNvPr id="45" name="Afrundet rektangel 44">
          <a:extLst>
            <a:ext uri="{FF2B5EF4-FFF2-40B4-BE49-F238E27FC236}">
              <a16:creationId xmlns:a16="http://schemas.microsoft.com/office/drawing/2014/main" id="{4D7662C3-CD72-4B36-B5F6-62AA626C01F5}"/>
            </a:ext>
          </a:extLst>
        </xdr:cNvPr>
        <xdr:cNvSpPr/>
      </xdr:nvSpPr>
      <xdr:spPr>
        <a:xfrm>
          <a:off x="1292680" y="13340443"/>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309244</xdr:colOff>
      <xdr:row>60</xdr:row>
      <xdr:rowOff>157480</xdr:rowOff>
    </xdr:from>
    <xdr:to>
      <xdr:col>6</xdr:col>
      <xdr:colOff>18886</xdr:colOff>
      <xdr:row>62</xdr:row>
      <xdr:rowOff>3366</xdr:rowOff>
    </xdr:to>
    <xdr:sp macro="" textlink="">
      <xdr:nvSpPr>
        <xdr:cNvPr id="47" name="Afrundet rektangel 46">
          <a:extLst>
            <a:ext uri="{FF2B5EF4-FFF2-40B4-BE49-F238E27FC236}">
              <a16:creationId xmlns:a16="http://schemas.microsoft.com/office/drawing/2014/main" id="{C737C4B4-4EF7-41B7-9C08-266DEA51C638}"/>
            </a:ext>
          </a:extLst>
        </xdr:cNvPr>
        <xdr:cNvSpPr/>
      </xdr:nvSpPr>
      <xdr:spPr>
        <a:xfrm>
          <a:off x="4636315" y="14063980"/>
          <a:ext cx="1152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59</xdr:row>
      <xdr:rowOff>180975</xdr:rowOff>
    </xdr:from>
    <xdr:to>
      <xdr:col>9</xdr:col>
      <xdr:colOff>13383</xdr:colOff>
      <xdr:row>63</xdr:row>
      <xdr:rowOff>16747</xdr:rowOff>
    </xdr:to>
    <xdr:sp macro="" textlink="">
      <xdr:nvSpPr>
        <xdr:cNvPr id="48" name="Afrundet rektangel 47">
          <a:extLst>
            <a:ext uri="{FF2B5EF4-FFF2-40B4-BE49-F238E27FC236}">
              <a16:creationId xmlns:a16="http://schemas.microsoft.com/office/drawing/2014/main" id="{28F3CA1B-EF90-4C77-92DB-9540CCBB05E1}"/>
            </a:ext>
          </a:extLst>
        </xdr:cNvPr>
        <xdr:cNvSpPr/>
      </xdr:nvSpPr>
      <xdr:spPr>
        <a:xfrm>
          <a:off x="6061983" y="13902418"/>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1905</xdr:colOff>
      <xdr:row>58</xdr:row>
      <xdr:rowOff>173990</xdr:rowOff>
    </xdr:from>
    <xdr:to>
      <xdr:col>3</xdr:col>
      <xdr:colOff>1261905</xdr:colOff>
      <xdr:row>60</xdr:row>
      <xdr:rowOff>19876</xdr:rowOff>
    </xdr:to>
    <xdr:sp macro="" textlink="">
      <xdr:nvSpPr>
        <xdr:cNvPr id="53" name="Afrundet rektangel 52">
          <a:extLst>
            <a:ext uri="{FF2B5EF4-FFF2-40B4-BE49-F238E27FC236}">
              <a16:creationId xmlns:a16="http://schemas.microsoft.com/office/drawing/2014/main" id="{3678BA69-AAA6-43D6-9FB5-BA99C80FF54B}"/>
            </a:ext>
          </a:extLst>
        </xdr:cNvPr>
        <xdr:cNvSpPr/>
      </xdr:nvSpPr>
      <xdr:spPr>
        <a:xfrm>
          <a:off x="3066234" y="13710376"/>
          <a:ext cx="126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614398</xdr:colOff>
      <xdr:row>60</xdr:row>
      <xdr:rowOff>19877</xdr:rowOff>
    </xdr:from>
    <xdr:to>
      <xdr:col>3</xdr:col>
      <xdr:colOff>631905</xdr:colOff>
      <xdr:row>60</xdr:row>
      <xdr:rowOff>171269</xdr:rowOff>
    </xdr:to>
    <xdr:cxnSp macro="">
      <xdr:nvCxnSpPr>
        <xdr:cNvPr id="56" name="Vinklet forbindelse 55">
          <a:extLst>
            <a:ext uri="{FF2B5EF4-FFF2-40B4-BE49-F238E27FC236}">
              <a16:creationId xmlns:a16="http://schemas.microsoft.com/office/drawing/2014/main" id="{C2A4FD8D-5679-41A5-ACF3-0E85F18FF502}"/>
            </a:ext>
          </a:extLst>
        </xdr:cNvPr>
        <xdr:cNvCxnSpPr>
          <a:stCxn id="53" idx="2"/>
          <a:endCxn id="106" idx="0"/>
        </xdr:cNvCxnSpPr>
      </xdr:nvCxnSpPr>
      <xdr:spPr>
        <a:xfrm rot="5400000">
          <a:off x="3611785" y="13993319"/>
          <a:ext cx="151392" cy="17507"/>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63</xdr:row>
      <xdr:rowOff>174173</xdr:rowOff>
    </xdr:from>
    <xdr:to>
      <xdr:col>9</xdr:col>
      <xdr:colOff>13383</xdr:colOff>
      <xdr:row>67</xdr:row>
      <xdr:rowOff>9944</xdr:rowOff>
    </xdr:to>
    <xdr:sp macro="" textlink="">
      <xdr:nvSpPr>
        <xdr:cNvPr id="57" name="Afrundet rektangel 56">
          <a:extLst>
            <a:ext uri="{FF2B5EF4-FFF2-40B4-BE49-F238E27FC236}">
              <a16:creationId xmlns:a16="http://schemas.microsoft.com/office/drawing/2014/main" id="{53C1388F-B626-431F-9FD1-D68C0156D2CA}"/>
            </a:ext>
          </a:extLst>
        </xdr:cNvPr>
        <xdr:cNvSpPr/>
      </xdr:nvSpPr>
      <xdr:spPr>
        <a:xfrm>
          <a:off x="6061983" y="14635844"/>
          <a:ext cx="1800000" cy="57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73</xdr:row>
      <xdr:rowOff>164646</xdr:rowOff>
    </xdr:from>
    <xdr:to>
      <xdr:col>9</xdr:col>
      <xdr:colOff>13383</xdr:colOff>
      <xdr:row>76</xdr:row>
      <xdr:rowOff>5475</xdr:rowOff>
    </xdr:to>
    <xdr:sp macro="" textlink="">
      <xdr:nvSpPr>
        <xdr:cNvPr id="59" name="Afrundet rektangel 58">
          <a:extLst>
            <a:ext uri="{FF2B5EF4-FFF2-40B4-BE49-F238E27FC236}">
              <a16:creationId xmlns:a16="http://schemas.microsoft.com/office/drawing/2014/main" id="{3310B64B-3023-44A1-AEAD-D01E7B11D4F1}"/>
            </a:ext>
          </a:extLst>
        </xdr:cNvPr>
        <xdr:cNvSpPr/>
      </xdr:nvSpPr>
      <xdr:spPr>
        <a:xfrm>
          <a:off x="6061983" y="1647688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706893</xdr:colOff>
      <xdr:row>74</xdr:row>
      <xdr:rowOff>2720</xdr:rowOff>
    </xdr:from>
    <xdr:to>
      <xdr:col>6</xdr:col>
      <xdr:colOff>292554</xdr:colOff>
      <xdr:row>74</xdr:row>
      <xdr:rowOff>177589</xdr:rowOff>
    </xdr:to>
    <xdr:cxnSp macro="">
      <xdr:nvCxnSpPr>
        <xdr:cNvPr id="60" name="Vinklet forbindelse 59">
          <a:extLst>
            <a:ext uri="{FF2B5EF4-FFF2-40B4-BE49-F238E27FC236}">
              <a16:creationId xmlns:a16="http://schemas.microsoft.com/office/drawing/2014/main" id="{CF8F3578-B591-4C7B-B96F-FFF1C91521DA}"/>
            </a:ext>
          </a:extLst>
        </xdr:cNvPr>
        <xdr:cNvCxnSpPr>
          <a:cxnSpLocks/>
          <a:endCxn id="59" idx="1"/>
        </xdr:cNvCxnSpPr>
      </xdr:nvCxnSpPr>
      <xdr:spPr>
        <a:xfrm>
          <a:off x="2018622" y="16500020"/>
          <a:ext cx="4043361" cy="174869"/>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78</xdr:row>
      <xdr:rowOff>292553</xdr:rowOff>
    </xdr:from>
    <xdr:to>
      <xdr:col>1</xdr:col>
      <xdr:colOff>1415508</xdr:colOff>
      <xdr:row>80</xdr:row>
      <xdr:rowOff>24138</xdr:rowOff>
    </xdr:to>
    <xdr:sp macro="" textlink="">
      <xdr:nvSpPr>
        <xdr:cNvPr id="61" name="Afrundet rektangel 60">
          <a:extLst>
            <a:ext uri="{FF2B5EF4-FFF2-40B4-BE49-F238E27FC236}">
              <a16:creationId xmlns:a16="http://schemas.microsoft.com/office/drawing/2014/main" id="{C60EB37F-CB25-4990-9A70-F33346C12478}"/>
            </a:ext>
          </a:extLst>
        </xdr:cNvPr>
        <xdr:cNvSpPr/>
      </xdr:nvSpPr>
      <xdr:spPr>
        <a:xfrm>
          <a:off x="1287237" y="17535524"/>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79</xdr:row>
      <xdr:rowOff>180975</xdr:rowOff>
    </xdr:from>
    <xdr:to>
      <xdr:col>9</xdr:col>
      <xdr:colOff>13383</xdr:colOff>
      <xdr:row>82</xdr:row>
      <xdr:rowOff>21804</xdr:rowOff>
    </xdr:to>
    <xdr:sp macro="" textlink="">
      <xdr:nvSpPr>
        <xdr:cNvPr id="62" name="Afrundet rektangel 61">
          <a:extLst>
            <a:ext uri="{FF2B5EF4-FFF2-40B4-BE49-F238E27FC236}">
              <a16:creationId xmlns:a16="http://schemas.microsoft.com/office/drawing/2014/main" id="{4C60DA6D-1276-447E-BABF-D1978126CAE9}"/>
            </a:ext>
          </a:extLst>
        </xdr:cNvPr>
        <xdr:cNvSpPr/>
      </xdr:nvSpPr>
      <xdr:spPr>
        <a:xfrm>
          <a:off x="6061983" y="1772330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80</xdr:row>
      <xdr:rowOff>24138</xdr:rowOff>
    </xdr:from>
    <xdr:to>
      <xdr:col>6</xdr:col>
      <xdr:colOff>292554</xdr:colOff>
      <xdr:row>81</xdr:row>
      <xdr:rowOff>8861</xdr:rowOff>
    </xdr:to>
    <xdr:cxnSp macro="">
      <xdr:nvCxnSpPr>
        <xdr:cNvPr id="63" name="Vinklet forbindelse 62">
          <a:extLst>
            <a:ext uri="{FF2B5EF4-FFF2-40B4-BE49-F238E27FC236}">
              <a16:creationId xmlns:a16="http://schemas.microsoft.com/office/drawing/2014/main" id="{71040841-E4D8-4ED9-A9D0-717B269CF8EA}"/>
            </a:ext>
          </a:extLst>
        </xdr:cNvPr>
        <xdr:cNvCxnSpPr>
          <a:stCxn id="61" idx="2"/>
          <a:endCxn id="62" idx="1"/>
        </xdr:cNvCxnSpPr>
      </xdr:nvCxnSpPr>
      <xdr:spPr>
        <a:xfrm rot="16200000" flipH="1">
          <a:off x="3949720" y="15809041"/>
          <a:ext cx="169780"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82</xdr:row>
      <xdr:rowOff>174170</xdr:rowOff>
    </xdr:from>
    <xdr:to>
      <xdr:col>1</xdr:col>
      <xdr:colOff>1415508</xdr:colOff>
      <xdr:row>84</xdr:row>
      <xdr:rowOff>20056</xdr:rowOff>
    </xdr:to>
    <xdr:sp macro="" textlink="">
      <xdr:nvSpPr>
        <xdr:cNvPr id="64" name="Afrundet rektangel 63">
          <a:extLst>
            <a:ext uri="{FF2B5EF4-FFF2-40B4-BE49-F238E27FC236}">
              <a16:creationId xmlns:a16="http://schemas.microsoft.com/office/drawing/2014/main" id="{35E101CB-0D3A-4D17-BE75-DFD56268EBB5}"/>
            </a:ext>
          </a:extLst>
        </xdr:cNvPr>
        <xdr:cNvSpPr/>
      </xdr:nvSpPr>
      <xdr:spPr>
        <a:xfrm>
          <a:off x="1287237" y="18271670"/>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83</xdr:row>
      <xdr:rowOff>175532</xdr:rowOff>
    </xdr:from>
    <xdr:to>
      <xdr:col>9</xdr:col>
      <xdr:colOff>13383</xdr:colOff>
      <xdr:row>86</xdr:row>
      <xdr:rowOff>16360</xdr:rowOff>
    </xdr:to>
    <xdr:sp macro="" textlink="">
      <xdr:nvSpPr>
        <xdr:cNvPr id="65" name="Afrundet rektangel 64">
          <a:extLst>
            <a:ext uri="{FF2B5EF4-FFF2-40B4-BE49-F238E27FC236}">
              <a16:creationId xmlns:a16="http://schemas.microsoft.com/office/drawing/2014/main" id="{05642F78-1991-4AAA-919C-706F23A41B7D}"/>
            </a:ext>
          </a:extLst>
        </xdr:cNvPr>
        <xdr:cNvSpPr/>
      </xdr:nvSpPr>
      <xdr:spPr>
        <a:xfrm>
          <a:off x="6061983" y="1845808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695509</xdr:colOff>
      <xdr:row>84</xdr:row>
      <xdr:rowOff>20055</xdr:rowOff>
    </xdr:from>
    <xdr:to>
      <xdr:col>6</xdr:col>
      <xdr:colOff>292555</xdr:colOff>
      <xdr:row>85</xdr:row>
      <xdr:rowOff>3417</xdr:rowOff>
    </xdr:to>
    <xdr:cxnSp macro="">
      <xdr:nvCxnSpPr>
        <xdr:cNvPr id="66" name="Vinklet forbindelse 65">
          <a:extLst>
            <a:ext uri="{FF2B5EF4-FFF2-40B4-BE49-F238E27FC236}">
              <a16:creationId xmlns:a16="http://schemas.microsoft.com/office/drawing/2014/main" id="{DF708909-E84B-4EC4-B202-9B7095832639}"/>
            </a:ext>
          </a:extLst>
        </xdr:cNvPr>
        <xdr:cNvCxnSpPr>
          <a:stCxn id="64" idx="2"/>
          <a:endCxn id="65" idx="1"/>
        </xdr:cNvCxnSpPr>
      </xdr:nvCxnSpPr>
      <xdr:spPr>
        <a:xfrm rot="16200000" flipH="1">
          <a:off x="3950401" y="16544506"/>
          <a:ext cx="168419"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86</xdr:row>
      <xdr:rowOff>183695</xdr:rowOff>
    </xdr:from>
    <xdr:to>
      <xdr:col>1</xdr:col>
      <xdr:colOff>1415508</xdr:colOff>
      <xdr:row>88</xdr:row>
      <xdr:rowOff>29581</xdr:rowOff>
    </xdr:to>
    <xdr:sp macro="" textlink="">
      <xdr:nvSpPr>
        <xdr:cNvPr id="67" name="Afrundet rektangel 66">
          <a:extLst>
            <a:ext uri="{FF2B5EF4-FFF2-40B4-BE49-F238E27FC236}">
              <a16:creationId xmlns:a16="http://schemas.microsoft.com/office/drawing/2014/main" id="{DB68BF4A-D44F-46CF-8C56-4FC2F1B81D91}"/>
            </a:ext>
          </a:extLst>
        </xdr:cNvPr>
        <xdr:cNvSpPr/>
      </xdr:nvSpPr>
      <xdr:spPr>
        <a:xfrm>
          <a:off x="1287237" y="19021424"/>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87</xdr:row>
      <xdr:rowOff>180974</xdr:rowOff>
    </xdr:from>
    <xdr:to>
      <xdr:col>9</xdr:col>
      <xdr:colOff>13383</xdr:colOff>
      <xdr:row>90</xdr:row>
      <xdr:rowOff>21803</xdr:rowOff>
    </xdr:to>
    <xdr:sp macro="" textlink="">
      <xdr:nvSpPr>
        <xdr:cNvPr id="68" name="Afrundet rektangel 67">
          <a:extLst>
            <a:ext uri="{FF2B5EF4-FFF2-40B4-BE49-F238E27FC236}">
              <a16:creationId xmlns:a16="http://schemas.microsoft.com/office/drawing/2014/main" id="{60C22253-1CE8-48CB-A4FC-FE0504C7D1D1}"/>
            </a:ext>
          </a:extLst>
        </xdr:cNvPr>
        <xdr:cNvSpPr/>
      </xdr:nvSpPr>
      <xdr:spPr>
        <a:xfrm>
          <a:off x="6061983" y="192037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88</xdr:row>
      <xdr:rowOff>29581</xdr:rowOff>
    </xdr:from>
    <xdr:to>
      <xdr:col>6</xdr:col>
      <xdr:colOff>292554</xdr:colOff>
      <xdr:row>89</xdr:row>
      <xdr:rowOff>8860</xdr:rowOff>
    </xdr:to>
    <xdr:cxnSp macro="">
      <xdr:nvCxnSpPr>
        <xdr:cNvPr id="69" name="Vinklet forbindelse 68">
          <a:extLst>
            <a:ext uri="{FF2B5EF4-FFF2-40B4-BE49-F238E27FC236}">
              <a16:creationId xmlns:a16="http://schemas.microsoft.com/office/drawing/2014/main" id="{B43C91ED-9B58-4CF9-A058-B4B24C1D152B}"/>
            </a:ext>
          </a:extLst>
        </xdr:cNvPr>
        <xdr:cNvCxnSpPr>
          <a:stCxn id="67" idx="2"/>
          <a:endCxn id="68" idx="1"/>
        </xdr:cNvCxnSpPr>
      </xdr:nvCxnSpPr>
      <xdr:spPr>
        <a:xfrm rot="16200000" flipH="1">
          <a:off x="3952442" y="17292219"/>
          <a:ext cx="164336"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90</xdr:row>
      <xdr:rowOff>174171</xdr:rowOff>
    </xdr:from>
    <xdr:to>
      <xdr:col>1</xdr:col>
      <xdr:colOff>1415508</xdr:colOff>
      <xdr:row>92</xdr:row>
      <xdr:rowOff>20057</xdr:rowOff>
    </xdr:to>
    <xdr:sp macro="" textlink="">
      <xdr:nvSpPr>
        <xdr:cNvPr id="70" name="Afrundet rektangel 69">
          <a:extLst>
            <a:ext uri="{FF2B5EF4-FFF2-40B4-BE49-F238E27FC236}">
              <a16:creationId xmlns:a16="http://schemas.microsoft.com/office/drawing/2014/main" id="{52C6B2F4-A189-4534-9D2D-7A70E2021692}"/>
            </a:ext>
          </a:extLst>
        </xdr:cNvPr>
        <xdr:cNvSpPr/>
      </xdr:nvSpPr>
      <xdr:spPr>
        <a:xfrm>
          <a:off x="1287237" y="19752128"/>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91</xdr:row>
      <xdr:rowOff>179705</xdr:rowOff>
    </xdr:from>
    <xdr:to>
      <xdr:col>9</xdr:col>
      <xdr:colOff>13383</xdr:colOff>
      <xdr:row>94</xdr:row>
      <xdr:rowOff>20533</xdr:rowOff>
    </xdr:to>
    <xdr:sp macro="" textlink="">
      <xdr:nvSpPr>
        <xdr:cNvPr id="71" name="Afrundet rektangel 70">
          <a:extLst>
            <a:ext uri="{FF2B5EF4-FFF2-40B4-BE49-F238E27FC236}">
              <a16:creationId xmlns:a16="http://schemas.microsoft.com/office/drawing/2014/main" id="{E0FF1CE8-E63F-436B-84F2-CC4C95143CFE}"/>
            </a:ext>
          </a:extLst>
        </xdr:cNvPr>
        <xdr:cNvSpPr/>
      </xdr:nvSpPr>
      <xdr:spPr>
        <a:xfrm>
          <a:off x="6061983" y="19942719"/>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695509</xdr:colOff>
      <xdr:row>92</xdr:row>
      <xdr:rowOff>20056</xdr:rowOff>
    </xdr:from>
    <xdr:to>
      <xdr:col>6</xdr:col>
      <xdr:colOff>292555</xdr:colOff>
      <xdr:row>93</xdr:row>
      <xdr:rowOff>7589</xdr:rowOff>
    </xdr:to>
    <xdr:cxnSp macro="">
      <xdr:nvCxnSpPr>
        <xdr:cNvPr id="72" name="Vinklet forbindelse 71">
          <a:extLst>
            <a:ext uri="{FF2B5EF4-FFF2-40B4-BE49-F238E27FC236}">
              <a16:creationId xmlns:a16="http://schemas.microsoft.com/office/drawing/2014/main" id="{70450C9E-174B-43EF-B95A-0359E88D2904}"/>
            </a:ext>
          </a:extLst>
        </xdr:cNvPr>
        <xdr:cNvCxnSpPr>
          <a:stCxn id="70" idx="2"/>
          <a:endCxn id="71" idx="1"/>
        </xdr:cNvCxnSpPr>
      </xdr:nvCxnSpPr>
      <xdr:spPr>
        <a:xfrm rot="16200000" flipH="1">
          <a:off x="3948315" y="18027050"/>
          <a:ext cx="172591"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1287237</xdr:colOff>
      <xdr:row>94</xdr:row>
      <xdr:rowOff>174170</xdr:rowOff>
    </xdr:from>
    <xdr:to>
      <xdr:col>1</xdr:col>
      <xdr:colOff>1415508</xdr:colOff>
      <xdr:row>96</xdr:row>
      <xdr:rowOff>20056</xdr:rowOff>
    </xdr:to>
    <xdr:sp macro="" textlink="">
      <xdr:nvSpPr>
        <xdr:cNvPr id="73" name="Afrundet rektangel 72">
          <a:extLst>
            <a:ext uri="{FF2B5EF4-FFF2-40B4-BE49-F238E27FC236}">
              <a16:creationId xmlns:a16="http://schemas.microsoft.com/office/drawing/2014/main" id="{0A0BBCF1-1B78-4AC8-8047-E0640AFE9792}"/>
            </a:ext>
          </a:extLst>
        </xdr:cNvPr>
        <xdr:cNvSpPr/>
      </xdr:nvSpPr>
      <xdr:spPr>
        <a:xfrm>
          <a:off x="1287237" y="2049235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95</xdr:row>
      <xdr:rowOff>180975</xdr:rowOff>
    </xdr:from>
    <xdr:to>
      <xdr:col>9</xdr:col>
      <xdr:colOff>13383</xdr:colOff>
      <xdr:row>98</xdr:row>
      <xdr:rowOff>21804</xdr:rowOff>
    </xdr:to>
    <xdr:sp macro="" textlink="">
      <xdr:nvSpPr>
        <xdr:cNvPr id="74" name="Afrundet rektangel 73">
          <a:extLst>
            <a:ext uri="{FF2B5EF4-FFF2-40B4-BE49-F238E27FC236}">
              <a16:creationId xmlns:a16="http://schemas.microsoft.com/office/drawing/2014/main" id="{8C78E660-A3FB-4D92-9898-2C66B1A8AC70}"/>
            </a:ext>
          </a:extLst>
        </xdr:cNvPr>
        <xdr:cNvSpPr/>
      </xdr:nvSpPr>
      <xdr:spPr>
        <a:xfrm>
          <a:off x="6061983" y="20684218"/>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695508</xdr:colOff>
      <xdr:row>96</xdr:row>
      <xdr:rowOff>20056</xdr:rowOff>
    </xdr:from>
    <xdr:to>
      <xdr:col>6</xdr:col>
      <xdr:colOff>292554</xdr:colOff>
      <xdr:row>97</xdr:row>
      <xdr:rowOff>8861</xdr:rowOff>
    </xdr:to>
    <xdr:cxnSp macro="">
      <xdr:nvCxnSpPr>
        <xdr:cNvPr id="75" name="Vinklet forbindelse 74">
          <a:extLst>
            <a:ext uri="{FF2B5EF4-FFF2-40B4-BE49-F238E27FC236}">
              <a16:creationId xmlns:a16="http://schemas.microsoft.com/office/drawing/2014/main" id="{EF21979A-D943-4D7E-A875-ED61288DB2AB}"/>
            </a:ext>
          </a:extLst>
        </xdr:cNvPr>
        <xdr:cNvCxnSpPr>
          <a:stCxn id="73" idx="2"/>
          <a:endCxn id="74" idx="1"/>
        </xdr:cNvCxnSpPr>
      </xdr:nvCxnSpPr>
      <xdr:spPr>
        <a:xfrm rot="16200000" flipH="1">
          <a:off x="3947679" y="18767914"/>
          <a:ext cx="173862" cy="405474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1310370</xdr:colOff>
      <xdr:row>16</xdr:row>
      <xdr:rowOff>180975</xdr:rowOff>
    </xdr:from>
    <xdr:to>
      <xdr:col>1</xdr:col>
      <xdr:colOff>1438641</xdr:colOff>
      <xdr:row>18</xdr:row>
      <xdr:rowOff>26860</xdr:rowOff>
    </xdr:to>
    <xdr:sp macro="" textlink="">
      <xdr:nvSpPr>
        <xdr:cNvPr id="88" name="Afrundet rektangel 100">
          <a:extLst>
            <a:ext uri="{FF2B5EF4-FFF2-40B4-BE49-F238E27FC236}">
              <a16:creationId xmlns:a16="http://schemas.microsoft.com/office/drawing/2014/main" id="{D2E93F19-AEB6-4801-927F-E4894579DC9C}"/>
            </a:ext>
          </a:extLst>
        </xdr:cNvPr>
        <xdr:cNvSpPr/>
      </xdr:nvSpPr>
      <xdr:spPr>
        <a:xfrm>
          <a:off x="1310370" y="366984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17</xdr:row>
      <xdr:rowOff>164645</xdr:rowOff>
    </xdr:from>
    <xdr:to>
      <xdr:col>9</xdr:col>
      <xdr:colOff>13383</xdr:colOff>
      <xdr:row>20</xdr:row>
      <xdr:rowOff>5474</xdr:rowOff>
    </xdr:to>
    <xdr:sp macro="" textlink="">
      <xdr:nvSpPr>
        <xdr:cNvPr id="89" name="Afrundet rektangel 101">
          <a:extLst>
            <a:ext uri="{FF2B5EF4-FFF2-40B4-BE49-F238E27FC236}">
              <a16:creationId xmlns:a16="http://schemas.microsoft.com/office/drawing/2014/main" id="{57AA8B5E-A6F8-4F7F-8506-B32EBC57E03B}"/>
            </a:ext>
          </a:extLst>
        </xdr:cNvPr>
        <xdr:cNvSpPr/>
      </xdr:nvSpPr>
      <xdr:spPr>
        <a:xfrm>
          <a:off x="6061983" y="383857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18</xdr:row>
      <xdr:rowOff>26860</xdr:rowOff>
    </xdr:from>
    <xdr:to>
      <xdr:col>6</xdr:col>
      <xdr:colOff>292553</xdr:colOff>
      <xdr:row>18</xdr:row>
      <xdr:rowOff>177588</xdr:rowOff>
    </xdr:to>
    <xdr:cxnSp macro="">
      <xdr:nvCxnSpPr>
        <xdr:cNvPr id="90" name="Vinklet forbindelse 102">
          <a:extLst>
            <a:ext uri="{FF2B5EF4-FFF2-40B4-BE49-F238E27FC236}">
              <a16:creationId xmlns:a16="http://schemas.microsoft.com/office/drawing/2014/main" id="{B60560C5-706D-4F1B-89D2-3158AC49F25A}"/>
            </a:ext>
          </a:extLst>
        </xdr:cNvPr>
        <xdr:cNvCxnSpPr>
          <a:stCxn id="88" idx="2"/>
          <a:endCxn id="89" idx="1"/>
        </xdr:cNvCxnSpPr>
      </xdr:nvCxnSpPr>
      <xdr:spPr>
        <a:xfrm rot="16200000" flipH="1">
          <a:off x="3970812" y="1945403"/>
          <a:ext cx="150728" cy="403161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68</xdr:row>
      <xdr:rowOff>174170</xdr:rowOff>
    </xdr:from>
    <xdr:to>
      <xdr:col>1</xdr:col>
      <xdr:colOff>1420951</xdr:colOff>
      <xdr:row>70</xdr:row>
      <xdr:rowOff>20056</xdr:rowOff>
    </xdr:to>
    <xdr:sp macro="" textlink="">
      <xdr:nvSpPr>
        <xdr:cNvPr id="98" name="Afrundet rektangel 106">
          <a:extLst>
            <a:ext uri="{FF2B5EF4-FFF2-40B4-BE49-F238E27FC236}">
              <a16:creationId xmlns:a16="http://schemas.microsoft.com/office/drawing/2014/main" id="{66705879-1470-4FCC-801A-64E0751484C5}"/>
            </a:ext>
          </a:extLst>
        </xdr:cNvPr>
        <xdr:cNvSpPr/>
      </xdr:nvSpPr>
      <xdr:spPr>
        <a:xfrm>
          <a:off x="1292680" y="15561127"/>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292554</xdr:colOff>
      <xdr:row>69</xdr:row>
      <xdr:rowOff>164646</xdr:rowOff>
    </xdr:from>
    <xdr:to>
      <xdr:col>9</xdr:col>
      <xdr:colOff>13383</xdr:colOff>
      <xdr:row>72</xdr:row>
      <xdr:rowOff>5474</xdr:rowOff>
    </xdr:to>
    <xdr:sp macro="" textlink="">
      <xdr:nvSpPr>
        <xdr:cNvPr id="99" name="Afrundet rektangel 108">
          <a:extLst>
            <a:ext uri="{FF2B5EF4-FFF2-40B4-BE49-F238E27FC236}">
              <a16:creationId xmlns:a16="http://schemas.microsoft.com/office/drawing/2014/main" id="{8150C4B7-F7A2-4884-BF55-4ABD52FFA443}"/>
            </a:ext>
          </a:extLst>
        </xdr:cNvPr>
        <xdr:cNvSpPr/>
      </xdr:nvSpPr>
      <xdr:spPr>
        <a:xfrm>
          <a:off x="6061983" y="1573666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700951</xdr:colOff>
      <xdr:row>70</xdr:row>
      <xdr:rowOff>20055</xdr:rowOff>
    </xdr:from>
    <xdr:to>
      <xdr:col>6</xdr:col>
      <xdr:colOff>292554</xdr:colOff>
      <xdr:row>70</xdr:row>
      <xdr:rowOff>177588</xdr:rowOff>
    </xdr:to>
    <xdr:cxnSp macro="">
      <xdr:nvCxnSpPr>
        <xdr:cNvPr id="100" name="Vinklet forbindelse 110">
          <a:extLst>
            <a:ext uri="{FF2B5EF4-FFF2-40B4-BE49-F238E27FC236}">
              <a16:creationId xmlns:a16="http://schemas.microsoft.com/office/drawing/2014/main" id="{D028537B-903C-4261-BBBB-E36F23E0AC04}"/>
            </a:ext>
          </a:extLst>
        </xdr:cNvPr>
        <xdr:cNvCxnSpPr>
          <a:stCxn id="98" idx="2"/>
          <a:endCxn id="99" idx="1"/>
        </xdr:cNvCxnSpPr>
      </xdr:nvCxnSpPr>
      <xdr:spPr>
        <a:xfrm rot="16200000" flipH="1">
          <a:off x="3958565" y="13831241"/>
          <a:ext cx="157533" cy="404930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1309008</xdr:colOff>
      <xdr:row>72</xdr:row>
      <xdr:rowOff>174170</xdr:rowOff>
    </xdr:from>
    <xdr:to>
      <xdr:col>1</xdr:col>
      <xdr:colOff>1437279</xdr:colOff>
      <xdr:row>74</xdr:row>
      <xdr:rowOff>20056</xdr:rowOff>
    </xdr:to>
    <xdr:sp macro="" textlink="">
      <xdr:nvSpPr>
        <xdr:cNvPr id="101" name="Afrundet rektangel 115">
          <a:extLst>
            <a:ext uri="{FF2B5EF4-FFF2-40B4-BE49-F238E27FC236}">
              <a16:creationId xmlns:a16="http://schemas.microsoft.com/office/drawing/2014/main" id="{752A4943-C3C1-46FF-B788-1427893E3423}"/>
            </a:ext>
          </a:extLst>
        </xdr:cNvPr>
        <xdr:cNvSpPr/>
      </xdr:nvSpPr>
      <xdr:spPr>
        <a:xfrm>
          <a:off x="1309008" y="16301356"/>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xdr:col>
      <xdr:colOff>718640</xdr:colOff>
      <xdr:row>7</xdr:row>
      <xdr:rowOff>17335</xdr:rowOff>
    </xdr:from>
    <xdr:to>
      <xdr:col>2</xdr:col>
      <xdr:colOff>310242</xdr:colOff>
      <xdr:row>11</xdr:row>
      <xdr:rowOff>90488</xdr:rowOff>
    </xdr:to>
    <xdr:cxnSp macro="">
      <xdr:nvCxnSpPr>
        <xdr:cNvPr id="125" name="Vinklet forbindelse 9">
          <a:extLst>
            <a:ext uri="{FF2B5EF4-FFF2-40B4-BE49-F238E27FC236}">
              <a16:creationId xmlns:a16="http://schemas.microsoft.com/office/drawing/2014/main" id="{51613441-745C-47D5-892E-A7A5CEAAD3ED}"/>
            </a:ext>
          </a:extLst>
        </xdr:cNvPr>
        <xdr:cNvCxnSpPr>
          <a:cxnSpLocks/>
          <a:stCxn id="2" idx="2"/>
          <a:endCxn id="127" idx="1"/>
        </xdr:cNvCxnSpPr>
      </xdr:nvCxnSpPr>
      <xdr:spPr>
        <a:xfrm rot="16200000" flipH="1">
          <a:off x="2140658" y="1730403"/>
          <a:ext cx="813382" cy="1033959"/>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10</xdr:row>
      <xdr:rowOff>167640</xdr:rowOff>
    </xdr:from>
    <xdr:to>
      <xdr:col>4</xdr:col>
      <xdr:colOff>13335</xdr:colOff>
      <xdr:row>12</xdr:row>
      <xdr:rowOff>13335</xdr:rowOff>
    </xdr:to>
    <xdr:sp macro="" textlink="">
      <xdr:nvSpPr>
        <xdr:cNvPr id="127" name="Afrundet rektangel 76">
          <a:extLst>
            <a:ext uri="{FF2B5EF4-FFF2-40B4-BE49-F238E27FC236}">
              <a16:creationId xmlns:a16="http://schemas.microsoft.com/office/drawing/2014/main" id="{2EAB48ED-2BD1-4B9C-98F8-E7F0DE88D740}"/>
            </a:ext>
          </a:extLst>
        </xdr:cNvPr>
        <xdr:cNvSpPr/>
      </xdr:nvSpPr>
      <xdr:spPr>
        <a:xfrm>
          <a:off x="3064329" y="2546169"/>
          <a:ext cx="1276077" cy="215809"/>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304983</xdr:colOff>
      <xdr:row>11</xdr:row>
      <xdr:rowOff>181064</xdr:rowOff>
    </xdr:from>
    <xdr:to>
      <xdr:col>6</xdr:col>
      <xdr:colOff>14625</xdr:colOff>
      <xdr:row>13</xdr:row>
      <xdr:rowOff>26950</xdr:rowOff>
    </xdr:to>
    <xdr:sp macro="" textlink="">
      <xdr:nvSpPr>
        <xdr:cNvPr id="130" name="Afrundet rektangel 1">
          <a:extLst>
            <a:ext uri="{FF2B5EF4-FFF2-40B4-BE49-F238E27FC236}">
              <a16:creationId xmlns:a16="http://schemas.microsoft.com/office/drawing/2014/main" id="{7A6FD816-3859-445C-8613-3E376ED7E14B}"/>
            </a:ext>
          </a:extLst>
        </xdr:cNvPr>
        <xdr:cNvSpPr/>
      </xdr:nvSpPr>
      <xdr:spPr>
        <a:xfrm>
          <a:off x="4632054" y="2744650"/>
          <a:ext cx="1152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p>
      </xdr:txBody>
    </xdr:sp>
    <xdr:clientData/>
  </xdr:twoCellAnchor>
  <xdr:twoCellAnchor>
    <xdr:from>
      <xdr:col>3</xdr:col>
      <xdr:colOff>638039</xdr:colOff>
      <xdr:row>12</xdr:row>
      <xdr:rowOff>13335</xdr:rowOff>
    </xdr:from>
    <xdr:to>
      <xdr:col>4</xdr:col>
      <xdr:colOff>304983</xdr:colOff>
      <xdr:row>12</xdr:row>
      <xdr:rowOff>104007</xdr:rowOff>
    </xdr:to>
    <xdr:cxnSp macro="">
      <xdr:nvCxnSpPr>
        <xdr:cNvPr id="131" name="Vinklet forbindelse 9">
          <a:extLst>
            <a:ext uri="{FF2B5EF4-FFF2-40B4-BE49-F238E27FC236}">
              <a16:creationId xmlns:a16="http://schemas.microsoft.com/office/drawing/2014/main" id="{7C3304E7-4F70-419C-93F7-CB8AEFA20510}"/>
            </a:ext>
          </a:extLst>
        </xdr:cNvPr>
        <xdr:cNvCxnSpPr>
          <a:cxnSpLocks/>
          <a:stCxn id="127" idx="2"/>
          <a:endCxn id="130" idx="1"/>
        </xdr:cNvCxnSpPr>
      </xdr:nvCxnSpPr>
      <xdr:spPr>
        <a:xfrm rot="16200000" flipH="1">
          <a:off x="4121875" y="2342471"/>
          <a:ext cx="90672" cy="929686"/>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11</xdr:row>
      <xdr:rowOff>178888</xdr:rowOff>
    </xdr:from>
    <xdr:to>
      <xdr:col>9</xdr:col>
      <xdr:colOff>13383</xdr:colOff>
      <xdr:row>14</xdr:row>
      <xdr:rowOff>19717</xdr:rowOff>
    </xdr:to>
    <xdr:sp macro="" textlink="">
      <xdr:nvSpPr>
        <xdr:cNvPr id="134" name="Afrundet rektangel 8">
          <a:extLst>
            <a:ext uri="{FF2B5EF4-FFF2-40B4-BE49-F238E27FC236}">
              <a16:creationId xmlns:a16="http://schemas.microsoft.com/office/drawing/2014/main" id="{B32B7322-A10C-4003-BCDC-F4FF1FA8CB80}"/>
            </a:ext>
          </a:extLst>
        </xdr:cNvPr>
        <xdr:cNvSpPr/>
      </xdr:nvSpPr>
      <xdr:spPr>
        <a:xfrm>
          <a:off x="6061983" y="2742474"/>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6</xdr:col>
      <xdr:colOff>14625</xdr:colOff>
      <xdr:row>12</xdr:row>
      <xdr:rowOff>104007</xdr:rowOff>
    </xdr:from>
    <xdr:to>
      <xdr:col>6</xdr:col>
      <xdr:colOff>292554</xdr:colOff>
      <xdr:row>13</xdr:row>
      <xdr:rowOff>6774</xdr:rowOff>
    </xdr:to>
    <xdr:cxnSp macro="">
      <xdr:nvCxnSpPr>
        <xdr:cNvPr id="135" name="Vinklet forbindelse 9">
          <a:extLst>
            <a:ext uri="{FF2B5EF4-FFF2-40B4-BE49-F238E27FC236}">
              <a16:creationId xmlns:a16="http://schemas.microsoft.com/office/drawing/2014/main" id="{610C5E3E-6E78-4648-8A5C-50844F23F35D}"/>
            </a:ext>
          </a:extLst>
        </xdr:cNvPr>
        <xdr:cNvCxnSpPr>
          <a:cxnSpLocks/>
          <a:stCxn id="130" idx="3"/>
          <a:endCxn id="134" idx="1"/>
        </xdr:cNvCxnSpPr>
      </xdr:nvCxnSpPr>
      <xdr:spPr>
        <a:xfrm>
          <a:off x="5784054" y="2852650"/>
          <a:ext cx="277929" cy="87824"/>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31</xdr:row>
      <xdr:rowOff>161289</xdr:rowOff>
    </xdr:from>
    <xdr:to>
      <xdr:col>9</xdr:col>
      <xdr:colOff>13383</xdr:colOff>
      <xdr:row>34</xdr:row>
      <xdr:rowOff>2118</xdr:rowOff>
    </xdr:to>
    <xdr:sp macro="" textlink="">
      <xdr:nvSpPr>
        <xdr:cNvPr id="146" name="Afrundet rektangel 27">
          <a:extLst>
            <a:ext uri="{FF2B5EF4-FFF2-40B4-BE49-F238E27FC236}">
              <a16:creationId xmlns:a16="http://schemas.microsoft.com/office/drawing/2014/main" id="{7F24FAA0-21F3-4C70-B31F-985C921A9855}"/>
            </a:ext>
          </a:extLst>
        </xdr:cNvPr>
        <xdr:cNvSpPr/>
      </xdr:nvSpPr>
      <xdr:spPr>
        <a:xfrm>
          <a:off x="6061983" y="6426018"/>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0</xdr:col>
      <xdr:colOff>1292680</xdr:colOff>
      <xdr:row>58</xdr:row>
      <xdr:rowOff>20057</xdr:rowOff>
    </xdr:from>
    <xdr:to>
      <xdr:col>1</xdr:col>
      <xdr:colOff>700951</xdr:colOff>
      <xdr:row>59</xdr:row>
      <xdr:rowOff>84778</xdr:rowOff>
    </xdr:to>
    <xdr:cxnSp macro="">
      <xdr:nvCxnSpPr>
        <xdr:cNvPr id="83" name="Vinklet forbindelse 48">
          <a:extLst>
            <a:ext uri="{FF2B5EF4-FFF2-40B4-BE49-F238E27FC236}">
              <a16:creationId xmlns:a16="http://schemas.microsoft.com/office/drawing/2014/main" id="{C45905A7-CF26-4D8A-8D85-70879575E050}"/>
            </a:ext>
          </a:extLst>
        </xdr:cNvPr>
        <xdr:cNvCxnSpPr>
          <a:cxnSpLocks/>
          <a:stCxn id="45" idx="2"/>
          <a:endCxn id="86" idx="1"/>
        </xdr:cNvCxnSpPr>
      </xdr:nvCxnSpPr>
      <xdr:spPr>
        <a:xfrm rot="5400000">
          <a:off x="1527791" y="13321332"/>
          <a:ext cx="249778" cy="720000"/>
        </a:xfrm>
        <a:prstGeom prst="bentConnector4">
          <a:avLst>
            <a:gd name="adj1" fmla="val 28381"/>
            <a:gd name="adj2" fmla="val 13175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1420951</xdr:colOff>
      <xdr:row>59</xdr:row>
      <xdr:rowOff>84778</xdr:rowOff>
    </xdr:from>
    <xdr:to>
      <xdr:col>3</xdr:col>
      <xdr:colOff>1905</xdr:colOff>
      <xdr:row>59</xdr:row>
      <xdr:rowOff>96933</xdr:rowOff>
    </xdr:to>
    <xdr:cxnSp macro="">
      <xdr:nvCxnSpPr>
        <xdr:cNvPr id="91" name="Vinklet forbindelse 50">
          <a:extLst>
            <a:ext uri="{FF2B5EF4-FFF2-40B4-BE49-F238E27FC236}">
              <a16:creationId xmlns:a16="http://schemas.microsoft.com/office/drawing/2014/main" id="{4910C39F-B7AE-4B35-8CAA-53B9A83D7EC4}"/>
            </a:ext>
          </a:extLst>
        </xdr:cNvPr>
        <xdr:cNvCxnSpPr>
          <a:stCxn id="86" idx="3"/>
          <a:endCxn id="53" idx="1"/>
        </xdr:cNvCxnSpPr>
      </xdr:nvCxnSpPr>
      <xdr:spPr>
        <a:xfrm>
          <a:off x="2732680" y="13806221"/>
          <a:ext cx="333554" cy="1215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292554</xdr:colOff>
      <xdr:row>56</xdr:row>
      <xdr:rowOff>291919</xdr:rowOff>
    </xdr:from>
    <xdr:to>
      <xdr:col>9</xdr:col>
      <xdr:colOff>13383</xdr:colOff>
      <xdr:row>59</xdr:row>
      <xdr:rowOff>18447</xdr:rowOff>
    </xdr:to>
    <xdr:sp macro="" textlink="">
      <xdr:nvSpPr>
        <xdr:cNvPr id="105" name="Afrundet rektangel 47">
          <a:extLst>
            <a:ext uri="{FF2B5EF4-FFF2-40B4-BE49-F238E27FC236}">
              <a16:creationId xmlns:a16="http://schemas.microsoft.com/office/drawing/2014/main" id="{36CADB3A-DC46-4546-AFB7-8AFEF0590B35}"/>
            </a:ext>
          </a:extLst>
        </xdr:cNvPr>
        <xdr:cNvSpPr/>
      </xdr:nvSpPr>
      <xdr:spPr>
        <a:xfrm>
          <a:off x="6061983" y="13343890"/>
          <a:ext cx="1800000" cy="39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294641</xdr:colOff>
      <xdr:row>60</xdr:row>
      <xdr:rowOff>171268</xdr:rowOff>
    </xdr:from>
    <xdr:to>
      <xdr:col>3</xdr:col>
      <xdr:colOff>1244398</xdr:colOff>
      <xdr:row>62</xdr:row>
      <xdr:rowOff>17154</xdr:rowOff>
    </xdr:to>
    <xdr:sp macro="" textlink="">
      <xdr:nvSpPr>
        <xdr:cNvPr id="106" name="Afrundet rektangel 44">
          <a:extLst>
            <a:ext uri="{FF2B5EF4-FFF2-40B4-BE49-F238E27FC236}">
              <a16:creationId xmlns:a16="http://schemas.microsoft.com/office/drawing/2014/main" id="{872D3D52-4664-4EC0-B39A-FBCF5060AC08}"/>
            </a:ext>
          </a:extLst>
        </xdr:cNvPr>
        <xdr:cNvSpPr/>
      </xdr:nvSpPr>
      <xdr:spPr>
        <a:xfrm>
          <a:off x="3048727" y="14077768"/>
          <a:ext cx="126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3</xdr:col>
      <xdr:colOff>1244398</xdr:colOff>
      <xdr:row>61</xdr:row>
      <xdr:rowOff>80423</xdr:rowOff>
    </xdr:from>
    <xdr:to>
      <xdr:col>4</xdr:col>
      <xdr:colOff>309244</xdr:colOff>
      <xdr:row>61</xdr:row>
      <xdr:rowOff>94211</xdr:rowOff>
    </xdr:to>
    <xdr:cxnSp macro="">
      <xdr:nvCxnSpPr>
        <xdr:cNvPr id="107" name="Vinklet forbindelse 55">
          <a:extLst>
            <a:ext uri="{FF2B5EF4-FFF2-40B4-BE49-F238E27FC236}">
              <a16:creationId xmlns:a16="http://schemas.microsoft.com/office/drawing/2014/main" id="{86870A8C-1EE1-491E-8CB6-9A9D67F339CA}"/>
            </a:ext>
          </a:extLst>
        </xdr:cNvPr>
        <xdr:cNvCxnSpPr>
          <a:stCxn id="106" idx="3"/>
          <a:endCxn id="47" idx="1"/>
        </xdr:cNvCxnSpPr>
      </xdr:nvCxnSpPr>
      <xdr:spPr>
        <a:xfrm flipV="1">
          <a:off x="4308727" y="14171980"/>
          <a:ext cx="327588" cy="13788"/>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1261905</xdr:colOff>
      <xdr:row>58</xdr:row>
      <xdr:rowOff>5504</xdr:rowOff>
    </xdr:from>
    <xdr:to>
      <xdr:col>6</xdr:col>
      <xdr:colOff>292554</xdr:colOff>
      <xdr:row>59</xdr:row>
      <xdr:rowOff>96933</xdr:rowOff>
    </xdr:to>
    <xdr:cxnSp macro="">
      <xdr:nvCxnSpPr>
        <xdr:cNvPr id="108" name="Vinklet forbindelse 55">
          <a:extLst>
            <a:ext uri="{FF2B5EF4-FFF2-40B4-BE49-F238E27FC236}">
              <a16:creationId xmlns:a16="http://schemas.microsoft.com/office/drawing/2014/main" id="{B8D29D6B-E627-4EF4-8F35-A96978BD2AE0}"/>
            </a:ext>
          </a:extLst>
        </xdr:cNvPr>
        <xdr:cNvCxnSpPr>
          <a:stCxn id="53" idx="3"/>
          <a:endCxn id="105" idx="1"/>
        </xdr:cNvCxnSpPr>
      </xdr:nvCxnSpPr>
      <xdr:spPr>
        <a:xfrm flipV="1">
          <a:off x="4326234" y="13541890"/>
          <a:ext cx="1735749" cy="276486"/>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18886</xdr:colOff>
      <xdr:row>61</xdr:row>
      <xdr:rowOff>80423</xdr:rowOff>
    </xdr:from>
    <xdr:to>
      <xdr:col>6</xdr:col>
      <xdr:colOff>292554</xdr:colOff>
      <xdr:row>61</xdr:row>
      <xdr:rowOff>98861</xdr:rowOff>
    </xdr:to>
    <xdr:cxnSp macro="">
      <xdr:nvCxnSpPr>
        <xdr:cNvPr id="109" name="Vinklet forbindelse 55">
          <a:extLst>
            <a:ext uri="{FF2B5EF4-FFF2-40B4-BE49-F238E27FC236}">
              <a16:creationId xmlns:a16="http://schemas.microsoft.com/office/drawing/2014/main" id="{ABF57DC5-472D-491D-BB24-56DD1E690D84}"/>
            </a:ext>
          </a:extLst>
        </xdr:cNvPr>
        <xdr:cNvCxnSpPr>
          <a:stCxn id="47" idx="3"/>
          <a:endCxn id="48" idx="1"/>
        </xdr:cNvCxnSpPr>
      </xdr:nvCxnSpPr>
      <xdr:spPr>
        <a:xfrm>
          <a:off x="5788315" y="14171980"/>
          <a:ext cx="273668" cy="18438"/>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1292680</xdr:colOff>
      <xdr:row>58</xdr:row>
      <xdr:rowOff>161835</xdr:rowOff>
    </xdr:from>
    <xdr:to>
      <xdr:col>1</xdr:col>
      <xdr:colOff>1420951</xdr:colOff>
      <xdr:row>60</xdr:row>
      <xdr:rowOff>7721</xdr:rowOff>
    </xdr:to>
    <xdr:sp macro="" textlink="">
      <xdr:nvSpPr>
        <xdr:cNvPr id="86" name="Afrundet rektangel 44">
          <a:extLst>
            <a:ext uri="{FF2B5EF4-FFF2-40B4-BE49-F238E27FC236}">
              <a16:creationId xmlns:a16="http://schemas.microsoft.com/office/drawing/2014/main" id="{D2E3D094-749B-4B68-A41E-57779C529788}"/>
            </a:ext>
          </a:extLst>
        </xdr:cNvPr>
        <xdr:cNvSpPr/>
      </xdr:nvSpPr>
      <xdr:spPr>
        <a:xfrm>
          <a:off x="1292680" y="13698221"/>
          <a:ext cx="1440000" cy="216000"/>
        </a:xfrm>
        <a:prstGeom prst="round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1659195</xdr:colOff>
      <xdr:row>85</xdr:row>
      <xdr:rowOff>9252</xdr:rowOff>
    </xdr:from>
    <xdr:to>
      <xdr:col>8</xdr:col>
      <xdr:colOff>2904803</xdr:colOff>
      <xdr:row>115</xdr:row>
      <xdr:rowOff>35528</xdr:rowOff>
    </xdr:to>
    <xdr:pic>
      <xdr:nvPicPr>
        <xdr:cNvPr id="2" name="Billede 3">
          <a:extLst>
            <a:ext uri="{FF2B5EF4-FFF2-40B4-BE49-F238E27FC236}">
              <a16:creationId xmlns:a16="http://schemas.microsoft.com/office/drawing/2014/main" id="{44476289-4835-44B6-837B-BBFEE7A5F06F}"/>
            </a:ext>
          </a:extLst>
        </xdr:cNvPr>
        <xdr:cNvPicPr>
          <a:picLocks noChangeAspect="1"/>
        </xdr:cNvPicPr>
      </xdr:nvPicPr>
      <xdr:blipFill>
        <a:blip xmlns:r="http://schemas.openxmlformats.org/officeDocument/2006/relationships" r:embed="rId1"/>
        <a:stretch>
          <a:fillRect/>
        </a:stretch>
      </xdr:blipFill>
      <xdr:spPr>
        <a:xfrm>
          <a:off x="11098470" y="15715977"/>
          <a:ext cx="4836541" cy="5550776"/>
        </a:xfrm>
        <a:prstGeom prst="rect">
          <a:avLst/>
        </a:prstGeom>
      </xdr:spPr>
    </xdr:pic>
    <xdr:clientData/>
  </xdr:twoCellAnchor>
  <xdr:twoCellAnchor>
    <xdr:from>
      <xdr:col>2</xdr:col>
      <xdr:colOff>401411</xdr:colOff>
      <xdr:row>13</xdr:row>
      <xdr:rowOff>679</xdr:rowOff>
    </xdr:from>
    <xdr:to>
      <xdr:col>5</xdr:col>
      <xdr:colOff>1364796</xdr:colOff>
      <xdr:row>29</xdr:row>
      <xdr:rowOff>49665</xdr:rowOff>
    </xdr:to>
    <xdr:graphicFrame macro="">
      <xdr:nvGraphicFramePr>
        <xdr:cNvPr id="4" name="Chart 3">
          <a:extLst>
            <a:ext uri="{FF2B5EF4-FFF2-40B4-BE49-F238E27FC236}">
              <a16:creationId xmlns:a16="http://schemas.microsoft.com/office/drawing/2014/main" id="{9037A0B6-98B5-5ACC-66E7-158E4391E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447675</xdr:colOff>
      <xdr:row>1</xdr:row>
      <xdr:rowOff>38101</xdr:rowOff>
    </xdr:from>
    <xdr:to>
      <xdr:col>6</xdr:col>
      <xdr:colOff>95250</xdr:colOff>
      <xdr:row>2</xdr:row>
      <xdr:rowOff>114301</xdr:rowOff>
    </xdr:to>
    <xdr:sp macro="" textlink="">
      <xdr:nvSpPr>
        <xdr:cNvPr id="2" name="Flowchart: Data 2">
          <a:extLst>
            <a:ext uri="{FF2B5EF4-FFF2-40B4-BE49-F238E27FC236}">
              <a16:creationId xmlns:a16="http://schemas.microsoft.com/office/drawing/2014/main" id="{1ED88B02-D71F-40D6-9B2D-A081B5C2FCF3}"/>
            </a:ext>
          </a:extLst>
        </xdr:cNvPr>
        <xdr:cNvSpPr/>
      </xdr:nvSpPr>
      <xdr:spPr>
        <a:xfrm>
          <a:off x="2407104" y="332015"/>
          <a:ext cx="1607003" cy="261257"/>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a:t>Gulvareal</a:t>
          </a:r>
        </a:p>
      </xdr:txBody>
    </xdr:sp>
    <xdr:clientData/>
  </xdr:twoCellAnchor>
  <xdr:twoCellAnchor>
    <xdr:from>
      <xdr:col>6</xdr:col>
      <xdr:colOff>238125</xdr:colOff>
      <xdr:row>1</xdr:row>
      <xdr:rowOff>28576</xdr:rowOff>
    </xdr:from>
    <xdr:to>
      <xdr:col>9</xdr:col>
      <xdr:colOff>409575</xdr:colOff>
      <xdr:row>2</xdr:row>
      <xdr:rowOff>104776</xdr:rowOff>
    </xdr:to>
    <xdr:sp macro="" textlink="">
      <xdr:nvSpPr>
        <xdr:cNvPr id="3" name="Flowchart: Data 3">
          <a:extLst>
            <a:ext uri="{FF2B5EF4-FFF2-40B4-BE49-F238E27FC236}">
              <a16:creationId xmlns:a16="http://schemas.microsoft.com/office/drawing/2014/main" id="{9841C3C9-53D3-4FE2-AFE0-5C5DBC259622}"/>
            </a:ext>
          </a:extLst>
        </xdr:cNvPr>
        <xdr:cNvSpPr/>
      </xdr:nvSpPr>
      <xdr:spPr>
        <a:xfrm>
          <a:off x="4156982" y="322490"/>
          <a:ext cx="2130879" cy="261257"/>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a:t>Antal lyskilder</a:t>
          </a:r>
        </a:p>
      </xdr:txBody>
    </xdr:sp>
    <xdr:clientData/>
  </xdr:twoCellAnchor>
  <xdr:twoCellAnchor>
    <xdr:from>
      <xdr:col>10</xdr:col>
      <xdr:colOff>257175</xdr:colOff>
      <xdr:row>0</xdr:row>
      <xdr:rowOff>228599</xdr:rowOff>
    </xdr:from>
    <xdr:to>
      <xdr:col>17</xdr:col>
      <xdr:colOff>85725</xdr:colOff>
      <xdr:row>4</xdr:row>
      <xdr:rowOff>19049</xdr:rowOff>
    </xdr:to>
    <xdr:sp macro="" textlink="">
      <xdr:nvSpPr>
        <xdr:cNvPr id="4" name="Flowchart: Data 4">
          <a:extLst>
            <a:ext uri="{FF2B5EF4-FFF2-40B4-BE49-F238E27FC236}">
              <a16:creationId xmlns:a16="http://schemas.microsoft.com/office/drawing/2014/main" id="{A65E66D0-5F5B-4E3A-AD70-41FD48A7427C}"/>
            </a:ext>
          </a:extLst>
        </xdr:cNvPr>
        <xdr:cNvSpPr/>
      </xdr:nvSpPr>
      <xdr:spPr>
        <a:xfrm>
          <a:off x="6788604" y="228599"/>
          <a:ext cx="4400550" cy="639536"/>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Vinduesareal</a:t>
          </a:r>
          <a:r>
            <a:rPr lang="da-DK" sz="1100"/>
            <a:t> = Areal_vindue_øst+Areal_vindue_Vest+Areal_vinude_Syd+Areal_vindue_Nord</a:t>
          </a:r>
        </a:p>
      </xdr:txBody>
    </xdr:sp>
    <xdr:clientData/>
  </xdr:twoCellAnchor>
  <xdr:twoCellAnchor>
    <xdr:from>
      <xdr:col>4</xdr:col>
      <xdr:colOff>427728</xdr:colOff>
      <xdr:row>2</xdr:row>
      <xdr:rowOff>114301</xdr:rowOff>
    </xdr:from>
    <xdr:to>
      <xdr:col>9</xdr:col>
      <xdr:colOff>478771</xdr:colOff>
      <xdr:row>6</xdr:row>
      <xdr:rowOff>72278</xdr:rowOff>
    </xdr:to>
    <xdr:cxnSp macro="">
      <xdr:nvCxnSpPr>
        <xdr:cNvPr id="5" name="Straight Arrow Connector 8">
          <a:extLst>
            <a:ext uri="{FF2B5EF4-FFF2-40B4-BE49-F238E27FC236}">
              <a16:creationId xmlns:a16="http://schemas.microsoft.com/office/drawing/2014/main" id="{228CDAD8-D0B9-42D1-A463-AEAD6C2C815E}"/>
            </a:ext>
          </a:extLst>
        </xdr:cNvPr>
        <xdr:cNvCxnSpPr>
          <a:cxnSpLocks/>
          <a:stCxn id="2" idx="3"/>
          <a:endCxn id="9" idx="0"/>
        </xdr:cNvCxnSpPr>
      </xdr:nvCxnSpPr>
      <xdr:spPr>
        <a:xfrm>
          <a:off x="3040299" y="593272"/>
          <a:ext cx="3316758" cy="698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478771</xdr:colOff>
      <xdr:row>4</xdr:row>
      <xdr:rowOff>19049</xdr:rowOff>
    </xdr:from>
    <xdr:to>
      <xdr:col>13</xdr:col>
      <xdr:colOff>67572</xdr:colOff>
      <xdr:row>6</xdr:row>
      <xdr:rowOff>72278</xdr:rowOff>
    </xdr:to>
    <xdr:cxnSp macro="">
      <xdr:nvCxnSpPr>
        <xdr:cNvPr id="6" name="Straight Arrow Connector 10">
          <a:extLst>
            <a:ext uri="{FF2B5EF4-FFF2-40B4-BE49-F238E27FC236}">
              <a16:creationId xmlns:a16="http://schemas.microsoft.com/office/drawing/2014/main" id="{A8B7B93A-03EF-434D-99F8-B6A7757381BF}"/>
            </a:ext>
          </a:extLst>
        </xdr:cNvPr>
        <xdr:cNvCxnSpPr>
          <a:cxnSpLocks/>
          <a:stCxn id="4" idx="3"/>
          <a:endCxn id="9" idx="0"/>
        </xdr:cNvCxnSpPr>
      </xdr:nvCxnSpPr>
      <xdr:spPr>
        <a:xfrm flipH="1">
          <a:off x="6357057" y="868135"/>
          <a:ext cx="2201372" cy="4233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574021</xdr:colOff>
      <xdr:row>2</xdr:row>
      <xdr:rowOff>114301</xdr:rowOff>
    </xdr:from>
    <xdr:to>
      <xdr:col>5</xdr:col>
      <xdr:colOff>286591</xdr:colOff>
      <xdr:row>6</xdr:row>
      <xdr:rowOff>71158</xdr:rowOff>
    </xdr:to>
    <xdr:cxnSp macro="">
      <xdr:nvCxnSpPr>
        <xdr:cNvPr id="7" name="Straight Arrow Connector 13">
          <a:extLst>
            <a:ext uri="{FF2B5EF4-FFF2-40B4-BE49-F238E27FC236}">
              <a16:creationId xmlns:a16="http://schemas.microsoft.com/office/drawing/2014/main" id="{B655421C-0DDE-42A7-A72D-C2F73D3A2C87}"/>
            </a:ext>
          </a:extLst>
        </xdr:cNvPr>
        <xdr:cNvCxnSpPr>
          <a:cxnSpLocks/>
          <a:stCxn id="2" idx="4"/>
          <a:endCxn id="10" idx="0"/>
        </xdr:cNvCxnSpPr>
      </xdr:nvCxnSpPr>
      <xdr:spPr>
        <a:xfrm>
          <a:off x="3186592" y="593272"/>
          <a:ext cx="365713" cy="6970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286591</xdr:colOff>
      <xdr:row>2</xdr:row>
      <xdr:rowOff>104776</xdr:rowOff>
    </xdr:from>
    <xdr:to>
      <xdr:col>7</xdr:col>
      <xdr:colOff>427728</xdr:colOff>
      <xdr:row>6</xdr:row>
      <xdr:rowOff>71158</xdr:rowOff>
    </xdr:to>
    <xdr:cxnSp macro="">
      <xdr:nvCxnSpPr>
        <xdr:cNvPr id="8" name="Straight Arrow Connector 15">
          <a:extLst>
            <a:ext uri="{FF2B5EF4-FFF2-40B4-BE49-F238E27FC236}">
              <a16:creationId xmlns:a16="http://schemas.microsoft.com/office/drawing/2014/main" id="{FE3A141B-C4F0-40BC-B9D2-477A4503C168}"/>
            </a:ext>
          </a:extLst>
        </xdr:cNvPr>
        <xdr:cNvCxnSpPr>
          <a:cxnSpLocks/>
          <a:stCxn id="3" idx="3"/>
          <a:endCxn id="10" idx="0"/>
        </xdr:cNvCxnSpPr>
      </xdr:nvCxnSpPr>
      <xdr:spPr>
        <a:xfrm flipH="1">
          <a:off x="3552305" y="583747"/>
          <a:ext cx="1447423" cy="7066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6</xdr:row>
      <xdr:rowOff>72278</xdr:rowOff>
    </xdr:from>
    <xdr:to>
      <xdr:col>11</xdr:col>
      <xdr:colOff>285750</xdr:colOff>
      <xdr:row>8</xdr:row>
      <xdr:rowOff>138953</xdr:rowOff>
    </xdr:to>
    <xdr:sp macro="" textlink="">
      <xdr:nvSpPr>
        <xdr:cNvPr id="9" name="Rectangle 17">
          <a:extLst>
            <a:ext uri="{FF2B5EF4-FFF2-40B4-BE49-F238E27FC236}">
              <a16:creationId xmlns:a16="http://schemas.microsoft.com/office/drawing/2014/main" id="{A9651486-9237-467F-A7B5-C0C73DBD637A}"/>
            </a:ext>
          </a:extLst>
        </xdr:cNvPr>
        <xdr:cNvSpPr/>
      </xdr:nvSpPr>
      <xdr:spPr>
        <a:xfrm>
          <a:off x="5291818" y="1291478"/>
          <a:ext cx="2178503" cy="43678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b="1">
              <a:solidFill>
                <a:schemeClr val="dk1"/>
              </a:solidFill>
              <a:effectLst/>
              <a:latin typeface="+mn-lt"/>
              <a:ea typeface="+mn-ea"/>
              <a:cs typeface="+mn-cs"/>
            </a:rPr>
            <a:t>Vinduesareal % af gulvareal: </a:t>
          </a:r>
          <a:r>
            <a:rPr lang="da-DK" sz="1100">
              <a:solidFill>
                <a:schemeClr val="dk1"/>
              </a:solidFill>
              <a:effectLst/>
              <a:latin typeface="+mn-lt"/>
              <a:ea typeface="+mn-ea"/>
              <a:cs typeface="+mn-cs"/>
            </a:rPr>
            <a:t>Vinduesareal/ Gulvareal</a:t>
          </a:r>
          <a:endParaRPr lang="da-DK">
            <a:effectLst/>
          </a:endParaRPr>
        </a:p>
      </xdr:txBody>
    </xdr:sp>
    <xdr:clientData/>
  </xdr:twoCellAnchor>
  <xdr:twoCellAnchor>
    <xdr:from>
      <xdr:col>3</xdr:col>
      <xdr:colOff>481853</xdr:colOff>
      <xdr:row>6</xdr:row>
      <xdr:rowOff>71158</xdr:rowOff>
    </xdr:from>
    <xdr:to>
      <xdr:col>7</xdr:col>
      <xdr:colOff>91328</xdr:colOff>
      <xdr:row>8</xdr:row>
      <xdr:rowOff>14008</xdr:rowOff>
    </xdr:to>
    <xdr:sp macro="" textlink="">
      <xdr:nvSpPr>
        <xdr:cNvPr id="10" name="Rectangle 18">
          <a:extLst>
            <a:ext uri="{FF2B5EF4-FFF2-40B4-BE49-F238E27FC236}">
              <a16:creationId xmlns:a16="http://schemas.microsoft.com/office/drawing/2014/main" id="{E7966A2E-5A76-4FA1-B5D6-0197914DEDA6}"/>
            </a:ext>
          </a:extLst>
        </xdr:cNvPr>
        <xdr:cNvSpPr/>
      </xdr:nvSpPr>
      <xdr:spPr>
        <a:xfrm>
          <a:off x="2441282" y="1290358"/>
          <a:ext cx="2222046" cy="31296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a:solidFill>
                <a:schemeClr val="dk1"/>
              </a:solidFill>
              <a:effectLst/>
              <a:latin typeface="+mn-lt"/>
              <a:ea typeface="+mn-ea"/>
              <a:cs typeface="+mn-cs"/>
            </a:rPr>
            <a:t>Gulvareal/</a:t>
          </a:r>
          <a:r>
            <a:rPr lang="da-DK" sz="1100" baseline="0">
              <a:solidFill>
                <a:schemeClr val="dk1"/>
              </a:solidFill>
              <a:effectLst/>
              <a:latin typeface="+mn-lt"/>
              <a:ea typeface="+mn-ea"/>
              <a:cs typeface="+mn-cs"/>
            </a:rPr>
            <a:t> lyskilde</a:t>
          </a:r>
          <a:endParaRPr lang="da-DK">
            <a:effectLst/>
          </a:endParaRPr>
        </a:p>
      </xdr:txBody>
    </xdr:sp>
    <xdr:clientData/>
  </xdr:twoCellAnchor>
  <xdr:twoCellAnchor>
    <xdr:from>
      <xdr:col>18</xdr:col>
      <xdr:colOff>38100</xdr:colOff>
      <xdr:row>9</xdr:row>
      <xdr:rowOff>142876</xdr:rowOff>
    </xdr:from>
    <xdr:to>
      <xdr:col>23</xdr:col>
      <xdr:colOff>62753</xdr:colOff>
      <xdr:row>11</xdr:row>
      <xdr:rowOff>142876</xdr:rowOff>
    </xdr:to>
    <xdr:sp macro="" textlink="">
      <xdr:nvSpPr>
        <xdr:cNvPr id="11" name="Rectangle 23">
          <a:extLst>
            <a:ext uri="{FF2B5EF4-FFF2-40B4-BE49-F238E27FC236}">
              <a16:creationId xmlns:a16="http://schemas.microsoft.com/office/drawing/2014/main" id="{A5D04CED-F886-43D4-82AC-99DA608420BA}"/>
            </a:ext>
          </a:extLst>
        </xdr:cNvPr>
        <xdr:cNvSpPr/>
      </xdr:nvSpPr>
      <xdr:spPr>
        <a:xfrm>
          <a:off x="11794671" y="1917247"/>
          <a:ext cx="3290368" cy="37011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Østfacade afskærmning, radianer</a:t>
          </a:r>
        </a:p>
      </xdr:txBody>
    </xdr:sp>
    <xdr:clientData/>
  </xdr:twoCellAnchor>
  <xdr:twoCellAnchor>
    <xdr:from>
      <xdr:col>18</xdr:col>
      <xdr:colOff>238125</xdr:colOff>
      <xdr:row>10</xdr:row>
      <xdr:rowOff>180975</xdr:rowOff>
    </xdr:from>
    <xdr:to>
      <xdr:col>23</xdr:col>
      <xdr:colOff>256836</xdr:colOff>
      <xdr:row>12</xdr:row>
      <xdr:rowOff>180975</xdr:rowOff>
    </xdr:to>
    <xdr:sp macro="" textlink="">
      <xdr:nvSpPr>
        <xdr:cNvPr id="12" name="Rectangle 25">
          <a:extLst>
            <a:ext uri="{FF2B5EF4-FFF2-40B4-BE49-F238E27FC236}">
              <a16:creationId xmlns:a16="http://schemas.microsoft.com/office/drawing/2014/main" id="{163BD2C4-93E6-4835-9DD5-25B99D481229}"/>
            </a:ext>
          </a:extLst>
        </xdr:cNvPr>
        <xdr:cNvSpPr/>
      </xdr:nvSpPr>
      <xdr:spPr>
        <a:xfrm>
          <a:off x="11994696" y="2140404"/>
          <a:ext cx="3284426" cy="37011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Vestfacade afskærmning, radianer</a:t>
          </a:r>
        </a:p>
      </xdr:txBody>
    </xdr:sp>
    <xdr:clientData/>
  </xdr:twoCellAnchor>
  <xdr:twoCellAnchor>
    <xdr:from>
      <xdr:col>18</xdr:col>
      <xdr:colOff>476250</xdr:colOff>
      <xdr:row>12</xdr:row>
      <xdr:rowOff>57150</xdr:rowOff>
    </xdr:from>
    <xdr:to>
      <xdr:col>23</xdr:col>
      <xdr:colOff>494961</xdr:colOff>
      <xdr:row>14</xdr:row>
      <xdr:rowOff>57150</xdr:rowOff>
    </xdr:to>
    <xdr:sp macro="" textlink="">
      <xdr:nvSpPr>
        <xdr:cNvPr id="13" name="Rectangle 26">
          <a:extLst>
            <a:ext uri="{FF2B5EF4-FFF2-40B4-BE49-F238E27FC236}">
              <a16:creationId xmlns:a16="http://schemas.microsoft.com/office/drawing/2014/main" id="{E9302865-279F-4DE1-B140-D38F74D7B62D}"/>
            </a:ext>
          </a:extLst>
        </xdr:cNvPr>
        <xdr:cNvSpPr/>
      </xdr:nvSpPr>
      <xdr:spPr>
        <a:xfrm>
          <a:off x="12232821" y="2386693"/>
          <a:ext cx="3284426" cy="370114"/>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Nordfacade afskærmning, radianer</a:t>
          </a:r>
        </a:p>
      </xdr:txBody>
    </xdr:sp>
    <xdr:clientData/>
  </xdr:twoCellAnchor>
  <xdr:twoCellAnchor>
    <xdr:from>
      <xdr:col>19</xdr:col>
      <xdr:colOff>76200</xdr:colOff>
      <xdr:row>13</xdr:row>
      <xdr:rowOff>142875</xdr:rowOff>
    </xdr:from>
    <xdr:to>
      <xdr:col>24</xdr:col>
      <xdr:colOff>100852</xdr:colOff>
      <xdr:row>16</xdr:row>
      <xdr:rowOff>78441</xdr:rowOff>
    </xdr:to>
    <xdr:sp macro="" textlink="">
      <xdr:nvSpPr>
        <xdr:cNvPr id="14" name="Rectangle 27">
          <a:extLst>
            <a:ext uri="{FF2B5EF4-FFF2-40B4-BE49-F238E27FC236}">
              <a16:creationId xmlns:a16="http://schemas.microsoft.com/office/drawing/2014/main" id="{06AB6112-8FBD-4327-9FC5-CC7603D5EB5A}"/>
            </a:ext>
          </a:extLst>
        </xdr:cNvPr>
        <xdr:cNvSpPr/>
      </xdr:nvSpPr>
      <xdr:spPr>
        <a:xfrm>
          <a:off x="12485914" y="2657475"/>
          <a:ext cx="3290367" cy="4907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Sydfacade afskærmning, radianer:</a:t>
          </a:r>
          <a:br>
            <a:rPr lang="da-DK" sz="1100" b="1"/>
          </a:br>
          <a:r>
            <a:rPr lang="da-DK" sz="1100" b="0"/>
            <a:t>If(Vinduer_syd</a:t>
          </a:r>
          <a:r>
            <a:rPr lang="da-DK" sz="1100" b="0" baseline="0"/>
            <a:t> = 0 ; 1 ; 1,57 * Afskærmning_syd</a:t>
          </a:r>
          <a:endParaRPr lang="da-DK" sz="1100" b="1"/>
        </a:p>
      </xdr:txBody>
    </xdr:sp>
    <xdr:clientData/>
  </xdr:twoCellAnchor>
  <xdr:twoCellAnchor>
    <xdr:from>
      <xdr:col>18</xdr:col>
      <xdr:colOff>493058</xdr:colOff>
      <xdr:row>16</xdr:row>
      <xdr:rowOff>78441</xdr:rowOff>
    </xdr:from>
    <xdr:to>
      <xdr:col>21</xdr:col>
      <xdr:colOff>391085</xdr:colOff>
      <xdr:row>20</xdr:row>
      <xdr:rowOff>100853</xdr:rowOff>
    </xdr:to>
    <xdr:cxnSp macro="">
      <xdr:nvCxnSpPr>
        <xdr:cNvPr id="15" name="Straight Arrow Connector 31">
          <a:extLst>
            <a:ext uri="{FF2B5EF4-FFF2-40B4-BE49-F238E27FC236}">
              <a16:creationId xmlns:a16="http://schemas.microsoft.com/office/drawing/2014/main" id="{B080D7AE-67D8-4315-90FF-4F3F58038653}"/>
            </a:ext>
          </a:extLst>
        </xdr:cNvPr>
        <xdr:cNvCxnSpPr>
          <a:stCxn id="14" idx="2"/>
          <a:endCxn id="46" idx="0"/>
        </xdr:cNvCxnSpPr>
      </xdr:nvCxnSpPr>
      <xdr:spPr>
        <a:xfrm flipH="1">
          <a:off x="12249629" y="3148212"/>
          <a:ext cx="1857456" cy="7626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474009</xdr:colOff>
      <xdr:row>4</xdr:row>
      <xdr:rowOff>19049</xdr:rowOff>
    </xdr:from>
    <xdr:to>
      <xdr:col>18</xdr:col>
      <xdr:colOff>493058</xdr:colOff>
      <xdr:row>20</xdr:row>
      <xdr:rowOff>100853</xdr:rowOff>
    </xdr:to>
    <xdr:cxnSp macro="">
      <xdr:nvCxnSpPr>
        <xdr:cNvPr id="16" name="Straight Arrow Connector 34">
          <a:extLst>
            <a:ext uri="{FF2B5EF4-FFF2-40B4-BE49-F238E27FC236}">
              <a16:creationId xmlns:a16="http://schemas.microsoft.com/office/drawing/2014/main" id="{D6D3BEA9-54F1-4682-8F7C-3B94BE2DB400}"/>
            </a:ext>
          </a:extLst>
        </xdr:cNvPr>
        <xdr:cNvCxnSpPr>
          <a:stCxn id="4" idx="4"/>
          <a:endCxn id="46" idx="0"/>
        </xdr:cNvCxnSpPr>
      </xdr:nvCxnSpPr>
      <xdr:spPr>
        <a:xfrm>
          <a:off x="8964866" y="868135"/>
          <a:ext cx="3284763" cy="30427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403411</xdr:colOff>
      <xdr:row>42</xdr:row>
      <xdr:rowOff>11206</xdr:rowOff>
    </xdr:from>
    <xdr:to>
      <xdr:col>14</xdr:col>
      <xdr:colOff>224118</xdr:colOff>
      <xdr:row>46</xdr:row>
      <xdr:rowOff>67236</xdr:rowOff>
    </xdr:to>
    <xdr:sp macro="" textlink="">
      <xdr:nvSpPr>
        <xdr:cNvPr id="17" name="Rectangle 43">
          <a:extLst>
            <a:ext uri="{FF2B5EF4-FFF2-40B4-BE49-F238E27FC236}">
              <a16:creationId xmlns:a16="http://schemas.microsoft.com/office/drawing/2014/main" id="{53E4F01C-A3C0-4B41-9D9D-4CFC5A5762E5}"/>
            </a:ext>
          </a:extLst>
        </xdr:cNvPr>
        <xdr:cNvSpPr/>
      </xdr:nvSpPr>
      <xdr:spPr>
        <a:xfrm>
          <a:off x="5628554" y="7892463"/>
          <a:ext cx="3739564" cy="79625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DF: Middeldagslys (Sumpner)</a:t>
          </a:r>
          <a:r>
            <a:rPr lang="da-DK" sz="1100" b="1" baseline="0"/>
            <a:t>: </a:t>
          </a:r>
          <a:br>
            <a:rPr lang="da-DK" sz="1100" b="0" baseline="0"/>
          </a:br>
          <a:r>
            <a:rPr lang="da-DK" sz="1100" b="0" baseline="0"/>
            <a:t>(Sum(Areal_vinduer) * Faktor_for_indv._Vinduer * Faktor_for_ramme_karm * LT * Vægtet_afsk_rad ) / (2* (Areal_vægge + Areal_loft + Areal_gulv) * ( 1 - R_m))</a:t>
          </a:r>
          <a:endParaRPr lang="da-DK" sz="1100" b="1"/>
        </a:p>
      </xdr:txBody>
    </xdr:sp>
    <xdr:clientData/>
  </xdr:twoCellAnchor>
  <xdr:twoCellAnchor>
    <xdr:from>
      <xdr:col>18</xdr:col>
      <xdr:colOff>230519</xdr:colOff>
      <xdr:row>40</xdr:row>
      <xdr:rowOff>104054</xdr:rowOff>
    </xdr:from>
    <xdr:to>
      <xdr:col>23</xdr:col>
      <xdr:colOff>435429</xdr:colOff>
      <xdr:row>47</xdr:row>
      <xdr:rowOff>40822</xdr:rowOff>
    </xdr:to>
    <xdr:sp macro="" textlink="">
      <xdr:nvSpPr>
        <xdr:cNvPr id="18" name="Rectangle 44">
          <a:extLst>
            <a:ext uri="{FF2B5EF4-FFF2-40B4-BE49-F238E27FC236}">
              <a16:creationId xmlns:a16="http://schemas.microsoft.com/office/drawing/2014/main" id="{D0832D28-3EC7-45EE-A026-0FDF95F4DBB4}"/>
            </a:ext>
          </a:extLst>
        </xdr:cNvPr>
        <xdr:cNvSpPr/>
      </xdr:nvSpPr>
      <xdr:spPr>
        <a:xfrm>
          <a:off x="11987090" y="7615197"/>
          <a:ext cx="3470625" cy="123216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LT:</a:t>
          </a:r>
          <a:r>
            <a:rPr lang="da-DK" sz="1100" b="1" baseline="0"/>
            <a:t> vægtet lystransmitans, vinduer:</a:t>
          </a:r>
          <a:br>
            <a:rPr lang="da-DK" sz="1100" b="1" baseline="0"/>
          </a:br>
          <a:r>
            <a:rPr lang="da-DK" sz="1100" b="0" baseline="0"/>
            <a:t>Vindues_reflektans_øst * Areal_vindue_øst + </a:t>
          </a:r>
          <a:r>
            <a:rPr lang="da-DK" sz="1100" b="0" baseline="0">
              <a:solidFill>
                <a:schemeClr val="dk1"/>
              </a:solidFill>
              <a:effectLst/>
              <a:latin typeface="+mn-lt"/>
              <a:ea typeface="+mn-ea"/>
              <a:cs typeface="+mn-cs"/>
            </a:rPr>
            <a:t>Vindues_reflektans_vest * Areal_vindue_vest Vindues_reflektans_syd * Areal_vindue_syd Vindues_reflektans_nord * Areal_vindue_nord / SUM(Areal_vinduer)</a:t>
          </a:r>
          <a:r>
            <a:rPr lang="da-DK" sz="1100" b="0" baseline="0"/>
            <a:t> </a:t>
          </a:r>
          <a:endParaRPr lang="da-DK" sz="1100" b="1"/>
        </a:p>
      </xdr:txBody>
    </xdr:sp>
    <xdr:clientData/>
  </xdr:twoCellAnchor>
  <xdr:twoCellAnchor>
    <xdr:from>
      <xdr:col>14</xdr:col>
      <xdr:colOff>224118</xdr:colOff>
      <xdr:row>43</xdr:row>
      <xdr:rowOff>167688</xdr:rowOff>
    </xdr:from>
    <xdr:to>
      <xdr:col>18</xdr:col>
      <xdr:colOff>230519</xdr:colOff>
      <xdr:row>44</xdr:row>
      <xdr:rowOff>39221</xdr:rowOff>
    </xdr:to>
    <xdr:cxnSp macro="">
      <xdr:nvCxnSpPr>
        <xdr:cNvPr id="19" name="Straight Arrow Connector 46">
          <a:extLst>
            <a:ext uri="{FF2B5EF4-FFF2-40B4-BE49-F238E27FC236}">
              <a16:creationId xmlns:a16="http://schemas.microsoft.com/office/drawing/2014/main" id="{1D07F345-32B7-4337-BB4A-ED1ED4F62BF1}"/>
            </a:ext>
          </a:extLst>
        </xdr:cNvPr>
        <xdr:cNvCxnSpPr>
          <a:stCxn id="18" idx="1"/>
          <a:endCxn id="17" idx="3"/>
        </xdr:cNvCxnSpPr>
      </xdr:nvCxnSpPr>
      <xdr:spPr>
        <a:xfrm flipH="1">
          <a:off x="9368118" y="8234002"/>
          <a:ext cx="2618972" cy="56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313765</xdr:colOff>
      <xdr:row>25</xdr:row>
      <xdr:rowOff>0</xdr:rowOff>
    </xdr:from>
    <xdr:to>
      <xdr:col>18</xdr:col>
      <xdr:colOff>493058</xdr:colOff>
      <xdr:row>42</xdr:row>
      <xdr:rowOff>11206</xdr:rowOff>
    </xdr:to>
    <xdr:cxnSp macro="">
      <xdr:nvCxnSpPr>
        <xdr:cNvPr id="20" name="Straight Arrow Connector 48">
          <a:extLst>
            <a:ext uri="{FF2B5EF4-FFF2-40B4-BE49-F238E27FC236}">
              <a16:creationId xmlns:a16="http://schemas.microsoft.com/office/drawing/2014/main" id="{3C4E185B-76B1-48E0-84D9-0396CE620A76}"/>
            </a:ext>
          </a:extLst>
        </xdr:cNvPr>
        <xdr:cNvCxnSpPr>
          <a:stCxn id="46" idx="2"/>
          <a:endCxn id="17" idx="0"/>
        </xdr:cNvCxnSpPr>
      </xdr:nvCxnSpPr>
      <xdr:spPr>
        <a:xfrm flipH="1">
          <a:off x="7498336" y="4735286"/>
          <a:ext cx="4751293" cy="3157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44</xdr:row>
      <xdr:rowOff>0</xdr:rowOff>
    </xdr:from>
    <xdr:to>
      <xdr:col>6</xdr:col>
      <xdr:colOff>22412</xdr:colOff>
      <xdr:row>46</xdr:row>
      <xdr:rowOff>78441</xdr:rowOff>
    </xdr:to>
    <xdr:sp macro="" textlink="">
      <xdr:nvSpPr>
        <xdr:cNvPr id="21" name="Flowchart: Data 50">
          <a:extLst>
            <a:ext uri="{FF2B5EF4-FFF2-40B4-BE49-F238E27FC236}">
              <a16:creationId xmlns:a16="http://schemas.microsoft.com/office/drawing/2014/main" id="{85E000EE-D335-4B65-AB3E-F9BAE24150AB}"/>
            </a:ext>
          </a:extLst>
        </xdr:cNvPr>
        <xdr:cNvSpPr/>
      </xdr:nvSpPr>
      <xdr:spPr>
        <a:xfrm>
          <a:off x="0" y="8251371"/>
          <a:ext cx="3941269" cy="448556"/>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Faktor_for_indv_Vinduer </a:t>
          </a: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 opslag: overflade reflektanser_vinduer</a:t>
          </a:r>
        </a:p>
      </xdr:txBody>
    </xdr:sp>
    <xdr:clientData/>
  </xdr:twoCellAnchor>
  <xdr:twoCellAnchor>
    <xdr:from>
      <xdr:col>0</xdr:col>
      <xdr:colOff>0</xdr:colOff>
      <xdr:row>49</xdr:row>
      <xdr:rowOff>112060</xdr:rowOff>
    </xdr:from>
    <xdr:to>
      <xdr:col>6</xdr:col>
      <xdr:colOff>212912</xdr:colOff>
      <xdr:row>52</xdr:row>
      <xdr:rowOff>1</xdr:rowOff>
    </xdr:to>
    <xdr:sp macro="" textlink="">
      <xdr:nvSpPr>
        <xdr:cNvPr id="22" name="Flowchart: Data 51">
          <a:extLst>
            <a:ext uri="{FF2B5EF4-FFF2-40B4-BE49-F238E27FC236}">
              <a16:creationId xmlns:a16="http://schemas.microsoft.com/office/drawing/2014/main" id="{8A78FBB9-1F8F-4757-A6CF-1E3E54AA513C}"/>
            </a:ext>
          </a:extLst>
        </xdr:cNvPr>
        <xdr:cNvSpPr/>
      </xdr:nvSpPr>
      <xdr:spPr>
        <a:xfrm>
          <a:off x="0" y="9288717"/>
          <a:ext cx="4131769" cy="443113"/>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Faktor_for_ramme_karm</a:t>
          </a: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 opslag: Overflade reflektanser_vinduer</a:t>
          </a:r>
        </a:p>
      </xdr:txBody>
    </xdr:sp>
    <xdr:clientData/>
  </xdr:twoCellAnchor>
  <xdr:twoCellAnchor>
    <xdr:from>
      <xdr:col>5</xdr:col>
      <xdr:colOff>262218</xdr:colOff>
      <xdr:row>44</xdr:row>
      <xdr:rowOff>39221</xdr:rowOff>
    </xdr:from>
    <xdr:to>
      <xdr:col>8</xdr:col>
      <xdr:colOff>403411</xdr:colOff>
      <xdr:row>45</xdr:row>
      <xdr:rowOff>39221</xdr:rowOff>
    </xdr:to>
    <xdr:cxnSp macro="">
      <xdr:nvCxnSpPr>
        <xdr:cNvPr id="23" name="Straight Arrow Connector 53">
          <a:extLst>
            <a:ext uri="{FF2B5EF4-FFF2-40B4-BE49-F238E27FC236}">
              <a16:creationId xmlns:a16="http://schemas.microsoft.com/office/drawing/2014/main" id="{D53DF060-2D2B-4CB3-927B-130DD90752A1}"/>
            </a:ext>
          </a:extLst>
        </xdr:cNvPr>
        <xdr:cNvCxnSpPr>
          <a:stCxn id="21" idx="5"/>
          <a:endCxn id="17" idx="1"/>
        </xdr:cNvCxnSpPr>
      </xdr:nvCxnSpPr>
      <xdr:spPr>
        <a:xfrm flipV="1">
          <a:off x="3527932" y="8290592"/>
          <a:ext cx="2100622" cy="1850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433668</xdr:colOff>
      <xdr:row>44</xdr:row>
      <xdr:rowOff>39221</xdr:rowOff>
    </xdr:from>
    <xdr:to>
      <xdr:col>8</xdr:col>
      <xdr:colOff>403411</xdr:colOff>
      <xdr:row>50</xdr:row>
      <xdr:rowOff>151281</xdr:rowOff>
    </xdr:to>
    <xdr:cxnSp macro="">
      <xdr:nvCxnSpPr>
        <xdr:cNvPr id="24" name="Straight Arrow Connector 55">
          <a:extLst>
            <a:ext uri="{FF2B5EF4-FFF2-40B4-BE49-F238E27FC236}">
              <a16:creationId xmlns:a16="http://schemas.microsoft.com/office/drawing/2014/main" id="{AEE92B87-A3DC-4F1C-90F1-7E10EB361B5E}"/>
            </a:ext>
          </a:extLst>
        </xdr:cNvPr>
        <xdr:cNvCxnSpPr>
          <a:stCxn id="22" idx="5"/>
          <a:endCxn id="17" idx="1"/>
        </xdr:cNvCxnSpPr>
      </xdr:nvCxnSpPr>
      <xdr:spPr>
        <a:xfrm flipV="1">
          <a:off x="3699382" y="8290592"/>
          <a:ext cx="1929172" cy="12224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38</xdr:row>
      <xdr:rowOff>152400</xdr:rowOff>
    </xdr:from>
    <xdr:to>
      <xdr:col>6</xdr:col>
      <xdr:colOff>140804</xdr:colOff>
      <xdr:row>41</xdr:row>
      <xdr:rowOff>40341</xdr:rowOff>
    </xdr:to>
    <xdr:sp macro="" textlink="">
      <xdr:nvSpPr>
        <xdr:cNvPr id="25" name="Flowchart: Data 69">
          <a:extLst>
            <a:ext uri="{FF2B5EF4-FFF2-40B4-BE49-F238E27FC236}">
              <a16:creationId xmlns:a16="http://schemas.microsoft.com/office/drawing/2014/main" id="{8191FC56-2528-40C3-AAC6-59F5BE5D0E20}"/>
            </a:ext>
          </a:extLst>
        </xdr:cNvPr>
        <xdr:cNvSpPr/>
      </xdr:nvSpPr>
      <xdr:spPr>
        <a:xfrm>
          <a:off x="0" y="7293429"/>
          <a:ext cx="4059661" cy="443112"/>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Areal_flader</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5</xdr:col>
      <xdr:colOff>371889</xdr:colOff>
      <xdr:row>40</xdr:row>
      <xdr:rowOff>1121</xdr:rowOff>
    </xdr:from>
    <xdr:to>
      <xdr:col>8</xdr:col>
      <xdr:colOff>403411</xdr:colOff>
      <xdr:row>44</xdr:row>
      <xdr:rowOff>39221</xdr:rowOff>
    </xdr:to>
    <xdr:cxnSp macro="">
      <xdr:nvCxnSpPr>
        <xdr:cNvPr id="26" name="Straight Arrow Connector 71">
          <a:extLst>
            <a:ext uri="{FF2B5EF4-FFF2-40B4-BE49-F238E27FC236}">
              <a16:creationId xmlns:a16="http://schemas.microsoft.com/office/drawing/2014/main" id="{F9F82405-97BD-40A3-886A-ADB5573A9F53}"/>
            </a:ext>
          </a:extLst>
        </xdr:cNvPr>
        <xdr:cNvCxnSpPr>
          <a:stCxn id="25" idx="5"/>
          <a:endCxn id="17" idx="1"/>
        </xdr:cNvCxnSpPr>
      </xdr:nvCxnSpPr>
      <xdr:spPr>
        <a:xfrm>
          <a:off x="3637603" y="7512264"/>
          <a:ext cx="1990951" cy="7783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100854</xdr:colOff>
      <xdr:row>32</xdr:row>
      <xdr:rowOff>100854</xdr:rowOff>
    </xdr:from>
    <xdr:to>
      <xdr:col>11</xdr:col>
      <xdr:colOff>313765</xdr:colOff>
      <xdr:row>42</xdr:row>
      <xdr:rowOff>11206</xdr:rowOff>
    </xdr:to>
    <xdr:cxnSp macro="">
      <xdr:nvCxnSpPr>
        <xdr:cNvPr id="27" name="Straight Arrow Connector 73">
          <a:extLst>
            <a:ext uri="{FF2B5EF4-FFF2-40B4-BE49-F238E27FC236}">
              <a16:creationId xmlns:a16="http://schemas.microsoft.com/office/drawing/2014/main" id="{DDB06552-2A06-4900-94F8-C930C36D94E6}"/>
            </a:ext>
          </a:extLst>
        </xdr:cNvPr>
        <xdr:cNvCxnSpPr>
          <a:stCxn id="47" idx="2"/>
          <a:endCxn id="17" idx="0"/>
        </xdr:cNvCxnSpPr>
      </xdr:nvCxnSpPr>
      <xdr:spPr>
        <a:xfrm>
          <a:off x="6632283" y="6131540"/>
          <a:ext cx="866053" cy="1760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403413</xdr:colOff>
      <xdr:row>29</xdr:row>
      <xdr:rowOff>78440</xdr:rowOff>
    </xdr:from>
    <xdr:to>
      <xdr:col>23</xdr:col>
      <xdr:colOff>336177</xdr:colOff>
      <xdr:row>32</xdr:row>
      <xdr:rowOff>11205</xdr:rowOff>
    </xdr:to>
    <xdr:sp macro="" textlink="">
      <xdr:nvSpPr>
        <xdr:cNvPr id="28" name="Rectangle 82">
          <a:extLst>
            <a:ext uri="{FF2B5EF4-FFF2-40B4-BE49-F238E27FC236}">
              <a16:creationId xmlns:a16="http://schemas.microsoft.com/office/drawing/2014/main" id="{61EF655B-47F9-44A0-9E2B-6B88EB80FA34}"/>
            </a:ext>
          </a:extLst>
        </xdr:cNvPr>
        <xdr:cNvSpPr/>
      </xdr:nvSpPr>
      <xdr:spPr>
        <a:xfrm>
          <a:off x="11506842" y="5553954"/>
          <a:ext cx="3851621"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Lysretninger:</a:t>
          </a:r>
          <a:r>
            <a:rPr lang="da-DK" sz="1100" b="0" i="0" baseline="0">
              <a:solidFill>
                <a:schemeClr val="dk1"/>
              </a:solidFill>
              <a:effectLst/>
              <a:latin typeface="+mn-lt"/>
              <a:ea typeface="+mn-ea"/>
              <a:cs typeface="+mn-cs"/>
            </a:rPr>
            <a:t> </a:t>
          </a:r>
          <a:endParaRPr lang="da-DK">
            <a:effectLst/>
          </a:endParaRPr>
        </a:p>
        <a:p>
          <a:pPr eaLnBrk="1" fontAlgn="auto" latinLnBrk="0" hangingPunct="1"/>
          <a:r>
            <a:rPr lang="da-DK">
              <a:effectLst/>
            </a:rPr>
            <a:t>Tæl antal</a:t>
          </a:r>
          <a:r>
            <a:rPr lang="da-DK" baseline="0">
              <a:effectLst/>
            </a:rPr>
            <a:t> flader med vinduer (N,S,Ø,V + indv_vinduer)</a:t>
          </a:r>
          <a:endParaRPr lang="da-DK">
            <a:effectLst/>
          </a:endParaRPr>
        </a:p>
      </xdr:txBody>
    </xdr:sp>
    <xdr:clientData/>
  </xdr:twoCellAnchor>
  <xdr:twoCellAnchor>
    <xdr:from>
      <xdr:col>13</xdr:col>
      <xdr:colOff>67572</xdr:colOff>
      <xdr:row>4</xdr:row>
      <xdr:rowOff>19049</xdr:rowOff>
    </xdr:from>
    <xdr:to>
      <xdr:col>20</xdr:col>
      <xdr:colOff>369795</xdr:colOff>
      <xdr:row>29</xdr:row>
      <xdr:rowOff>78440</xdr:rowOff>
    </xdr:to>
    <xdr:cxnSp macro="">
      <xdr:nvCxnSpPr>
        <xdr:cNvPr id="29" name="Straight Arrow Connector 84">
          <a:extLst>
            <a:ext uri="{FF2B5EF4-FFF2-40B4-BE49-F238E27FC236}">
              <a16:creationId xmlns:a16="http://schemas.microsoft.com/office/drawing/2014/main" id="{064FA21D-F182-493C-A032-869826091428}"/>
            </a:ext>
          </a:extLst>
        </xdr:cNvPr>
        <xdr:cNvCxnSpPr>
          <a:stCxn id="4" idx="3"/>
          <a:endCxn id="28" idx="0"/>
        </xdr:cNvCxnSpPr>
      </xdr:nvCxnSpPr>
      <xdr:spPr>
        <a:xfrm>
          <a:off x="8558429" y="868135"/>
          <a:ext cx="4874223" cy="46858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235325</xdr:colOff>
      <xdr:row>35</xdr:row>
      <xdr:rowOff>134469</xdr:rowOff>
    </xdr:from>
    <xdr:to>
      <xdr:col>26</xdr:col>
      <xdr:colOff>168089</xdr:colOff>
      <xdr:row>38</xdr:row>
      <xdr:rowOff>67234</xdr:rowOff>
    </xdr:to>
    <xdr:sp macro="" textlink="">
      <xdr:nvSpPr>
        <xdr:cNvPr id="30" name="Rectangle 87">
          <a:extLst>
            <a:ext uri="{FF2B5EF4-FFF2-40B4-BE49-F238E27FC236}">
              <a16:creationId xmlns:a16="http://schemas.microsoft.com/office/drawing/2014/main" id="{0BCA614C-F980-478E-BB64-3EFE5E0C63AE}"/>
            </a:ext>
          </a:extLst>
        </xdr:cNvPr>
        <xdr:cNvSpPr/>
      </xdr:nvSpPr>
      <xdr:spPr>
        <a:xfrm>
          <a:off x="13298182" y="6720326"/>
          <a:ext cx="3851621"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Nettoforhold_lysretning_vs_rumdybde: </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Lysretning / Vindueshøjde_vs_rumdybdeforhold</a:t>
          </a:r>
          <a:endParaRPr lang="da-DK" b="0">
            <a:effectLst/>
          </a:endParaRPr>
        </a:p>
      </xdr:txBody>
    </xdr:sp>
    <xdr:clientData/>
  </xdr:twoCellAnchor>
  <xdr:twoCellAnchor>
    <xdr:from>
      <xdr:col>20</xdr:col>
      <xdr:colOff>369795</xdr:colOff>
      <xdr:row>32</xdr:row>
      <xdr:rowOff>11205</xdr:rowOff>
    </xdr:from>
    <xdr:to>
      <xdr:col>23</xdr:col>
      <xdr:colOff>201707</xdr:colOff>
      <xdr:row>35</xdr:row>
      <xdr:rowOff>134469</xdr:rowOff>
    </xdr:to>
    <xdr:cxnSp macro="">
      <xdr:nvCxnSpPr>
        <xdr:cNvPr id="31" name="Straight Arrow Connector 89">
          <a:extLst>
            <a:ext uri="{FF2B5EF4-FFF2-40B4-BE49-F238E27FC236}">
              <a16:creationId xmlns:a16="http://schemas.microsoft.com/office/drawing/2014/main" id="{F004E506-C3D6-4DC9-B43A-C36CCF77D386}"/>
            </a:ext>
          </a:extLst>
        </xdr:cNvPr>
        <xdr:cNvCxnSpPr>
          <a:stCxn id="28" idx="2"/>
          <a:endCxn id="30" idx="0"/>
        </xdr:cNvCxnSpPr>
      </xdr:nvCxnSpPr>
      <xdr:spPr>
        <a:xfrm>
          <a:off x="13432652" y="6041891"/>
          <a:ext cx="1791341" cy="6784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199305</xdr:colOff>
      <xdr:row>27</xdr:row>
      <xdr:rowOff>78441</xdr:rowOff>
    </xdr:from>
    <xdr:to>
      <xdr:col>30</xdr:col>
      <xdr:colOff>132068</xdr:colOff>
      <xdr:row>32</xdr:row>
      <xdr:rowOff>108857</xdr:rowOff>
    </xdr:to>
    <xdr:sp macro="" textlink="">
      <xdr:nvSpPr>
        <xdr:cNvPr id="32" name="Rectangle 93">
          <a:extLst>
            <a:ext uri="{FF2B5EF4-FFF2-40B4-BE49-F238E27FC236}">
              <a16:creationId xmlns:a16="http://schemas.microsoft.com/office/drawing/2014/main" id="{7BF28CD9-1112-4B69-BAA6-F5E69417EA28}"/>
            </a:ext>
          </a:extLst>
        </xdr:cNvPr>
        <xdr:cNvSpPr/>
      </xdr:nvSpPr>
      <xdr:spPr>
        <a:xfrm>
          <a:off x="15874734" y="5183841"/>
          <a:ext cx="3851620" cy="95570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a:t>
          </a:r>
          <a:r>
            <a:rPr lang="da-DK" sz="1100" b="0" i="0" baseline="0">
              <a:solidFill>
                <a:schemeClr val="dk1"/>
              </a:solidFill>
              <a:effectLst/>
              <a:latin typeface="+mn-lt"/>
              <a:ea typeface="+mn-ea"/>
              <a:cs typeface="+mn-cs"/>
            </a:rPr>
            <a: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1 / MAX(Vindueshøjde_vs_rumdybde_øst ; Vindueshøjde_vs_rumdybde_vest ; Vindueshøjde_vs_rumdybde_syd ; Vindueshøjde_vs_rumdybde_nord ) </a:t>
          </a:r>
          <a:endParaRPr lang="da-DK">
            <a:effectLst/>
          </a:endParaRPr>
        </a:p>
        <a:p>
          <a:pPr eaLnBrk="1" fontAlgn="auto" latinLnBrk="0" hangingPunct="1"/>
          <a:endParaRPr lang="da-DK">
            <a:effectLst/>
          </a:endParaRPr>
        </a:p>
      </xdr:txBody>
    </xdr:sp>
    <xdr:clientData/>
  </xdr:twoCellAnchor>
  <xdr:twoCellAnchor>
    <xdr:from>
      <xdr:col>23</xdr:col>
      <xdr:colOff>201707</xdr:colOff>
      <xdr:row>32</xdr:row>
      <xdr:rowOff>108857</xdr:rowOff>
    </xdr:from>
    <xdr:to>
      <xdr:col>27</xdr:col>
      <xdr:colOff>165686</xdr:colOff>
      <xdr:row>35</xdr:row>
      <xdr:rowOff>134469</xdr:rowOff>
    </xdr:to>
    <xdr:cxnSp macro="">
      <xdr:nvCxnSpPr>
        <xdr:cNvPr id="33" name="Straight Arrow Connector 95">
          <a:extLst>
            <a:ext uri="{FF2B5EF4-FFF2-40B4-BE49-F238E27FC236}">
              <a16:creationId xmlns:a16="http://schemas.microsoft.com/office/drawing/2014/main" id="{20AB59CB-E7AE-4BA4-B6DC-641D1F043D02}"/>
            </a:ext>
          </a:extLst>
        </xdr:cNvPr>
        <xdr:cNvCxnSpPr>
          <a:stCxn id="32" idx="2"/>
          <a:endCxn id="30" idx="0"/>
        </xdr:cNvCxnSpPr>
      </xdr:nvCxnSpPr>
      <xdr:spPr>
        <a:xfrm flipH="1">
          <a:off x="15223993" y="6139543"/>
          <a:ext cx="2576550" cy="5807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235325</xdr:colOff>
      <xdr:row>11</xdr:row>
      <xdr:rowOff>44823</xdr:rowOff>
    </xdr:from>
    <xdr:to>
      <xdr:col>31</xdr:col>
      <xdr:colOff>593913</xdr:colOff>
      <xdr:row>14</xdr:row>
      <xdr:rowOff>0</xdr:rowOff>
    </xdr:to>
    <xdr:sp macro="" textlink="">
      <xdr:nvSpPr>
        <xdr:cNvPr id="34" name="Rectangle 121">
          <a:extLst>
            <a:ext uri="{FF2B5EF4-FFF2-40B4-BE49-F238E27FC236}">
              <a16:creationId xmlns:a16="http://schemas.microsoft.com/office/drawing/2014/main" id="{4734BFC5-E618-4C94-A3B4-9C99D809E4B8}"/>
            </a:ext>
          </a:extLst>
        </xdr:cNvPr>
        <xdr:cNvSpPr/>
      </xdr:nvSpPr>
      <xdr:spPr>
        <a:xfrm>
          <a:off x="17217039" y="2189309"/>
          <a:ext cx="3624303"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Afskærmning_øst: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26</xdr:col>
      <xdr:colOff>387725</xdr:colOff>
      <xdr:row>12</xdr:row>
      <xdr:rowOff>6723</xdr:rowOff>
    </xdr:from>
    <xdr:to>
      <xdr:col>32</xdr:col>
      <xdr:colOff>141195</xdr:colOff>
      <xdr:row>14</xdr:row>
      <xdr:rowOff>152400</xdr:rowOff>
    </xdr:to>
    <xdr:sp macro="" textlink="">
      <xdr:nvSpPr>
        <xdr:cNvPr id="35" name="Rectangle 124">
          <a:extLst>
            <a:ext uri="{FF2B5EF4-FFF2-40B4-BE49-F238E27FC236}">
              <a16:creationId xmlns:a16="http://schemas.microsoft.com/office/drawing/2014/main" id="{5DB19274-6AFE-4C56-B62A-1B525E2E771A}"/>
            </a:ext>
          </a:extLst>
        </xdr:cNvPr>
        <xdr:cNvSpPr/>
      </xdr:nvSpPr>
      <xdr:spPr>
        <a:xfrm>
          <a:off x="17369439" y="2336266"/>
          <a:ext cx="3672327" cy="515791"/>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Afskærmning_vest: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26</xdr:col>
      <xdr:colOff>540125</xdr:colOff>
      <xdr:row>12</xdr:row>
      <xdr:rowOff>159123</xdr:rowOff>
    </xdr:from>
    <xdr:to>
      <xdr:col>32</xdr:col>
      <xdr:colOff>293595</xdr:colOff>
      <xdr:row>15</xdr:row>
      <xdr:rowOff>114300</xdr:rowOff>
    </xdr:to>
    <xdr:sp macro="" textlink="">
      <xdr:nvSpPr>
        <xdr:cNvPr id="36" name="Rectangle 125">
          <a:extLst>
            <a:ext uri="{FF2B5EF4-FFF2-40B4-BE49-F238E27FC236}">
              <a16:creationId xmlns:a16="http://schemas.microsoft.com/office/drawing/2014/main" id="{72139659-61BC-4878-9120-E9D63DBF270B}"/>
            </a:ext>
          </a:extLst>
        </xdr:cNvPr>
        <xdr:cNvSpPr/>
      </xdr:nvSpPr>
      <xdr:spPr>
        <a:xfrm>
          <a:off x="17521839" y="2488666"/>
          <a:ext cx="3672327"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Afskærmning_nord: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K_udhæng_øst * K_skygge_øst *K_afsk_sol_øst</a:t>
          </a:r>
          <a:endParaRPr lang="da-DK">
            <a:effectLst/>
          </a:endParaRPr>
        </a:p>
      </xdr:txBody>
    </xdr:sp>
    <xdr:clientData/>
  </xdr:twoCellAnchor>
  <xdr:twoCellAnchor>
    <xdr:from>
      <xdr:col>27</xdr:col>
      <xdr:colOff>87408</xdr:colOff>
      <xdr:row>13</xdr:row>
      <xdr:rowOff>121023</xdr:rowOff>
    </xdr:from>
    <xdr:to>
      <xdr:col>32</xdr:col>
      <xdr:colOff>445995</xdr:colOff>
      <xdr:row>16</xdr:row>
      <xdr:rowOff>76200</xdr:rowOff>
    </xdr:to>
    <xdr:sp macro="" textlink="">
      <xdr:nvSpPr>
        <xdr:cNvPr id="37" name="Rectangle 126">
          <a:extLst>
            <a:ext uri="{FF2B5EF4-FFF2-40B4-BE49-F238E27FC236}">
              <a16:creationId xmlns:a16="http://schemas.microsoft.com/office/drawing/2014/main" id="{5D01D606-D6C2-442A-AFA9-78229F5F45FB}"/>
            </a:ext>
          </a:extLst>
        </xdr:cNvPr>
        <xdr:cNvSpPr/>
      </xdr:nvSpPr>
      <xdr:spPr>
        <a:xfrm>
          <a:off x="17722265" y="2635623"/>
          <a:ext cx="3624301" cy="51034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Afskærmning_syd: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K_udhæng_syd * K_skygge_syd *K_afsk_sol_syd</a:t>
          </a:r>
          <a:endParaRPr lang="da-DK">
            <a:effectLst/>
          </a:endParaRPr>
        </a:p>
      </xdr:txBody>
    </xdr:sp>
    <xdr:clientData/>
  </xdr:twoCellAnchor>
  <xdr:twoCellAnchor>
    <xdr:from>
      <xdr:col>24</xdr:col>
      <xdr:colOff>100852</xdr:colOff>
      <xdr:row>15</xdr:row>
      <xdr:rowOff>3362</xdr:rowOff>
    </xdr:from>
    <xdr:to>
      <xdr:col>27</xdr:col>
      <xdr:colOff>87408</xdr:colOff>
      <xdr:row>15</xdr:row>
      <xdr:rowOff>15408</xdr:rowOff>
    </xdr:to>
    <xdr:cxnSp macro="">
      <xdr:nvCxnSpPr>
        <xdr:cNvPr id="38" name="Straight Arrow Connector 128">
          <a:extLst>
            <a:ext uri="{FF2B5EF4-FFF2-40B4-BE49-F238E27FC236}">
              <a16:creationId xmlns:a16="http://schemas.microsoft.com/office/drawing/2014/main" id="{C4C37072-A27A-4A27-9D95-BBD2EE58F8F8}"/>
            </a:ext>
          </a:extLst>
        </xdr:cNvPr>
        <xdr:cNvCxnSpPr>
          <a:stCxn id="37" idx="1"/>
          <a:endCxn id="14" idx="3"/>
        </xdr:cNvCxnSpPr>
      </xdr:nvCxnSpPr>
      <xdr:spPr>
        <a:xfrm flipH="1">
          <a:off x="15776281" y="2888076"/>
          <a:ext cx="1945984" cy="1204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xdr:row>
      <xdr:rowOff>190499</xdr:rowOff>
    </xdr:from>
    <xdr:to>
      <xdr:col>26</xdr:col>
      <xdr:colOff>504265</xdr:colOff>
      <xdr:row>4</xdr:row>
      <xdr:rowOff>112059</xdr:rowOff>
    </xdr:to>
    <xdr:sp macro="" textlink="">
      <xdr:nvSpPr>
        <xdr:cNvPr id="39" name="Flowchart: Data 131">
          <a:extLst>
            <a:ext uri="{FF2B5EF4-FFF2-40B4-BE49-F238E27FC236}">
              <a16:creationId xmlns:a16="http://schemas.microsoft.com/office/drawing/2014/main" id="{C799A171-AEDE-4592-9C94-746A6F030FC1}"/>
            </a:ext>
          </a:extLst>
        </xdr:cNvPr>
        <xdr:cNvSpPr/>
      </xdr:nvSpPr>
      <xdr:spPr>
        <a:xfrm>
          <a:off x="15022286" y="478970"/>
          <a:ext cx="2463693" cy="482175"/>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K_udhæng_syd</a:t>
          </a:r>
          <a:r>
            <a:rPr lang="da-DK" sz="1100"/>
            <a:t>= Opslag: udhæng</a:t>
          </a:r>
        </a:p>
      </xdr:txBody>
    </xdr:sp>
    <xdr:clientData/>
  </xdr:twoCellAnchor>
  <xdr:twoCellAnchor>
    <xdr:from>
      <xdr:col>27</xdr:col>
      <xdr:colOff>22412</xdr:colOff>
      <xdr:row>1</xdr:row>
      <xdr:rowOff>168088</xdr:rowOff>
    </xdr:from>
    <xdr:to>
      <xdr:col>30</xdr:col>
      <xdr:colOff>526677</xdr:colOff>
      <xdr:row>4</xdr:row>
      <xdr:rowOff>89648</xdr:rowOff>
    </xdr:to>
    <xdr:sp macro="" textlink="">
      <xdr:nvSpPr>
        <xdr:cNvPr id="40" name="Flowchart: Data 132">
          <a:extLst>
            <a:ext uri="{FF2B5EF4-FFF2-40B4-BE49-F238E27FC236}">
              <a16:creationId xmlns:a16="http://schemas.microsoft.com/office/drawing/2014/main" id="{68866EFB-7FB7-42B1-B993-5FD35D766EDD}"/>
            </a:ext>
          </a:extLst>
        </xdr:cNvPr>
        <xdr:cNvSpPr/>
      </xdr:nvSpPr>
      <xdr:spPr>
        <a:xfrm>
          <a:off x="17657269" y="462002"/>
          <a:ext cx="2463694" cy="476732"/>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K_skygge_syd</a:t>
          </a:r>
          <a:r>
            <a:rPr lang="da-DK" sz="1100"/>
            <a:t>= Opslag: Skygge</a:t>
          </a:r>
        </a:p>
      </xdr:txBody>
    </xdr:sp>
    <xdr:clientData/>
  </xdr:twoCellAnchor>
  <xdr:twoCellAnchor>
    <xdr:from>
      <xdr:col>30</xdr:col>
      <xdr:colOff>560295</xdr:colOff>
      <xdr:row>1</xdr:row>
      <xdr:rowOff>156882</xdr:rowOff>
    </xdr:from>
    <xdr:to>
      <xdr:col>35</xdr:col>
      <xdr:colOff>235323</xdr:colOff>
      <xdr:row>4</xdr:row>
      <xdr:rowOff>78442</xdr:rowOff>
    </xdr:to>
    <xdr:sp macro="" textlink="">
      <xdr:nvSpPr>
        <xdr:cNvPr id="41" name="Flowchart: Data 133">
          <a:extLst>
            <a:ext uri="{FF2B5EF4-FFF2-40B4-BE49-F238E27FC236}">
              <a16:creationId xmlns:a16="http://schemas.microsoft.com/office/drawing/2014/main" id="{DF84BA88-9B67-46EE-84D6-CC6AB51117D6}"/>
            </a:ext>
          </a:extLst>
        </xdr:cNvPr>
        <xdr:cNvSpPr/>
      </xdr:nvSpPr>
      <xdr:spPr>
        <a:xfrm>
          <a:off x="20154581" y="450796"/>
          <a:ext cx="2940742" cy="476732"/>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K_afsk_sol_syd</a:t>
          </a:r>
          <a:r>
            <a:rPr lang="da-DK" sz="1100"/>
            <a:t>= </a:t>
          </a:r>
          <a:br>
            <a:rPr lang="da-DK" sz="1100"/>
          </a:br>
          <a:r>
            <a:rPr lang="da-DK" sz="1100"/>
            <a:t>Opslag: Solafskærmning</a:t>
          </a:r>
        </a:p>
      </xdr:txBody>
    </xdr:sp>
    <xdr:clientData/>
  </xdr:twoCellAnchor>
  <xdr:twoCellAnchor>
    <xdr:from>
      <xdr:col>24</xdr:col>
      <xdr:colOff>322729</xdr:colOff>
      <xdr:row>4</xdr:row>
      <xdr:rowOff>112059</xdr:rowOff>
    </xdr:from>
    <xdr:to>
      <xdr:col>29</xdr:col>
      <xdr:colOff>582706</xdr:colOff>
      <xdr:row>13</xdr:row>
      <xdr:rowOff>112059</xdr:rowOff>
    </xdr:to>
    <xdr:cxnSp macro="">
      <xdr:nvCxnSpPr>
        <xdr:cNvPr id="42" name="Straight Arrow Connector 135">
          <a:extLst>
            <a:ext uri="{FF2B5EF4-FFF2-40B4-BE49-F238E27FC236}">
              <a16:creationId xmlns:a16="http://schemas.microsoft.com/office/drawing/2014/main" id="{FD69A363-0B78-41B9-85B0-C3B88E83A6C0}"/>
            </a:ext>
          </a:extLst>
        </xdr:cNvPr>
        <xdr:cNvCxnSpPr>
          <a:stCxn id="39" idx="3"/>
        </xdr:cNvCxnSpPr>
      </xdr:nvCxnSpPr>
      <xdr:spPr>
        <a:xfrm>
          <a:off x="15998158" y="961145"/>
          <a:ext cx="3525691" cy="16655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345141</xdr:colOff>
      <xdr:row>4</xdr:row>
      <xdr:rowOff>89648</xdr:rowOff>
    </xdr:from>
    <xdr:to>
      <xdr:col>29</xdr:col>
      <xdr:colOff>569260</xdr:colOff>
      <xdr:row>13</xdr:row>
      <xdr:rowOff>121023</xdr:rowOff>
    </xdr:to>
    <xdr:cxnSp macro="">
      <xdr:nvCxnSpPr>
        <xdr:cNvPr id="43" name="Straight Arrow Connector 137">
          <a:extLst>
            <a:ext uri="{FF2B5EF4-FFF2-40B4-BE49-F238E27FC236}">
              <a16:creationId xmlns:a16="http://schemas.microsoft.com/office/drawing/2014/main" id="{747E6784-10A7-409F-829A-2445957F0975}"/>
            </a:ext>
          </a:extLst>
        </xdr:cNvPr>
        <xdr:cNvCxnSpPr>
          <a:stCxn id="40" idx="3"/>
          <a:endCxn id="37" idx="0"/>
        </xdr:cNvCxnSpPr>
      </xdr:nvCxnSpPr>
      <xdr:spPr>
        <a:xfrm>
          <a:off x="18633141" y="938734"/>
          <a:ext cx="877262" cy="16968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569260</xdr:colOff>
      <xdr:row>4</xdr:row>
      <xdr:rowOff>78442</xdr:rowOff>
    </xdr:from>
    <xdr:to>
      <xdr:col>32</xdr:col>
      <xdr:colOff>430306</xdr:colOff>
      <xdr:row>13</xdr:row>
      <xdr:rowOff>121023</xdr:rowOff>
    </xdr:to>
    <xdr:cxnSp macro="">
      <xdr:nvCxnSpPr>
        <xdr:cNvPr id="44" name="Straight Arrow Connector 139">
          <a:extLst>
            <a:ext uri="{FF2B5EF4-FFF2-40B4-BE49-F238E27FC236}">
              <a16:creationId xmlns:a16="http://schemas.microsoft.com/office/drawing/2014/main" id="{34D95345-447A-435B-8B2E-96C5389653A1}"/>
            </a:ext>
          </a:extLst>
        </xdr:cNvPr>
        <xdr:cNvCxnSpPr>
          <a:stCxn id="41" idx="3"/>
          <a:endCxn id="37" idx="0"/>
        </xdr:cNvCxnSpPr>
      </xdr:nvCxnSpPr>
      <xdr:spPr>
        <a:xfrm flipH="1">
          <a:off x="19510403" y="927528"/>
          <a:ext cx="1820474" cy="17080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474009</xdr:colOff>
      <xdr:row>4</xdr:row>
      <xdr:rowOff>19049</xdr:rowOff>
    </xdr:from>
    <xdr:to>
      <xdr:col>19</xdr:col>
      <xdr:colOff>76200</xdr:colOff>
      <xdr:row>15</xdr:row>
      <xdr:rowOff>15408</xdr:rowOff>
    </xdr:to>
    <xdr:cxnSp macro="">
      <xdr:nvCxnSpPr>
        <xdr:cNvPr id="45" name="Straight Arrow Connector 141">
          <a:extLst>
            <a:ext uri="{FF2B5EF4-FFF2-40B4-BE49-F238E27FC236}">
              <a16:creationId xmlns:a16="http://schemas.microsoft.com/office/drawing/2014/main" id="{FAD1C5DC-DD17-4BE1-AA29-000284CCC2E7}"/>
            </a:ext>
          </a:extLst>
        </xdr:cNvPr>
        <xdr:cNvCxnSpPr>
          <a:stCxn id="4" idx="4"/>
          <a:endCxn id="14" idx="1"/>
        </xdr:cNvCxnSpPr>
      </xdr:nvCxnSpPr>
      <xdr:spPr>
        <a:xfrm>
          <a:off x="8964866" y="868135"/>
          <a:ext cx="3521048" cy="20319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33616</xdr:colOff>
      <xdr:row>20</xdr:row>
      <xdr:rowOff>100853</xdr:rowOff>
    </xdr:from>
    <xdr:to>
      <xdr:col>22</xdr:col>
      <xdr:colOff>347382</xdr:colOff>
      <xdr:row>25</xdr:row>
      <xdr:rowOff>0</xdr:rowOff>
    </xdr:to>
    <xdr:sp macro="" textlink="">
      <xdr:nvSpPr>
        <xdr:cNvPr id="46" name="Rectangle 28">
          <a:extLst>
            <a:ext uri="{FF2B5EF4-FFF2-40B4-BE49-F238E27FC236}">
              <a16:creationId xmlns:a16="http://schemas.microsoft.com/office/drawing/2014/main" id="{97FD99C4-6261-4720-AA53-A4BFD45716E8}"/>
            </a:ext>
          </a:extLst>
        </xdr:cNvPr>
        <xdr:cNvSpPr/>
      </xdr:nvSpPr>
      <xdr:spPr>
        <a:xfrm>
          <a:off x="9830759" y="3910853"/>
          <a:ext cx="4885766" cy="824433"/>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da-DK" sz="1100" b="1">
              <a:solidFill>
                <a:schemeClr val="dk1"/>
              </a:solidFill>
              <a:effectLst/>
              <a:latin typeface="+mn-lt"/>
              <a:ea typeface="+mn-ea"/>
              <a:cs typeface="+mn-cs"/>
            </a:rPr>
            <a:t>Vægtet</a:t>
          </a:r>
          <a:r>
            <a:rPr lang="da-DK" sz="1100" b="1" baseline="0">
              <a:solidFill>
                <a:schemeClr val="dk1"/>
              </a:solidFill>
              <a:effectLst/>
              <a:latin typeface="+mn-lt"/>
              <a:ea typeface="+mn-ea"/>
              <a:cs typeface="+mn-cs"/>
            </a:rPr>
            <a:t> afskræmning, radianer: </a:t>
          </a:r>
          <a:br>
            <a:rPr lang="da-DK" sz="1100" b="1" baseline="0">
              <a:solidFill>
                <a:schemeClr val="dk1"/>
              </a:solidFill>
              <a:effectLst/>
              <a:latin typeface="+mn-lt"/>
              <a:ea typeface="+mn-ea"/>
              <a:cs typeface="+mn-cs"/>
            </a:rPr>
          </a:br>
          <a:r>
            <a:rPr lang="da-DK" sz="1100" b="1" baseline="0">
              <a:solidFill>
                <a:schemeClr val="dk1"/>
              </a:solidFill>
              <a:effectLst/>
              <a:latin typeface="+mn-lt"/>
              <a:ea typeface="+mn-ea"/>
              <a:cs typeface="+mn-cs"/>
            </a:rPr>
            <a:t>(</a:t>
          </a:r>
          <a:r>
            <a:rPr lang="da-DK" sz="1100" b="0" baseline="0">
              <a:solidFill>
                <a:schemeClr val="dk1"/>
              </a:solidFill>
              <a:effectLst/>
              <a:latin typeface="+mn-lt"/>
              <a:ea typeface="+mn-ea"/>
              <a:cs typeface="+mn-cs"/>
            </a:rPr>
            <a:t>Østfacade_afsk_rad * Areal_vindue_Øst + Vestfacade_afsk_rad * Areal_vindue_Vest + Nordfacade_afsk_rad * Areal_vindue_Nord Sydfacade_afsk_rad * Areal_vindue_Syd) / Sum(Areal_vinduer)    </a:t>
          </a:r>
          <a:r>
            <a:rPr lang="da-DK" sz="1100" b="1" baseline="0">
              <a:solidFill>
                <a:schemeClr val="dk1"/>
              </a:solidFill>
              <a:effectLst/>
              <a:latin typeface="+mn-lt"/>
              <a:ea typeface="+mn-ea"/>
              <a:cs typeface="+mn-cs"/>
            </a:rPr>
            <a:t> </a:t>
          </a:r>
          <a:endParaRPr lang="da-DK" b="1">
            <a:effectLst/>
          </a:endParaRPr>
        </a:p>
      </xdr:txBody>
    </xdr:sp>
    <xdr:clientData/>
  </xdr:twoCellAnchor>
  <xdr:twoCellAnchor>
    <xdr:from>
      <xdr:col>6</xdr:col>
      <xdr:colOff>145677</xdr:colOff>
      <xdr:row>26</xdr:row>
      <xdr:rowOff>146798</xdr:rowOff>
    </xdr:from>
    <xdr:to>
      <xdr:col>14</xdr:col>
      <xdr:colOff>56030</xdr:colOff>
      <xdr:row>32</xdr:row>
      <xdr:rowOff>100854</xdr:rowOff>
    </xdr:to>
    <xdr:sp macro="" textlink="">
      <xdr:nvSpPr>
        <xdr:cNvPr id="47" name="Rectangle 16">
          <a:extLst>
            <a:ext uri="{FF2B5EF4-FFF2-40B4-BE49-F238E27FC236}">
              <a16:creationId xmlns:a16="http://schemas.microsoft.com/office/drawing/2014/main" id="{5EEB73A9-3E68-48F7-8D2A-0B5500E9D1F5}"/>
            </a:ext>
          </a:extLst>
        </xdr:cNvPr>
        <xdr:cNvSpPr/>
      </xdr:nvSpPr>
      <xdr:spPr>
        <a:xfrm>
          <a:off x="4064534" y="5067141"/>
          <a:ext cx="5135496" cy="106439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R_m: Middelreflektans:</a:t>
          </a:r>
          <a:br>
            <a:rPr lang="da-DK" sz="1100" b="1"/>
          </a:br>
          <a:r>
            <a:rPr lang="da-DK" sz="1100" b="0"/>
            <a:t>Sum(Middelreflektans_facade_øst + </a:t>
          </a:r>
          <a:r>
            <a:rPr lang="da-DK" sz="1100" b="0">
              <a:solidFill>
                <a:schemeClr val="dk1"/>
              </a:solidFill>
              <a:effectLst/>
              <a:latin typeface="+mn-lt"/>
              <a:ea typeface="+mn-ea"/>
              <a:cs typeface="+mn-cs"/>
            </a:rPr>
            <a:t>Middelreflektans_facade_vest + Middelreflektans_facade_syd + Middelreflektans_facade_nord)</a:t>
          </a:r>
          <a:r>
            <a:rPr lang="da-DK" sz="1100" b="0" baseline="0">
              <a:solidFill>
                <a:schemeClr val="dk1"/>
              </a:solidFill>
              <a:effectLst/>
              <a:latin typeface="+mn-lt"/>
              <a:ea typeface="+mn-ea"/>
              <a:cs typeface="+mn-cs"/>
            </a:rPr>
            <a:t> + </a:t>
          </a:r>
          <a:br>
            <a:rPr lang="da-DK" sz="1100" b="0" baseline="0">
              <a:solidFill>
                <a:schemeClr val="dk1"/>
              </a:solidFill>
              <a:effectLst/>
              <a:latin typeface="+mn-lt"/>
              <a:ea typeface="+mn-ea"/>
              <a:cs typeface="+mn-cs"/>
            </a:rPr>
          </a:br>
          <a:r>
            <a:rPr lang="da-DK" sz="1100" b="0" baseline="0">
              <a:solidFill>
                <a:schemeClr val="dk1"/>
              </a:solidFill>
              <a:effectLst/>
              <a:latin typeface="+mn-lt"/>
              <a:ea typeface="+mn-ea"/>
              <a:cs typeface="+mn-cs"/>
            </a:rPr>
            <a:t>(A_gulv * Gulv_type * Reflektans_gulv)</a:t>
          </a:r>
          <a:r>
            <a:rPr lang="da-DK" sz="1100" b="1"/>
            <a:t> + (</a:t>
          </a:r>
          <a:r>
            <a:rPr lang="da-DK" sz="1100" b="0"/>
            <a:t>A_loft * Loft_farve * Reflektans_loft)</a:t>
          </a:r>
          <a:r>
            <a:rPr lang="da-DK" sz="1100" b="0" baseline="0"/>
            <a:t> / (A_vægge + A_vinuder + A_gulv + A_Loft)</a:t>
          </a:r>
          <a:endParaRPr lang="da-DK" sz="1100" b="0"/>
        </a:p>
      </xdr:txBody>
    </xdr:sp>
    <xdr:clientData/>
  </xdr:twoCellAnchor>
  <xdr:twoCellAnchor>
    <xdr:from>
      <xdr:col>8</xdr:col>
      <xdr:colOff>224120</xdr:colOff>
      <xdr:row>14</xdr:row>
      <xdr:rowOff>100853</xdr:rowOff>
    </xdr:from>
    <xdr:to>
      <xdr:col>13</xdr:col>
      <xdr:colOff>550772</xdr:colOff>
      <xdr:row>18</xdr:row>
      <xdr:rowOff>67236</xdr:rowOff>
    </xdr:to>
    <xdr:sp macro="" textlink="">
      <xdr:nvSpPr>
        <xdr:cNvPr id="48" name="Rectangle 164">
          <a:extLst>
            <a:ext uri="{FF2B5EF4-FFF2-40B4-BE49-F238E27FC236}">
              <a16:creationId xmlns:a16="http://schemas.microsoft.com/office/drawing/2014/main" id="{A6FC3FB1-D469-4828-B3F4-EFCA19CCCDFE}"/>
            </a:ext>
          </a:extLst>
        </xdr:cNvPr>
        <xdr:cNvSpPr/>
      </xdr:nvSpPr>
      <xdr:spPr>
        <a:xfrm>
          <a:off x="5449263" y="2800510"/>
          <a:ext cx="3592366"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Middelreflektans_facade_nord:</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10</xdr:col>
      <xdr:colOff>100854</xdr:colOff>
      <xdr:row>18</xdr:row>
      <xdr:rowOff>67236</xdr:rowOff>
    </xdr:from>
    <xdr:to>
      <xdr:col>11</xdr:col>
      <xdr:colOff>84887</xdr:colOff>
      <xdr:row>26</xdr:row>
      <xdr:rowOff>146798</xdr:rowOff>
    </xdr:to>
    <xdr:cxnSp macro="">
      <xdr:nvCxnSpPr>
        <xdr:cNvPr id="49" name="Straight Arrow Connector 173">
          <a:extLst>
            <a:ext uri="{FF2B5EF4-FFF2-40B4-BE49-F238E27FC236}">
              <a16:creationId xmlns:a16="http://schemas.microsoft.com/office/drawing/2014/main" id="{066B7A1D-1790-465E-A41D-FA18139E37AA}"/>
            </a:ext>
          </a:extLst>
        </xdr:cNvPr>
        <xdr:cNvCxnSpPr>
          <a:stCxn id="48" idx="2"/>
          <a:endCxn id="47" idx="0"/>
        </xdr:cNvCxnSpPr>
      </xdr:nvCxnSpPr>
      <xdr:spPr>
        <a:xfrm flipH="1">
          <a:off x="6632283" y="3507122"/>
          <a:ext cx="637175" cy="15600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15</xdr:row>
      <xdr:rowOff>44825</xdr:rowOff>
    </xdr:from>
    <xdr:to>
      <xdr:col>6</xdr:col>
      <xdr:colOff>257735</xdr:colOff>
      <xdr:row>17</xdr:row>
      <xdr:rowOff>123266</xdr:rowOff>
    </xdr:to>
    <xdr:sp macro="" textlink="">
      <xdr:nvSpPr>
        <xdr:cNvPr id="50" name="Flowchart: Data 178">
          <a:extLst>
            <a:ext uri="{FF2B5EF4-FFF2-40B4-BE49-F238E27FC236}">
              <a16:creationId xmlns:a16="http://schemas.microsoft.com/office/drawing/2014/main" id="{2C33292E-CA2F-455C-ACBD-EA324B2292F7}"/>
            </a:ext>
          </a:extLst>
        </xdr:cNvPr>
        <xdr:cNvSpPr/>
      </xdr:nvSpPr>
      <xdr:spPr>
        <a:xfrm>
          <a:off x="0" y="2929539"/>
          <a:ext cx="4176592" cy="448556"/>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K_overfladereflektans_øst: </a:t>
          </a:r>
          <a:b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Opslag: Overfladereflektans_vægge</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0</xdr:col>
      <xdr:colOff>0</xdr:colOff>
      <xdr:row>18</xdr:row>
      <xdr:rowOff>44823</xdr:rowOff>
    </xdr:from>
    <xdr:to>
      <xdr:col>7</xdr:col>
      <xdr:colOff>313764</xdr:colOff>
      <xdr:row>20</xdr:row>
      <xdr:rowOff>123264</xdr:rowOff>
    </xdr:to>
    <xdr:sp macro="" textlink="">
      <xdr:nvSpPr>
        <xdr:cNvPr id="51" name="Flowchart: Data 182">
          <a:extLst>
            <a:ext uri="{FF2B5EF4-FFF2-40B4-BE49-F238E27FC236}">
              <a16:creationId xmlns:a16="http://schemas.microsoft.com/office/drawing/2014/main" id="{A4E6AF9B-932D-4A09-B1C1-2E7875BE1557}"/>
            </a:ext>
          </a:extLst>
        </xdr:cNvPr>
        <xdr:cNvSpPr/>
      </xdr:nvSpPr>
      <xdr:spPr>
        <a:xfrm>
          <a:off x="0" y="3484709"/>
          <a:ext cx="4885764" cy="448555"/>
        </a:xfrm>
        <a:prstGeom prst="flowChartInputOutpu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t>K_overfladereflektans_vindue: </a:t>
          </a:r>
          <a:br>
            <a:rPr kumimoji="0" lang="da-DK" sz="1100" b="1"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da-DK" sz="1100" b="0" i="0" u="none" strike="noStrike" kern="0" cap="none" spc="0" normalizeH="0" baseline="0" noProof="0">
              <a:ln>
                <a:noFill/>
              </a:ln>
              <a:solidFill>
                <a:sysClr val="windowText" lastClr="000000"/>
              </a:solidFill>
              <a:effectLst/>
              <a:uLnTx/>
              <a:uFillTx/>
              <a:latin typeface="Calibri" panose="020F0502020204030204"/>
              <a:ea typeface="+mn-ea"/>
              <a:cs typeface="+mn-cs"/>
            </a:rPr>
            <a:t>Opslag: Overfladereflektans_vindue_indefra</a:t>
          </a:r>
          <a:endParaRPr kumimoji="0" lang="da-DK" sz="1100" b="0"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twoCellAnchor>
    <xdr:from>
      <xdr:col>8</xdr:col>
      <xdr:colOff>376520</xdr:colOff>
      <xdr:row>15</xdr:row>
      <xdr:rowOff>62753</xdr:rowOff>
    </xdr:from>
    <xdr:to>
      <xdr:col>14</xdr:col>
      <xdr:colOff>98054</xdr:colOff>
      <xdr:row>19</xdr:row>
      <xdr:rowOff>29136</xdr:rowOff>
    </xdr:to>
    <xdr:sp macro="" textlink="">
      <xdr:nvSpPr>
        <xdr:cNvPr id="52" name="Rectangle 234">
          <a:extLst>
            <a:ext uri="{FF2B5EF4-FFF2-40B4-BE49-F238E27FC236}">
              <a16:creationId xmlns:a16="http://schemas.microsoft.com/office/drawing/2014/main" id="{2881C467-018F-4859-88AB-E0254494CAA7}"/>
            </a:ext>
          </a:extLst>
        </xdr:cNvPr>
        <xdr:cNvSpPr/>
      </xdr:nvSpPr>
      <xdr:spPr>
        <a:xfrm>
          <a:off x="5601663" y="2947467"/>
          <a:ext cx="3640391"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Middelreflektans_facade_syd:</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8</xdr:col>
      <xdr:colOff>551331</xdr:colOff>
      <xdr:row>16</xdr:row>
      <xdr:rowOff>13447</xdr:rowOff>
    </xdr:from>
    <xdr:to>
      <xdr:col>14</xdr:col>
      <xdr:colOff>272865</xdr:colOff>
      <xdr:row>19</xdr:row>
      <xdr:rowOff>170330</xdr:rowOff>
    </xdr:to>
    <xdr:sp macro="" textlink="">
      <xdr:nvSpPr>
        <xdr:cNvPr id="53" name="Rectangle 235">
          <a:extLst>
            <a:ext uri="{FF2B5EF4-FFF2-40B4-BE49-F238E27FC236}">
              <a16:creationId xmlns:a16="http://schemas.microsoft.com/office/drawing/2014/main" id="{61302917-2B4E-485C-8C29-37BAB4CDD783}"/>
            </a:ext>
          </a:extLst>
        </xdr:cNvPr>
        <xdr:cNvSpPr/>
      </xdr:nvSpPr>
      <xdr:spPr>
        <a:xfrm>
          <a:off x="5776474" y="3083218"/>
          <a:ext cx="3640391" cy="71205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Middelreflektans_facade_vest:</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9</xdr:col>
      <xdr:colOff>76202</xdr:colOff>
      <xdr:row>16</xdr:row>
      <xdr:rowOff>177053</xdr:rowOff>
    </xdr:from>
    <xdr:to>
      <xdr:col>14</xdr:col>
      <xdr:colOff>402854</xdr:colOff>
      <xdr:row>20</xdr:row>
      <xdr:rowOff>143436</xdr:rowOff>
    </xdr:to>
    <xdr:sp macro="" textlink="">
      <xdr:nvSpPr>
        <xdr:cNvPr id="54" name="Rectangle 236">
          <a:extLst>
            <a:ext uri="{FF2B5EF4-FFF2-40B4-BE49-F238E27FC236}">
              <a16:creationId xmlns:a16="http://schemas.microsoft.com/office/drawing/2014/main" id="{47C17F64-438F-4A4C-ACA3-281C2BCEEC4F}"/>
            </a:ext>
          </a:extLst>
        </xdr:cNvPr>
        <xdr:cNvSpPr/>
      </xdr:nvSpPr>
      <xdr:spPr>
        <a:xfrm>
          <a:off x="5954488" y="3246824"/>
          <a:ext cx="3592366" cy="70661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da-DK" sz="1100" b="1"/>
            <a:t>Middelreflektans_facade_øst:</a:t>
          </a:r>
          <a:br>
            <a:rPr lang="da-DK" sz="1100" b="1"/>
          </a:br>
          <a:r>
            <a:rPr lang="da-DK" sz="1100" b="0"/>
            <a:t>Areal_Facade_øst *</a:t>
          </a:r>
          <a:r>
            <a:rPr lang="da-DK" sz="1100" b="0" baseline="0"/>
            <a:t> K_Overfladereflektans_vægge + (Areal_vindue_øst * K_Overfladereflektans_vinduer)</a:t>
          </a:r>
          <a:br>
            <a:rPr lang="da-DK" sz="1100" b="1"/>
          </a:br>
          <a:r>
            <a:rPr lang="da-DK" sz="1100" b="1"/>
            <a:t> </a:t>
          </a:r>
        </a:p>
      </xdr:txBody>
    </xdr:sp>
    <xdr:clientData/>
  </xdr:twoCellAnchor>
  <xdr:twoCellAnchor>
    <xdr:from>
      <xdr:col>6</xdr:col>
      <xdr:colOff>463923</xdr:colOff>
      <xdr:row>18</xdr:row>
      <xdr:rowOff>160245</xdr:rowOff>
    </xdr:from>
    <xdr:to>
      <xdr:col>9</xdr:col>
      <xdr:colOff>76202</xdr:colOff>
      <xdr:row>19</xdr:row>
      <xdr:rowOff>84044</xdr:rowOff>
    </xdr:to>
    <xdr:cxnSp macro="">
      <xdr:nvCxnSpPr>
        <xdr:cNvPr id="55" name="Straight Arrow Connector 184">
          <a:extLst>
            <a:ext uri="{FF2B5EF4-FFF2-40B4-BE49-F238E27FC236}">
              <a16:creationId xmlns:a16="http://schemas.microsoft.com/office/drawing/2014/main" id="{056A3EA0-49EA-4995-AB40-4578CB988370}"/>
            </a:ext>
          </a:extLst>
        </xdr:cNvPr>
        <xdr:cNvCxnSpPr>
          <a:stCxn id="51" idx="5"/>
          <a:endCxn id="54" idx="1"/>
        </xdr:cNvCxnSpPr>
      </xdr:nvCxnSpPr>
      <xdr:spPr>
        <a:xfrm flipV="1">
          <a:off x="4382780" y="3600131"/>
          <a:ext cx="1571708" cy="1088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474009</xdr:colOff>
      <xdr:row>16</xdr:row>
      <xdr:rowOff>84046</xdr:rowOff>
    </xdr:from>
    <xdr:to>
      <xdr:col>9</xdr:col>
      <xdr:colOff>76202</xdr:colOff>
      <xdr:row>18</xdr:row>
      <xdr:rowOff>160245</xdr:rowOff>
    </xdr:to>
    <xdr:cxnSp macro="">
      <xdr:nvCxnSpPr>
        <xdr:cNvPr id="56" name="Straight Arrow Connector 181">
          <a:extLst>
            <a:ext uri="{FF2B5EF4-FFF2-40B4-BE49-F238E27FC236}">
              <a16:creationId xmlns:a16="http://schemas.microsoft.com/office/drawing/2014/main" id="{166CF7B8-E52A-4C14-B009-1F4188761E4B}"/>
            </a:ext>
          </a:extLst>
        </xdr:cNvPr>
        <xdr:cNvCxnSpPr>
          <a:stCxn id="50" idx="5"/>
          <a:endCxn id="54" idx="1"/>
        </xdr:cNvCxnSpPr>
      </xdr:nvCxnSpPr>
      <xdr:spPr>
        <a:xfrm>
          <a:off x="3739723" y="3153817"/>
          <a:ext cx="2214765" cy="4463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54428</xdr:colOff>
      <xdr:row>39</xdr:row>
      <xdr:rowOff>95248</xdr:rowOff>
    </xdr:from>
    <xdr:to>
      <xdr:col>36</xdr:col>
      <xdr:colOff>600105</xdr:colOff>
      <xdr:row>43</xdr:row>
      <xdr:rowOff>4139</xdr:rowOff>
    </xdr:to>
    <xdr:sp macro="" textlink="">
      <xdr:nvSpPr>
        <xdr:cNvPr id="57" name="Rectangle 248">
          <a:extLst>
            <a:ext uri="{FF2B5EF4-FFF2-40B4-BE49-F238E27FC236}">
              <a16:creationId xmlns:a16="http://schemas.microsoft.com/office/drawing/2014/main" id="{83F9845A-6711-434D-B3BA-5AED0B39C4BC}"/>
            </a:ext>
          </a:extLst>
        </xdr:cNvPr>
        <xdr:cNvSpPr/>
      </xdr:nvSpPr>
      <xdr:spPr>
        <a:xfrm>
          <a:off x="20301857" y="7421334"/>
          <a:ext cx="3811391" cy="64911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Vindues_reflektans_nord: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23</xdr:col>
      <xdr:colOff>435429</xdr:colOff>
      <xdr:row>43</xdr:row>
      <xdr:rowOff>125894</xdr:rowOff>
    </xdr:from>
    <xdr:to>
      <xdr:col>31</xdr:col>
      <xdr:colOff>511628</xdr:colOff>
      <xdr:row>43</xdr:row>
      <xdr:rowOff>167688</xdr:rowOff>
    </xdr:to>
    <xdr:cxnSp macro="">
      <xdr:nvCxnSpPr>
        <xdr:cNvPr id="58" name="Straight Arrow Connector 250">
          <a:extLst>
            <a:ext uri="{FF2B5EF4-FFF2-40B4-BE49-F238E27FC236}">
              <a16:creationId xmlns:a16="http://schemas.microsoft.com/office/drawing/2014/main" id="{C1878C27-B0F4-4A97-9973-72C31E2F970A}"/>
            </a:ext>
          </a:extLst>
        </xdr:cNvPr>
        <xdr:cNvCxnSpPr>
          <a:stCxn id="63" idx="1"/>
          <a:endCxn id="18" idx="3"/>
        </xdr:cNvCxnSpPr>
      </xdr:nvCxnSpPr>
      <xdr:spPr>
        <a:xfrm flipH="1">
          <a:off x="15457715" y="8192208"/>
          <a:ext cx="5301342" cy="417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10058</xdr:colOff>
      <xdr:row>1</xdr:row>
      <xdr:rowOff>22481</xdr:rowOff>
    </xdr:from>
    <xdr:to>
      <xdr:col>41</xdr:col>
      <xdr:colOff>83625</xdr:colOff>
      <xdr:row>3</xdr:row>
      <xdr:rowOff>134541</xdr:rowOff>
    </xdr:to>
    <xdr:sp macro="" textlink="">
      <xdr:nvSpPr>
        <xdr:cNvPr id="59" name="Flowchart: Data 251">
          <a:extLst>
            <a:ext uri="{FF2B5EF4-FFF2-40B4-BE49-F238E27FC236}">
              <a16:creationId xmlns:a16="http://schemas.microsoft.com/office/drawing/2014/main" id="{8B2D5A03-1EDC-469C-B76C-D1AAF6E57EC9}"/>
            </a:ext>
          </a:extLst>
        </xdr:cNvPr>
        <xdr:cNvSpPr/>
      </xdr:nvSpPr>
      <xdr:spPr>
        <a:xfrm>
          <a:off x="22870058" y="316395"/>
          <a:ext cx="3992424" cy="482175"/>
        </a:xfrm>
        <a:prstGeom prst="flowChartInputOutpu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da-DK" sz="1100" b="1"/>
            <a:t>K_LT-værdi</a:t>
          </a:r>
          <a:r>
            <a:rPr lang="da-DK" sz="1100"/>
            <a:t>= </a:t>
          </a:r>
          <a:br>
            <a:rPr lang="da-DK" sz="1100"/>
          </a:br>
          <a:r>
            <a:rPr lang="da-DK" sz="1100"/>
            <a:t>Opslag: Antagede_vinduesværdiere</a:t>
          </a:r>
        </a:p>
      </xdr:txBody>
    </xdr:sp>
    <xdr:clientData/>
  </xdr:twoCellAnchor>
  <xdr:twoCellAnchor>
    <xdr:from>
      <xdr:col>34</xdr:col>
      <xdr:colOff>478305</xdr:colOff>
      <xdr:row>3</xdr:row>
      <xdr:rowOff>134541</xdr:rowOff>
    </xdr:from>
    <xdr:to>
      <xdr:col>38</xdr:col>
      <xdr:colOff>46842</xdr:colOff>
      <xdr:row>41</xdr:row>
      <xdr:rowOff>171448</xdr:rowOff>
    </xdr:to>
    <xdr:cxnSp macro="">
      <xdr:nvCxnSpPr>
        <xdr:cNvPr id="60" name="Straight Arrow Connector 253">
          <a:extLst>
            <a:ext uri="{FF2B5EF4-FFF2-40B4-BE49-F238E27FC236}">
              <a16:creationId xmlns:a16="http://schemas.microsoft.com/office/drawing/2014/main" id="{52999617-FE06-46AC-A94E-E9A50FE09184}"/>
            </a:ext>
          </a:extLst>
        </xdr:cNvPr>
        <xdr:cNvCxnSpPr>
          <a:stCxn id="59" idx="4"/>
          <a:endCxn id="63" idx="0"/>
        </xdr:cNvCxnSpPr>
      </xdr:nvCxnSpPr>
      <xdr:spPr>
        <a:xfrm flipH="1">
          <a:off x="22685162" y="798570"/>
          <a:ext cx="2181109" cy="706907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206828</xdr:colOff>
      <xdr:row>40</xdr:row>
      <xdr:rowOff>57148</xdr:rowOff>
    </xdr:from>
    <xdr:to>
      <xdr:col>37</xdr:col>
      <xdr:colOff>140183</xdr:colOff>
      <xdr:row>43</xdr:row>
      <xdr:rowOff>156539</xdr:rowOff>
    </xdr:to>
    <xdr:sp macro="" textlink="">
      <xdr:nvSpPr>
        <xdr:cNvPr id="61" name="Rectangle 260">
          <a:extLst>
            <a:ext uri="{FF2B5EF4-FFF2-40B4-BE49-F238E27FC236}">
              <a16:creationId xmlns:a16="http://schemas.microsoft.com/office/drawing/2014/main" id="{BCE5FF83-0682-4E39-AD86-08D6002A30C3}"/>
            </a:ext>
          </a:extLst>
        </xdr:cNvPr>
        <xdr:cNvSpPr/>
      </xdr:nvSpPr>
      <xdr:spPr>
        <a:xfrm>
          <a:off x="20454257" y="7568291"/>
          <a:ext cx="3852212" cy="65456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Vindues_reflektans_syd:</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31</xdr:col>
      <xdr:colOff>359228</xdr:colOff>
      <xdr:row>41</xdr:row>
      <xdr:rowOff>19048</xdr:rowOff>
    </xdr:from>
    <xdr:to>
      <xdr:col>37</xdr:col>
      <xdr:colOff>292583</xdr:colOff>
      <xdr:row>44</xdr:row>
      <xdr:rowOff>118439</xdr:rowOff>
    </xdr:to>
    <xdr:sp macro="" textlink="">
      <xdr:nvSpPr>
        <xdr:cNvPr id="62" name="Rectangle 261">
          <a:extLst>
            <a:ext uri="{FF2B5EF4-FFF2-40B4-BE49-F238E27FC236}">
              <a16:creationId xmlns:a16="http://schemas.microsoft.com/office/drawing/2014/main" id="{E14B57FC-D7F0-4FF4-8F5B-B2026E2594FF}"/>
            </a:ext>
          </a:extLst>
        </xdr:cNvPr>
        <xdr:cNvSpPr/>
      </xdr:nvSpPr>
      <xdr:spPr>
        <a:xfrm>
          <a:off x="20606657" y="7715248"/>
          <a:ext cx="3852212" cy="65456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Vindues_reflektans_vest: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31</xdr:col>
      <xdr:colOff>511628</xdr:colOff>
      <xdr:row>41</xdr:row>
      <xdr:rowOff>171448</xdr:rowOff>
    </xdr:from>
    <xdr:to>
      <xdr:col>37</xdr:col>
      <xdr:colOff>444983</xdr:colOff>
      <xdr:row>45</xdr:row>
      <xdr:rowOff>80339</xdr:rowOff>
    </xdr:to>
    <xdr:sp macro="" textlink="">
      <xdr:nvSpPr>
        <xdr:cNvPr id="63" name="Rectangle 262">
          <a:extLst>
            <a:ext uri="{FF2B5EF4-FFF2-40B4-BE49-F238E27FC236}">
              <a16:creationId xmlns:a16="http://schemas.microsoft.com/office/drawing/2014/main" id="{4D4F568D-70B3-4757-9987-641A46366099}"/>
            </a:ext>
          </a:extLst>
        </xdr:cNvPr>
        <xdr:cNvSpPr/>
      </xdr:nvSpPr>
      <xdr:spPr>
        <a:xfrm>
          <a:off x="20759057" y="7867648"/>
          <a:ext cx="3852212" cy="64912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Vindues_reflektans_øst:</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Solfilm_øst = "Nej" =&gt; K_LT-værdi_type_vindue</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Solfim_øst = "Ja" =&gt; K_LT-værdi_solfilm</a:t>
          </a:r>
        </a:p>
        <a:p>
          <a:pPr eaLnBrk="1" fontAlgn="auto" latinLnBrk="0" hangingPunct="1"/>
          <a:endParaRPr lang="da-DK" b="0">
            <a:effectLst/>
          </a:endParaRPr>
        </a:p>
      </xdr:txBody>
    </xdr:sp>
    <xdr:clientData/>
  </xdr:twoCellAnchor>
  <xdr:twoCellAnchor>
    <xdr:from>
      <xdr:col>30</xdr:col>
      <xdr:colOff>132068</xdr:colOff>
      <xdr:row>29</xdr:row>
      <xdr:rowOff>188899</xdr:rowOff>
    </xdr:from>
    <xdr:to>
      <xdr:col>33</xdr:col>
      <xdr:colOff>280307</xdr:colOff>
      <xdr:row>30</xdr:row>
      <xdr:rowOff>42583</xdr:rowOff>
    </xdr:to>
    <xdr:cxnSp macro="">
      <xdr:nvCxnSpPr>
        <xdr:cNvPr id="64" name="Straight Arrow Connector 276">
          <a:extLst>
            <a:ext uri="{FF2B5EF4-FFF2-40B4-BE49-F238E27FC236}">
              <a16:creationId xmlns:a16="http://schemas.microsoft.com/office/drawing/2014/main" id="{F56DF0E0-B6FC-4A09-8BCB-ECB03A8021DB}"/>
            </a:ext>
          </a:extLst>
        </xdr:cNvPr>
        <xdr:cNvCxnSpPr>
          <a:stCxn id="68" idx="1"/>
          <a:endCxn id="32" idx="3"/>
        </xdr:cNvCxnSpPr>
      </xdr:nvCxnSpPr>
      <xdr:spPr>
        <a:xfrm flipH="1" flipV="1">
          <a:off x="19726354" y="5658970"/>
          <a:ext cx="2107667" cy="441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435428</xdr:colOff>
      <xdr:row>26</xdr:row>
      <xdr:rowOff>95250</xdr:rowOff>
    </xdr:from>
    <xdr:to>
      <xdr:col>38</xdr:col>
      <xdr:colOff>368192</xdr:colOff>
      <xdr:row>29</xdr:row>
      <xdr:rowOff>28015</xdr:rowOff>
    </xdr:to>
    <xdr:sp macro="" textlink="">
      <xdr:nvSpPr>
        <xdr:cNvPr id="65" name="Rectangle 269">
          <a:extLst>
            <a:ext uri="{FF2B5EF4-FFF2-40B4-BE49-F238E27FC236}">
              <a16:creationId xmlns:a16="http://schemas.microsoft.com/office/drawing/2014/main" id="{0614F56D-163E-4E12-A1D2-442B8736C1C2}"/>
            </a:ext>
          </a:extLst>
        </xdr:cNvPr>
        <xdr:cNvSpPr/>
      </xdr:nvSpPr>
      <xdr:spPr>
        <a:xfrm>
          <a:off x="21335999" y="5015593"/>
          <a:ext cx="3851622" cy="487936"/>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Vindueshøjde_vs_rumdybde_vest: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Højde_vest / (max(bredde_syd;bredde_nord) </a:t>
          </a:r>
          <a:endParaRPr lang="da-DK">
            <a:effectLst/>
          </a:endParaRPr>
        </a:p>
        <a:p>
          <a:pPr eaLnBrk="1" fontAlgn="auto" latinLnBrk="0" hangingPunct="1"/>
          <a:endParaRPr lang="da-DK">
            <a:effectLst/>
          </a:endParaRPr>
        </a:p>
      </xdr:txBody>
    </xdr:sp>
    <xdr:clientData/>
  </xdr:twoCellAnchor>
  <xdr:twoCellAnchor>
    <xdr:from>
      <xdr:col>32</xdr:col>
      <xdr:colOff>587828</xdr:colOff>
      <xdr:row>27</xdr:row>
      <xdr:rowOff>57150</xdr:rowOff>
    </xdr:from>
    <xdr:to>
      <xdr:col>38</xdr:col>
      <xdr:colOff>520592</xdr:colOff>
      <xdr:row>29</xdr:row>
      <xdr:rowOff>180415</xdr:rowOff>
    </xdr:to>
    <xdr:sp macro="" textlink="">
      <xdr:nvSpPr>
        <xdr:cNvPr id="66" name="Rectangle 272">
          <a:extLst>
            <a:ext uri="{FF2B5EF4-FFF2-40B4-BE49-F238E27FC236}">
              <a16:creationId xmlns:a16="http://schemas.microsoft.com/office/drawing/2014/main" id="{B44424C5-8973-44EE-86C8-E739985EDAD9}"/>
            </a:ext>
          </a:extLst>
        </xdr:cNvPr>
        <xdr:cNvSpPr/>
      </xdr:nvSpPr>
      <xdr:spPr>
        <a:xfrm>
          <a:off x="21488399" y="5162550"/>
          <a:ext cx="3851622" cy="49337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Vindueshøjde_vs_rumdybde_nord:</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Højde_nord / (max(bredde_vest;bredde_øst) </a:t>
          </a:r>
          <a:endParaRPr lang="da-DK">
            <a:effectLst/>
          </a:endParaRPr>
        </a:p>
        <a:p>
          <a:pPr eaLnBrk="1" fontAlgn="auto" latinLnBrk="0" hangingPunct="1"/>
          <a:endParaRPr lang="da-DK">
            <a:effectLst/>
          </a:endParaRPr>
        </a:p>
      </xdr:txBody>
    </xdr:sp>
    <xdr:clientData/>
  </xdr:twoCellAnchor>
  <xdr:twoCellAnchor>
    <xdr:from>
      <xdr:col>33</xdr:col>
      <xdr:colOff>127907</xdr:colOff>
      <xdr:row>28</xdr:row>
      <xdr:rowOff>19050</xdr:rowOff>
    </xdr:from>
    <xdr:to>
      <xdr:col>39</xdr:col>
      <xdr:colOff>60670</xdr:colOff>
      <xdr:row>30</xdr:row>
      <xdr:rowOff>142315</xdr:rowOff>
    </xdr:to>
    <xdr:sp macro="" textlink="">
      <xdr:nvSpPr>
        <xdr:cNvPr id="67" name="Rectangle 273">
          <a:extLst>
            <a:ext uri="{FF2B5EF4-FFF2-40B4-BE49-F238E27FC236}">
              <a16:creationId xmlns:a16="http://schemas.microsoft.com/office/drawing/2014/main" id="{A4C3EF99-891B-4823-83B8-C5309F66C567}"/>
            </a:ext>
          </a:extLst>
        </xdr:cNvPr>
        <xdr:cNvSpPr/>
      </xdr:nvSpPr>
      <xdr:spPr>
        <a:xfrm>
          <a:off x="21681621" y="5309507"/>
          <a:ext cx="3851620" cy="493379"/>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Vindueshøjde_vs_rumdybde_syd:</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Højde_syd / (max(bredde_vest;bredde_øst) </a:t>
          </a:r>
          <a:endParaRPr lang="da-DK">
            <a:effectLst/>
          </a:endParaRPr>
        </a:p>
        <a:p>
          <a:pPr eaLnBrk="1" fontAlgn="auto" latinLnBrk="0" hangingPunct="1"/>
          <a:endParaRPr lang="da-DK">
            <a:effectLst/>
          </a:endParaRPr>
        </a:p>
      </xdr:txBody>
    </xdr:sp>
    <xdr:clientData/>
  </xdr:twoCellAnchor>
  <xdr:twoCellAnchor>
    <xdr:from>
      <xdr:col>33</xdr:col>
      <xdr:colOff>280307</xdr:colOff>
      <xdr:row>28</xdr:row>
      <xdr:rowOff>171450</xdr:rowOff>
    </xdr:from>
    <xdr:to>
      <xdr:col>39</xdr:col>
      <xdr:colOff>213070</xdr:colOff>
      <xdr:row>31</xdr:row>
      <xdr:rowOff>104215</xdr:rowOff>
    </xdr:to>
    <xdr:sp macro="" textlink="">
      <xdr:nvSpPr>
        <xdr:cNvPr id="68" name="Rectangle 274">
          <a:extLst>
            <a:ext uri="{FF2B5EF4-FFF2-40B4-BE49-F238E27FC236}">
              <a16:creationId xmlns:a16="http://schemas.microsoft.com/office/drawing/2014/main" id="{B3A0E2CE-6DA3-414C-A788-1481568E6E94}"/>
            </a:ext>
          </a:extLst>
        </xdr:cNvPr>
        <xdr:cNvSpPr/>
      </xdr:nvSpPr>
      <xdr:spPr>
        <a:xfrm>
          <a:off x="21834021" y="5461907"/>
          <a:ext cx="3851620" cy="487937"/>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Vindueshøjde_vs_rumdybde_øst:</a:t>
          </a:r>
          <a:br>
            <a:rPr lang="da-DK" sz="1100" b="0"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Højde_øst / (max(bredde_syd;bredde_nord) </a:t>
          </a:r>
          <a:endParaRPr lang="da-DK">
            <a:effectLst/>
          </a:endParaRPr>
        </a:p>
        <a:p>
          <a:pPr eaLnBrk="1" fontAlgn="auto" latinLnBrk="0" hangingPunct="1"/>
          <a:endParaRPr lang="da-DK">
            <a:effectLst/>
          </a:endParaRPr>
        </a:p>
      </xdr:txBody>
    </xdr:sp>
    <xdr:clientData/>
  </xdr:twoCellAnchor>
  <xdr:twoCellAnchor>
    <xdr:from>
      <xdr:col>27</xdr:col>
      <xdr:colOff>530678</xdr:colOff>
      <xdr:row>51</xdr:row>
      <xdr:rowOff>176893</xdr:rowOff>
    </xdr:from>
    <xdr:to>
      <xdr:col>34</xdr:col>
      <xdr:colOff>259927</xdr:colOff>
      <xdr:row>56</xdr:row>
      <xdr:rowOff>40822</xdr:rowOff>
    </xdr:to>
    <xdr:sp macro="" textlink="">
      <xdr:nvSpPr>
        <xdr:cNvPr id="69" name="Rectangle 283">
          <a:extLst>
            <a:ext uri="{FF2B5EF4-FFF2-40B4-BE49-F238E27FC236}">
              <a16:creationId xmlns:a16="http://schemas.microsoft.com/office/drawing/2014/main" id="{805AF81D-574E-4134-9728-9689932C5E66}"/>
            </a:ext>
          </a:extLst>
        </xdr:cNvPr>
        <xdr:cNvSpPr/>
      </xdr:nvSpPr>
      <xdr:spPr>
        <a:xfrm>
          <a:off x="18165535" y="9723664"/>
          <a:ext cx="4301249" cy="78921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eaLnBrk="1" fontAlgn="auto" latinLnBrk="0" hangingPunct="1"/>
          <a:r>
            <a:rPr lang="da-DK" sz="1100" b="1" i="0" baseline="0">
              <a:solidFill>
                <a:schemeClr val="dk1"/>
              </a:solidFill>
              <a:effectLst/>
              <a:latin typeface="+mn-lt"/>
              <a:ea typeface="+mn-ea"/>
              <a:cs typeface="+mn-cs"/>
            </a:rPr>
            <a:t>Indvendig solafskærmning:</a:t>
          </a:r>
          <a:br>
            <a:rPr lang="da-DK" sz="1100" b="1" i="0" baseline="0">
              <a:solidFill>
                <a:schemeClr val="dk1"/>
              </a:solidFill>
              <a:effectLst/>
              <a:latin typeface="+mn-lt"/>
              <a:ea typeface="+mn-ea"/>
              <a:cs typeface="+mn-cs"/>
            </a:rPr>
          </a:br>
          <a:r>
            <a:rPr lang="da-DK" sz="1100" b="0" i="0" baseline="0">
              <a:solidFill>
                <a:schemeClr val="dk1"/>
              </a:solidFill>
              <a:effectLst/>
              <a:latin typeface="+mn-lt"/>
              <a:ea typeface="+mn-ea"/>
              <a:cs typeface="+mn-cs"/>
            </a:rPr>
            <a:t>Hvis der er indv. solafsk for alle facader med vinduer = Ja</a:t>
          </a:r>
        </a:p>
        <a:p>
          <a:pPr eaLnBrk="1" fontAlgn="auto" latinLnBrk="0" hangingPunct="1"/>
          <a:r>
            <a:rPr lang="da-DK" sz="1100" b="0" i="0" baseline="0">
              <a:solidFill>
                <a:schemeClr val="dk1"/>
              </a:solidFill>
              <a:effectLst/>
              <a:latin typeface="+mn-lt"/>
              <a:ea typeface="+mn-ea"/>
              <a:cs typeface="+mn-cs"/>
            </a:rPr>
            <a:t>Hvis der er indv, solask. for delvis facader med vinduer = delvis</a:t>
          </a:r>
        </a:p>
        <a:p>
          <a:pPr eaLnBrk="1" fontAlgn="auto" latinLnBrk="0" hangingPunct="1"/>
          <a:r>
            <a:rPr lang="da-DK" sz="1100" b="0" i="0" baseline="0">
              <a:solidFill>
                <a:schemeClr val="dk1"/>
              </a:solidFill>
              <a:effectLst/>
              <a:latin typeface="+mn-lt"/>
              <a:ea typeface="+mn-ea"/>
              <a:cs typeface="+mn-cs"/>
            </a:rPr>
            <a:t>Hvis der er indv. solafsk. for ingen af facader med vinduer = nej</a:t>
          </a:r>
        </a:p>
        <a:p>
          <a:pPr eaLnBrk="1" fontAlgn="auto" latinLnBrk="0" hangingPunct="1"/>
          <a:endParaRPr lang="da-DK" b="0">
            <a:effectLst/>
          </a:endParaRPr>
        </a:p>
      </xdr:txBody>
    </xdr:sp>
    <xdr:clientData/>
  </xdr:twoCellAnchor>
  <xdr:twoCellAnchor editAs="oneCell">
    <xdr:from>
      <xdr:col>7</xdr:col>
      <xdr:colOff>605402</xdr:colOff>
      <xdr:row>48</xdr:row>
      <xdr:rowOff>24216</xdr:rowOff>
    </xdr:from>
    <xdr:to>
      <xdr:col>18</xdr:col>
      <xdr:colOff>515679</xdr:colOff>
      <xdr:row>75</xdr:row>
      <xdr:rowOff>159538</xdr:rowOff>
    </xdr:to>
    <xdr:pic>
      <xdr:nvPicPr>
        <xdr:cNvPr id="70" name="Billede 69">
          <a:extLst>
            <a:ext uri="{FF2B5EF4-FFF2-40B4-BE49-F238E27FC236}">
              <a16:creationId xmlns:a16="http://schemas.microsoft.com/office/drawing/2014/main" id="{91F2725C-5F36-458E-B665-AD47DC700C70}"/>
            </a:ext>
          </a:extLst>
        </xdr:cNvPr>
        <xdr:cNvPicPr>
          <a:picLocks noChangeAspect="1"/>
        </xdr:cNvPicPr>
      </xdr:nvPicPr>
      <xdr:blipFill>
        <a:blip xmlns:r="http://schemas.openxmlformats.org/officeDocument/2006/relationships" r:embed="rId1"/>
        <a:stretch>
          <a:fillRect/>
        </a:stretch>
      </xdr:blipFill>
      <xdr:spPr>
        <a:xfrm>
          <a:off x="5177402" y="9015816"/>
          <a:ext cx="7141113" cy="50230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38101</xdr:colOff>
      <xdr:row>21</xdr:row>
      <xdr:rowOff>104775</xdr:rowOff>
    </xdr:from>
    <xdr:to>
      <xdr:col>6</xdr:col>
      <xdr:colOff>190501</xdr:colOff>
      <xdr:row>35</xdr:row>
      <xdr:rowOff>9526</xdr:rowOff>
    </xdr:to>
    <xdr:cxnSp macro="">
      <xdr:nvCxnSpPr>
        <xdr:cNvPr id="2" name="Lige pilforbindelse 1">
          <a:extLst>
            <a:ext uri="{FF2B5EF4-FFF2-40B4-BE49-F238E27FC236}">
              <a16:creationId xmlns:a16="http://schemas.microsoft.com/office/drawing/2014/main" id="{EACDA798-1749-457C-AE60-19A0CF3F1C13}"/>
            </a:ext>
          </a:extLst>
        </xdr:cNvPr>
        <xdr:cNvCxnSpPr>
          <a:stCxn id="51" idx="2"/>
          <a:endCxn id="32" idx="0"/>
        </xdr:cNvCxnSpPr>
      </xdr:nvCxnSpPr>
      <xdr:spPr>
        <a:xfrm>
          <a:off x="1997530" y="4099832"/>
          <a:ext cx="2111828" cy="2495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95251</xdr:colOff>
      <xdr:row>25</xdr:row>
      <xdr:rowOff>133349</xdr:rowOff>
    </xdr:from>
    <xdr:to>
      <xdr:col>6</xdr:col>
      <xdr:colOff>190501</xdr:colOff>
      <xdr:row>35</xdr:row>
      <xdr:rowOff>9526</xdr:rowOff>
    </xdr:to>
    <xdr:cxnSp macro="">
      <xdr:nvCxnSpPr>
        <xdr:cNvPr id="3" name="Lige pilforbindelse 2">
          <a:extLst>
            <a:ext uri="{FF2B5EF4-FFF2-40B4-BE49-F238E27FC236}">
              <a16:creationId xmlns:a16="http://schemas.microsoft.com/office/drawing/2014/main" id="{69D28FE3-5D68-48CC-8BAE-5D66DE8895FB}"/>
            </a:ext>
          </a:extLst>
        </xdr:cNvPr>
        <xdr:cNvCxnSpPr>
          <a:stCxn id="52" idx="2"/>
          <a:endCxn id="32" idx="0"/>
        </xdr:cNvCxnSpPr>
      </xdr:nvCxnSpPr>
      <xdr:spPr>
        <a:xfrm>
          <a:off x="3360965" y="4868635"/>
          <a:ext cx="748393" cy="17267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29</xdr:row>
      <xdr:rowOff>133349</xdr:rowOff>
    </xdr:from>
    <xdr:to>
      <xdr:col>7</xdr:col>
      <xdr:colOff>133351</xdr:colOff>
      <xdr:row>35</xdr:row>
      <xdr:rowOff>9526</xdr:rowOff>
    </xdr:to>
    <xdr:cxnSp macro="">
      <xdr:nvCxnSpPr>
        <xdr:cNvPr id="4" name="Lige pilforbindelse 3">
          <a:extLst>
            <a:ext uri="{FF2B5EF4-FFF2-40B4-BE49-F238E27FC236}">
              <a16:creationId xmlns:a16="http://schemas.microsoft.com/office/drawing/2014/main" id="{774AD78E-E8C0-439E-AB7B-D21A62F6DA43}"/>
            </a:ext>
          </a:extLst>
        </xdr:cNvPr>
        <xdr:cNvCxnSpPr>
          <a:stCxn id="53" idx="2"/>
          <a:endCxn id="32" idx="0"/>
        </xdr:cNvCxnSpPr>
      </xdr:nvCxnSpPr>
      <xdr:spPr>
        <a:xfrm flipH="1">
          <a:off x="4109358" y="5608863"/>
          <a:ext cx="595993" cy="986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38101</xdr:colOff>
      <xdr:row>4</xdr:row>
      <xdr:rowOff>190499</xdr:rowOff>
    </xdr:from>
    <xdr:to>
      <xdr:col>6</xdr:col>
      <xdr:colOff>537210</xdr:colOff>
      <xdr:row>19</xdr:row>
      <xdr:rowOff>38101</xdr:rowOff>
    </xdr:to>
    <xdr:cxnSp macro="">
      <xdr:nvCxnSpPr>
        <xdr:cNvPr id="5" name="Lige pilforbindelse 4">
          <a:extLst>
            <a:ext uri="{FF2B5EF4-FFF2-40B4-BE49-F238E27FC236}">
              <a16:creationId xmlns:a16="http://schemas.microsoft.com/office/drawing/2014/main" id="{9ACAC2EB-94E4-4D2A-898A-58E47FC6F628}"/>
            </a:ext>
          </a:extLst>
        </xdr:cNvPr>
        <xdr:cNvCxnSpPr>
          <a:stCxn id="45" idx="3"/>
          <a:endCxn id="51" idx="0"/>
        </xdr:cNvCxnSpPr>
      </xdr:nvCxnSpPr>
      <xdr:spPr>
        <a:xfrm flipH="1">
          <a:off x="1997530" y="1034142"/>
          <a:ext cx="2458537" cy="262890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95251</xdr:colOff>
      <xdr:row>4</xdr:row>
      <xdr:rowOff>190499</xdr:rowOff>
    </xdr:from>
    <xdr:to>
      <xdr:col>6</xdr:col>
      <xdr:colOff>537210</xdr:colOff>
      <xdr:row>23</xdr:row>
      <xdr:rowOff>66675</xdr:rowOff>
    </xdr:to>
    <xdr:cxnSp macro="">
      <xdr:nvCxnSpPr>
        <xdr:cNvPr id="6" name="Lige pilforbindelse 5">
          <a:extLst>
            <a:ext uri="{FF2B5EF4-FFF2-40B4-BE49-F238E27FC236}">
              <a16:creationId xmlns:a16="http://schemas.microsoft.com/office/drawing/2014/main" id="{B215D0A3-D6D0-4BED-9411-16A7DC209DD7}"/>
            </a:ext>
          </a:extLst>
        </xdr:cNvPr>
        <xdr:cNvCxnSpPr>
          <a:stCxn id="45" idx="3"/>
          <a:endCxn id="52" idx="0"/>
        </xdr:cNvCxnSpPr>
      </xdr:nvCxnSpPr>
      <xdr:spPr>
        <a:xfrm flipH="1">
          <a:off x="3360965" y="1034142"/>
          <a:ext cx="1095102" cy="3397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537210</xdr:colOff>
      <xdr:row>4</xdr:row>
      <xdr:rowOff>190499</xdr:rowOff>
    </xdr:from>
    <xdr:to>
      <xdr:col>7</xdr:col>
      <xdr:colOff>133351</xdr:colOff>
      <xdr:row>27</xdr:row>
      <xdr:rowOff>66675</xdr:rowOff>
    </xdr:to>
    <xdr:cxnSp macro="">
      <xdr:nvCxnSpPr>
        <xdr:cNvPr id="7" name="Lige pilforbindelse 6">
          <a:extLst>
            <a:ext uri="{FF2B5EF4-FFF2-40B4-BE49-F238E27FC236}">
              <a16:creationId xmlns:a16="http://schemas.microsoft.com/office/drawing/2014/main" id="{D78C5F34-A58A-4092-AD2D-CF8327724A80}"/>
            </a:ext>
          </a:extLst>
        </xdr:cNvPr>
        <xdr:cNvCxnSpPr>
          <a:stCxn id="45" idx="3"/>
          <a:endCxn id="53" idx="0"/>
        </xdr:cNvCxnSpPr>
      </xdr:nvCxnSpPr>
      <xdr:spPr>
        <a:xfrm>
          <a:off x="4456067" y="1034142"/>
          <a:ext cx="249284" cy="41379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12</xdr:row>
      <xdr:rowOff>145118</xdr:rowOff>
    </xdr:from>
    <xdr:to>
      <xdr:col>13</xdr:col>
      <xdr:colOff>301520</xdr:colOff>
      <xdr:row>16</xdr:row>
      <xdr:rowOff>95250</xdr:rowOff>
    </xdr:to>
    <xdr:cxnSp macro="">
      <xdr:nvCxnSpPr>
        <xdr:cNvPr id="8" name="Lige pilforbindelse 7">
          <a:extLst>
            <a:ext uri="{FF2B5EF4-FFF2-40B4-BE49-F238E27FC236}">
              <a16:creationId xmlns:a16="http://schemas.microsoft.com/office/drawing/2014/main" id="{7070FBD8-8149-4BE8-9908-B69AF6D75B82}"/>
            </a:ext>
          </a:extLst>
        </xdr:cNvPr>
        <xdr:cNvCxnSpPr>
          <a:stCxn id="44" idx="2"/>
          <a:endCxn id="34" idx="0"/>
        </xdr:cNvCxnSpPr>
      </xdr:nvCxnSpPr>
      <xdr:spPr>
        <a:xfrm flipH="1">
          <a:off x="7121979" y="2474661"/>
          <a:ext cx="1670398" cy="690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12</xdr:row>
      <xdr:rowOff>145118</xdr:rowOff>
    </xdr:from>
    <xdr:to>
      <xdr:col>13</xdr:col>
      <xdr:colOff>301520</xdr:colOff>
      <xdr:row>18</xdr:row>
      <xdr:rowOff>100693</xdr:rowOff>
    </xdr:to>
    <xdr:cxnSp macro="">
      <xdr:nvCxnSpPr>
        <xdr:cNvPr id="9" name="Lige pilforbindelse 8">
          <a:extLst>
            <a:ext uri="{FF2B5EF4-FFF2-40B4-BE49-F238E27FC236}">
              <a16:creationId xmlns:a16="http://schemas.microsoft.com/office/drawing/2014/main" id="{FAF1498B-1C5F-46DE-B7C4-13A0683B7FB3}"/>
            </a:ext>
          </a:extLst>
        </xdr:cNvPr>
        <xdr:cNvCxnSpPr>
          <a:stCxn id="44" idx="2"/>
          <a:endCxn id="35" idx="0"/>
        </xdr:cNvCxnSpPr>
      </xdr:nvCxnSpPr>
      <xdr:spPr>
        <a:xfrm flipH="1">
          <a:off x="7837714" y="2474661"/>
          <a:ext cx="954663" cy="10659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66674</xdr:colOff>
      <xdr:row>12</xdr:row>
      <xdr:rowOff>145118</xdr:rowOff>
    </xdr:from>
    <xdr:to>
      <xdr:col>13</xdr:col>
      <xdr:colOff>301520</xdr:colOff>
      <xdr:row>20</xdr:row>
      <xdr:rowOff>106136</xdr:rowOff>
    </xdr:to>
    <xdr:cxnSp macro="">
      <xdr:nvCxnSpPr>
        <xdr:cNvPr id="10" name="Lige pilforbindelse 9">
          <a:extLst>
            <a:ext uri="{FF2B5EF4-FFF2-40B4-BE49-F238E27FC236}">
              <a16:creationId xmlns:a16="http://schemas.microsoft.com/office/drawing/2014/main" id="{8800E228-D681-4831-98E8-291E4546858C}"/>
            </a:ext>
          </a:extLst>
        </xdr:cNvPr>
        <xdr:cNvCxnSpPr>
          <a:stCxn id="44" idx="2"/>
          <a:endCxn id="36" idx="0"/>
        </xdr:cNvCxnSpPr>
      </xdr:nvCxnSpPr>
      <xdr:spPr>
        <a:xfrm flipH="1">
          <a:off x="8557531" y="2474661"/>
          <a:ext cx="234846" cy="14414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14</xdr:col>
      <xdr:colOff>42863</xdr:colOff>
      <xdr:row>22</xdr:row>
      <xdr:rowOff>111579</xdr:rowOff>
    </xdr:to>
    <xdr:cxnSp macro="">
      <xdr:nvCxnSpPr>
        <xdr:cNvPr id="11" name="Lige pilforbindelse 10">
          <a:extLst>
            <a:ext uri="{FF2B5EF4-FFF2-40B4-BE49-F238E27FC236}">
              <a16:creationId xmlns:a16="http://schemas.microsoft.com/office/drawing/2014/main" id="{19C0EE62-5DAE-4799-A992-022A7B574412}"/>
            </a:ext>
          </a:extLst>
        </xdr:cNvPr>
        <xdr:cNvCxnSpPr>
          <a:stCxn id="44" idx="2"/>
          <a:endCxn id="37" idx="0"/>
        </xdr:cNvCxnSpPr>
      </xdr:nvCxnSpPr>
      <xdr:spPr>
        <a:xfrm>
          <a:off x="8792377" y="2474661"/>
          <a:ext cx="394486" cy="18170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14</xdr:col>
      <xdr:colOff>604838</xdr:colOff>
      <xdr:row>24</xdr:row>
      <xdr:rowOff>117022</xdr:rowOff>
    </xdr:to>
    <xdr:cxnSp macro="">
      <xdr:nvCxnSpPr>
        <xdr:cNvPr id="12" name="Lige pilforbindelse 11">
          <a:extLst>
            <a:ext uri="{FF2B5EF4-FFF2-40B4-BE49-F238E27FC236}">
              <a16:creationId xmlns:a16="http://schemas.microsoft.com/office/drawing/2014/main" id="{875F9B85-0D66-4FBB-B0DC-01D4599BE329}"/>
            </a:ext>
          </a:extLst>
        </xdr:cNvPr>
        <xdr:cNvCxnSpPr>
          <a:stCxn id="44" idx="2"/>
          <a:endCxn id="38" idx="0"/>
        </xdr:cNvCxnSpPr>
      </xdr:nvCxnSpPr>
      <xdr:spPr>
        <a:xfrm>
          <a:off x="8792377" y="2474661"/>
          <a:ext cx="956461" cy="2192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15</xdr:col>
      <xdr:colOff>471488</xdr:colOff>
      <xdr:row>26</xdr:row>
      <xdr:rowOff>122465</xdr:rowOff>
    </xdr:to>
    <xdr:cxnSp macro="">
      <xdr:nvCxnSpPr>
        <xdr:cNvPr id="13" name="Lige pilforbindelse 12">
          <a:extLst>
            <a:ext uri="{FF2B5EF4-FFF2-40B4-BE49-F238E27FC236}">
              <a16:creationId xmlns:a16="http://schemas.microsoft.com/office/drawing/2014/main" id="{6943BE48-BEA0-4623-97CE-32452B6A0514}"/>
            </a:ext>
          </a:extLst>
        </xdr:cNvPr>
        <xdr:cNvCxnSpPr>
          <a:stCxn id="44" idx="2"/>
          <a:endCxn id="39" idx="0"/>
        </xdr:cNvCxnSpPr>
      </xdr:nvCxnSpPr>
      <xdr:spPr>
        <a:xfrm>
          <a:off x="8792377" y="2474661"/>
          <a:ext cx="1476254" cy="25681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16</xdr:col>
      <xdr:colOff>481013</xdr:colOff>
      <xdr:row>28</xdr:row>
      <xdr:rowOff>127908</xdr:rowOff>
    </xdr:to>
    <xdr:cxnSp macro="">
      <xdr:nvCxnSpPr>
        <xdr:cNvPr id="14" name="Lige pilforbindelse 13">
          <a:extLst>
            <a:ext uri="{FF2B5EF4-FFF2-40B4-BE49-F238E27FC236}">
              <a16:creationId xmlns:a16="http://schemas.microsoft.com/office/drawing/2014/main" id="{54FBE146-C68C-45F0-8726-2B67029A7E1B}"/>
            </a:ext>
          </a:extLst>
        </xdr:cNvPr>
        <xdr:cNvCxnSpPr>
          <a:stCxn id="44" idx="2"/>
          <a:endCxn id="40" idx="0"/>
        </xdr:cNvCxnSpPr>
      </xdr:nvCxnSpPr>
      <xdr:spPr>
        <a:xfrm>
          <a:off x="8792377" y="2474661"/>
          <a:ext cx="2138922" cy="294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301520</xdr:colOff>
      <xdr:row>12</xdr:row>
      <xdr:rowOff>145118</xdr:rowOff>
    </xdr:from>
    <xdr:to>
      <xdr:col>18</xdr:col>
      <xdr:colOff>257175</xdr:colOff>
      <xdr:row>30</xdr:row>
      <xdr:rowOff>133350</xdr:rowOff>
    </xdr:to>
    <xdr:cxnSp macro="">
      <xdr:nvCxnSpPr>
        <xdr:cNvPr id="15" name="Lige pilforbindelse 14">
          <a:extLst>
            <a:ext uri="{FF2B5EF4-FFF2-40B4-BE49-F238E27FC236}">
              <a16:creationId xmlns:a16="http://schemas.microsoft.com/office/drawing/2014/main" id="{CC933AA0-D7FD-4EB4-B728-00AEF866AEF5}"/>
            </a:ext>
          </a:extLst>
        </xdr:cNvPr>
        <xdr:cNvCxnSpPr>
          <a:stCxn id="44" idx="2"/>
          <a:endCxn id="41" idx="0"/>
        </xdr:cNvCxnSpPr>
      </xdr:nvCxnSpPr>
      <xdr:spPr>
        <a:xfrm>
          <a:off x="8792377" y="2474661"/>
          <a:ext cx="3221369" cy="3319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12</xdr:row>
      <xdr:rowOff>95251</xdr:rowOff>
    </xdr:from>
    <xdr:to>
      <xdr:col>16</xdr:col>
      <xdr:colOff>547688</xdr:colOff>
      <xdr:row>16</xdr:row>
      <xdr:rowOff>95250</xdr:rowOff>
    </xdr:to>
    <xdr:cxnSp macro="">
      <xdr:nvCxnSpPr>
        <xdr:cNvPr id="16" name="Lige pilforbindelse 15">
          <a:extLst>
            <a:ext uri="{FF2B5EF4-FFF2-40B4-BE49-F238E27FC236}">
              <a16:creationId xmlns:a16="http://schemas.microsoft.com/office/drawing/2014/main" id="{477FEBFD-A228-491C-AE01-FB69A0252B34}"/>
            </a:ext>
          </a:extLst>
        </xdr:cNvPr>
        <xdr:cNvCxnSpPr>
          <a:stCxn id="43" idx="2"/>
          <a:endCxn id="34" idx="0"/>
        </xdr:cNvCxnSpPr>
      </xdr:nvCxnSpPr>
      <xdr:spPr>
        <a:xfrm flipH="1">
          <a:off x="7121979" y="2424794"/>
          <a:ext cx="3875995" cy="7402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12</xdr:row>
      <xdr:rowOff>95251</xdr:rowOff>
    </xdr:from>
    <xdr:to>
      <xdr:col>16</xdr:col>
      <xdr:colOff>547688</xdr:colOff>
      <xdr:row>18</xdr:row>
      <xdr:rowOff>100693</xdr:rowOff>
    </xdr:to>
    <xdr:cxnSp macro="">
      <xdr:nvCxnSpPr>
        <xdr:cNvPr id="17" name="Lige pilforbindelse 16">
          <a:extLst>
            <a:ext uri="{FF2B5EF4-FFF2-40B4-BE49-F238E27FC236}">
              <a16:creationId xmlns:a16="http://schemas.microsoft.com/office/drawing/2014/main" id="{ADD9801B-F265-443D-9154-2D4E1400EED6}"/>
            </a:ext>
          </a:extLst>
        </xdr:cNvPr>
        <xdr:cNvCxnSpPr>
          <a:stCxn id="43" idx="2"/>
          <a:endCxn id="35" idx="0"/>
        </xdr:cNvCxnSpPr>
      </xdr:nvCxnSpPr>
      <xdr:spPr>
        <a:xfrm flipH="1">
          <a:off x="7837714" y="2424794"/>
          <a:ext cx="3160260" cy="11157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66674</xdr:colOff>
      <xdr:row>12</xdr:row>
      <xdr:rowOff>95251</xdr:rowOff>
    </xdr:from>
    <xdr:to>
      <xdr:col>16</xdr:col>
      <xdr:colOff>547688</xdr:colOff>
      <xdr:row>20</xdr:row>
      <xdr:rowOff>106136</xdr:rowOff>
    </xdr:to>
    <xdr:cxnSp macro="">
      <xdr:nvCxnSpPr>
        <xdr:cNvPr id="18" name="Lige pilforbindelse 17">
          <a:extLst>
            <a:ext uri="{FF2B5EF4-FFF2-40B4-BE49-F238E27FC236}">
              <a16:creationId xmlns:a16="http://schemas.microsoft.com/office/drawing/2014/main" id="{D1893EAD-3952-495E-93A0-639D03B03BF3}"/>
            </a:ext>
          </a:extLst>
        </xdr:cNvPr>
        <xdr:cNvCxnSpPr>
          <a:stCxn id="43" idx="2"/>
          <a:endCxn id="36" idx="0"/>
        </xdr:cNvCxnSpPr>
      </xdr:nvCxnSpPr>
      <xdr:spPr>
        <a:xfrm flipH="1">
          <a:off x="8557531" y="2424794"/>
          <a:ext cx="2440443" cy="14913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42863</xdr:colOff>
      <xdr:row>12</xdr:row>
      <xdr:rowOff>95251</xdr:rowOff>
    </xdr:from>
    <xdr:to>
      <xdr:col>16</xdr:col>
      <xdr:colOff>547688</xdr:colOff>
      <xdr:row>22</xdr:row>
      <xdr:rowOff>111579</xdr:rowOff>
    </xdr:to>
    <xdr:cxnSp macro="">
      <xdr:nvCxnSpPr>
        <xdr:cNvPr id="19" name="Lige pilforbindelse 18">
          <a:extLst>
            <a:ext uri="{FF2B5EF4-FFF2-40B4-BE49-F238E27FC236}">
              <a16:creationId xmlns:a16="http://schemas.microsoft.com/office/drawing/2014/main" id="{4A84FF15-C117-4BA7-B48C-11E534FC612F}"/>
            </a:ext>
          </a:extLst>
        </xdr:cNvPr>
        <xdr:cNvCxnSpPr>
          <a:stCxn id="43" idx="2"/>
          <a:endCxn id="37" idx="0"/>
        </xdr:cNvCxnSpPr>
      </xdr:nvCxnSpPr>
      <xdr:spPr>
        <a:xfrm flipH="1">
          <a:off x="9186863" y="2424794"/>
          <a:ext cx="1811111" cy="18668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604838</xdr:colOff>
      <xdr:row>12</xdr:row>
      <xdr:rowOff>95251</xdr:rowOff>
    </xdr:from>
    <xdr:to>
      <xdr:col>16</xdr:col>
      <xdr:colOff>547688</xdr:colOff>
      <xdr:row>24</xdr:row>
      <xdr:rowOff>117022</xdr:rowOff>
    </xdr:to>
    <xdr:cxnSp macro="">
      <xdr:nvCxnSpPr>
        <xdr:cNvPr id="20" name="Lige pilforbindelse 19">
          <a:extLst>
            <a:ext uri="{FF2B5EF4-FFF2-40B4-BE49-F238E27FC236}">
              <a16:creationId xmlns:a16="http://schemas.microsoft.com/office/drawing/2014/main" id="{07EDB01F-4565-49BB-A2B6-25469C45C575}"/>
            </a:ext>
          </a:extLst>
        </xdr:cNvPr>
        <xdr:cNvCxnSpPr>
          <a:stCxn id="43" idx="2"/>
          <a:endCxn id="38" idx="0"/>
        </xdr:cNvCxnSpPr>
      </xdr:nvCxnSpPr>
      <xdr:spPr>
        <a:xfrm flipH="1">
          <a:off x="9748838" y="2424794"/>
          <a:ext cx="1249136" cy="2242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471488</xdr:colOff>
      <xdr:row>12</xdr:row>
      <xdr:rowOff>95251</xdr:rowOff>
    </xdr:from>
    <xdr:to>
      <xdr:col>16</xdr:col>
      <xdr:colOff>547688</xdr:colOff>
      <xdr:row>26</xdr:row>
      <xdr:rowOff>122465</xdr:rowOff>
    </xdr:to>
    <xdr:cxnSp macro="">
      <xdr:nvCxnSpPr>
        <xdr:cNvPr id="21" name="Lige pilforbindelse 20">
          <a:extLst>
            <a:ext uri="{FF2B5EF4-FFF2-40B4-BE49-F238E27FC236}">
              <a16:creationId xmlns:a16="http://schemas.microsoft.com/office/drawing/2014/main" id="{AA2A407F-52FE-4A57-B549-DCDE4B1E0E35}"/>
            </a:ext>
          </a:extLst>
        </xdr:cNvPr>
        <xdr:cNvCxnSpPr>
          <a:stCxn id="43" idx="2"/>
          <a:endCxn id="39" idx="0"/>
        </xdr:cNvCxnSpPr>
      </xdr:nvCxnSpPr>
      <xdr:spPr>
        <a:xfrm flipH="1">
          <a:off x="10268631" y="2424794"/>
          <a:ext cx="729343" cy="261801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481013</xdr:colOff>
      <xdr:row>12</xdr:row>
      <xdr:rowOff>95251</xdr:rowOff>
    </xdr:from>
    <xdr:to>
      <xdr:col>16</xdr:col>
      <xdr:colOff>547688</xdr:colOff>
      <xdr:row>28</xdr:row>
      <xdr:rowOff>127908</xdr:rowOff>
    </xdr:to>
    <xdr:cxnSp macro="">
      <xdr:nvCxnSpPr>
        <xdr:cNvPr id="22" name="Lige pilforbindelse 21">
          <a:extLst>
            <a:ext uri="{FF2B5EF4-FFF2-40B4-BE49-F238E27FC236}">
              <a16:creationId xmlns:a16="http://schemas.microsoft.com/office/drawing/2014/main" id="{5CE57536-CB98-45F2-BF47-62FB3FC1D123}"/>
            </a:ext>
          </a:extLst>
        </xdr:cNvPr>
        <xdr:cNvCxnSpPr>
          <a:stCxn id="43" idx="2"/>
          <a:endCxn id="40" idx="0"/>
        </xdr:cNvCxnSpPr>
      </xdr:nvCxnSpPr>
      <xdr:spPr>
        <a:xfrm flipH="1">
          <a:off x="10931299" y="2424794"/>
          <a:ext cx="66675" cy="29935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547688</xdr:colOff>
      <xdr:row>12</xdr:row>
      <xdr:rowOff>95251</xdr:rowOff>
    </xdr:from>
    <xdr:to>
      <xdr:col>18</xdr:col>
      <xdr:colOff>257175</xdr:colOff>
      <xdr:row>30</xdr:row>
      <xdr:rowOff>133350</xdr:rowOff>
    </xdr:to>
    <xdr:cxnSp macro="">
      <xdr:nvCxnSpPr>
        <xdr:cNvPr id="23" name="Lige pilforbindelse 22">
          <a:extLst>
            <a:ext uri="{FF2B5EF4-FFF2-40B4-BE49-F238E27FC236}">
              <a16:creationId xmlns:a16="http://schemas.microsoft.com/office/drawing/2014/main" id="{F82566FC-F832-44EC-92C2-90018251CF3B}"/>
            </a:ext>
          </a:extLst>
        </xdr:cNvPr>
        <xdr:cNvCxnSpPr>
          <a:stCxn id="43" idx="2"/>
          <a:endCxn id="41" idx="0"/>
        </xdr:cNvCxnSpPr>
      </xdr:nvCxnSpPr>
      <xdr:spPr>
        <a:xfrm>
          <a:off x="10997974" y="2424794"/>
          <a:ext cx="1015772" cy="33691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19</xdr:row>
      <xdr:rowOff>176892</xdr:rowOff>
    </xdr:from>
    <xdr:to>
      <xdr:col>13</xdr:col>
      <xdr:colOff>52388</xdr:colOff>
      <xdr:row>35</xdr:row>
      <xdr:rowOff>95250</xdr:rowOff>
    </xdr:to>
    <xdr:cxnSp macro="">
      <xdr:nvCxnSpPr>
        <xdr:cNvPr id="24" name="Lige pilforbindelse 23">
          <a:extLst>
            <a:ext uri="{FF2B5EF4-FFF2-40B4-BE49-F238E27FC236}">
              <a16:creationId xmlns:a16="http://schemas.microsoft.com/office/drawing/2014/main" id="{E3D88161-3CDE-406D-9A36-60BC9376A503}"/>
            </a:ext>
          </a:extLst>
        </xdr:cNvPr>
        <xdr:cNvCxnSpPr>
          <a:stCxn id="35" idx="2"/>
          <a:endCxn id="33" idx="0"/>
        </xdr:cNvCxnSpPr>
      </xdr:nvCxnSpPr>
      <xdr:spPr>
        <a:xfrm>
          <a:off x="7837714" y="3801835"/>
          <a:ext cx="705531" cy="28792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21</xdr:row>
      <xdr:rowOff>182335</xdr:rowOff>
    </xdr:from>
    <xdr:to>
      <xdr:col>13</xdr:col>
      <xdr:colOff>66674</xdr:colOff>
      <xdr:row>35</xdr:row>
      <xdr:rowOff>95250</xdr:rowOff>
    </xdr:to>
    <xdr:cxnSp macro="">
      <xdr:nvCxnSpPr>
        <xdr:cNvPr id="25" name="Lige pilforbindelse 24">
          <a:extLst>
            <a:ext uri="{FF2B5EF4-FFF2-40B4-BE49-F238E27FC236}">
              <a16:creationId xmlns:a16="http://schemas.microsoft.com/office/drawing/2014/main" id="{32A9DF4F-9803-41BD-BA95-16BF13703782}"/>
            </a:ext>
          </a:extLst>
        </xdr:cNvPr>
        <xdr:cNvCxnSpPr>
          <a:stCxn id="36" idx="2"/>
          <a:endCxn id="33" idx="0"/>
        </xdr:cNvCxnSpPr>
      </xdr:nvCxnSpPr>
      <xdr:spPr>
        <a:xfrm flipH="1">
          <a:off x="8543245" y="4177392"/>
          <a:ext cx="14286" cy="2503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23</xdr:row>
      <xdr:rowOff>187778</xdr:rowOff>
    </xdr:from>
    <xdr:to>
      <xdr:col>14</xdr:col>
      <xdr:colOff>42863</xdr:colOff>
      <xdr:row>35</xdr:row>
      <xdr:rowOff>95250</xdr:rowOff>
    </xdr:to>
    <xdr:cxnSp macro="">
      <xdr:nvCxnSpPr>
        <xdr:cNvPr id="26" name="Lige pilforbindelse 25">
          <a:extLst>
            <a:ext uri="{FF2B5EF4-FFF2-40B4-BE49-F238E27FC236}">
              <a16:creationId xmlns:a16="http://schemas.microsoft.com/office/drawing/2014/main" id="{6AAEC3E3-A30B-406B-98AB-F6100F482C65}"/>
            </a:ext>
          </a:extLst>
        </xdr:cNvPr>
        <xdr:cNvCxnSpPr>
          <a:stCxn id="37" idx="2"/>
          <a:endCxn id="33" idx="0"/>
        </xdr:cNvCxnSpPr>
      </xdr:nvCxnSpPr>
      <xdr:spPr>
        <a:xfrm flipH="1">
          <a:off x="8543245" y="4552949"/>
          <a:ext cx="643618" cy="21281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28</xdr:row>
      <xdr:rowOff>8164</xdr:rowOff>
    </xdr:from>
    <xdr:to>
      <xdr:col>15</xdr:col>
      <xdr:colOff>471488</xdr:colOff>
      <xdr:row>35</xdr:row>
      <xdr:rowOff>95250</xdr:rowOff>
    </xdr:to>
    <xdr:cxnSp macro="">
      <xdr:nvCxnSpPr>
        <xdr:cNvPr id="27" name="Lige pilforbindelse 26">
          <a:extLst>
            <a:ext uri="{FF2B5EF4-FFF2-40B4-BE49-F238E27FC236}">
              <a16:creationId xmlns:a16="http://schemas.microsoft.com/office/drawing/2014/main" id="{A7C45813-BC59-43D9-BBA7-3DBA83DB80DC}"/>
            </a:ext>
          </a:extLst>
        </xdr:cNvPr>
        <xdr:cNvCxnSpPr>
          <a:stCxn id="39" idx="2"/>
          <a:endCxn id="33" idx="0"/>
        </xdr:cNvCxnSpPr>
      </xdr:nvCxnSpPr>
      <xdr:spPr>
        <a:xfrm flipH="1">
          <a:off x="8543245" y="5298621"/>
          <a:ext cx="1725386" cy="138248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30</xdr:row>
      <xdr:rowOff>13607</xdr:rowOff>
    </xdr:from>
    <xdr:to>
      <xdr:col>16</xdr:col>
      <xdr:colOff>481013</xdr:colOff>
      <xdr:row>35</xdr:row>
      <xdr:rowOff>95250</xdr:rowOff>
    </xdr:to>
    <xdr:cxnSp macro="">
      <xdr:nvCxnSpPr>
        <xdr:cNvPr id="28" name="Lige pilforbindelse 27">
          <a:extLst>
            <a:ext uri="{FF2B5EF4-FFF2-40B4-BE49-F238E27FC236}">
              <a16:creationId xmlns:a16="http://schemas.microsoft.com/office/drawing/2014/main" id="{D6E94CAF-AE2C-41C8-8A8F-87ADC0B92711}"/>
            </a:ext>
          </a:extLst>
        </xdr:cNvPr>
        <xdr:cNvCxnSpPr>
          <a:stCxn id="40" idx="2"/>
          <a:endCxn id="33" idx="0"/>
        </xdr:cNvCxnSpPr>
      </xdr:nvCxnSpPr>
      <xdr:spPr>
        <a:xfrm flipH="1">
          <a:off x="8543245" y="5674178"/>
          <a:ext cx="2388054" cy="10069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52388</xdr:colOff>
      <xdr:row>32</xdr:row>
      <xdr:rowOff>19049</xdr:rowOff>
    </xdr:from>
    <xdr:to>
      <xdr:col>18</xdr:col>
      <xdr:colOff>257175</xdr:colOff>
      <xdr:row>35</xdr:row>
      <xdr:rowOff>95250</xdr:rowOff>
    </xdr:to>
    <xdr:cxnSp macro="">
      <xdr:nvCxnSpPr>
        <xdr:cNvPr id="29" name="Lige pilforbindelse 28">
          <a:extLst>
            <a:ext uri="{FF2B5EF4-FFF2-40B4-BE49-F238E27FC236}">
              <a16:creationId xmlns:a16="http://schemas.microsoft.com/office/drawing/2014/main" id="{35ABA812-57A8-4609-93F8-26954E77E06A}"/>
            </a:ext>
          </a:extLst>
        </xdr:cNvPr>
        <xdr:cNvCxnSpPr>
          <a:stCxn id="41" idx="2"/>
          <a:endCxn id="33" idx="0"/>
        </xdr:cNvCxnSpPr>
      </xdr:nvCxnSpPr>
      <xdr:spPr>
        <a:xfrm flipH="1">
          <a:off x="8543245" y="6049735"/>
          <a:ext cx="3470501" cy="6313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590550</xdr:colOff>
      <xdr:row>17</xdr:row>
      <xdr:rowOff>171449</xdr:rowOff>
    </xdr:from>
    <xdr:to>
      <xdr:col>13</xdr:col>
      <xdr:colOff>52388</xdr:colOff>
      <xdr:row>35</xdr:row>
      <xdr:rowOff>95250</xdr:rowOff>
    </xdr:to>
    <xdr:cxnSp macro="">
      <xdr:nvCxnSpPr>
        <xdr:cNvPr id="30" name="Lige pilforbindelse 29">
          <a:extLst>
            <a:ext uri="{FF2B5EF4-FFF2-40B4-BE49-F238E27FC236}">
              <a16:creationId xmlns:a16="http://schemas.microsoft.com/office/drawing/2014/main" id="{60370E3D-D51A-45AC-90A9-B7A95BA02F8C}"/>
            </a:ext>
          </a:extLst>
        </xdr:cNvPr>
        <xdr:cNvCxnSpPr>
          <a:stCxn id="34" idx="2"/>
          <a:endCxn id="33" idx="0"/>
        </xdr:cNvCxnSpPr>
      </xdr:nvCxnSpPr>
      <xdr:spPr>
        <a:xfrm>
          <a:off x="7121979" y="3426278"/>
          <a:ext cx="1421266" cy="32548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276225</xdr:colOff>
      <xdr:row>40</xdr:row>
      <xdr:rowOff>95251</xdr:rowOff>
    </xdr:from>
    <xdr:to>
      <xdr:col>11</xdr:col>
      <xdr:colOff>438150</xdr:colOff>
      <xdr:row>41</xdr:row>
      <xdr:rowOff>171450</xdr:rowOff>
    </xdr:to>
    <xdr:sp macro="" textlink="">
      <xdr:nvSpPr>
        <xdr:cNvPr id="31" name="Proces 1">
          <a:extLst>
            <a:ext uri="{FF2B5EF4-FFF2-40B4-BE49-F238E27FC236}">
              <a16:creationId xmlns:a16="http://schemas.microsoft.com/office/drawing/2014/main" id="{66670A1F-BE62-4CBE-B8A0-88A14299A479}"/>
            </a:ext>
          </a:extLst>
        </xdr:cNvPr>
        <xdr:cNvSpPr/>
      </xdr:nvSpPr>
      <xdr:spPr>
        <a:xfrm>
          <a:off x="4195082" y="7606394"/>
          <a:ext cx="3427639"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Efterklangstid</a:t>
          </a:r>
          <a:r>
            <a:rPr lang="da-DK" sz="1100" baseline="0">
              <a:solidFill>
                <a:sysClr val="windowText" lastClr="000000"/>
              </a:solidFill>
            </a:rPr>
            <a:t> = 0,16 </a:t>
          </a:r>
          <a:r>
            <a:rPr lang="da-DK" sz="1100" baseline="0">
              <a:solidFill>
                <a:srgbClr val="FF0000"/>
              </a:solidFill>
            </a:rPr>
            <a:t>* Rumfang / Absorbtionsareal</a:t>
          </a:r>
          <a:endParaRPr lang="da-DK" sz="1100">
            <a:solidFill>
              <a:srgbClr val="FF0000"/>
            </a:solidFill>
          </a:endParaRPr>
        </a:p>
      </xdr:txBody>
    </xdr:sp>
    <xdr:clientData/>
  </xdr:twoCellAnchor>
  <xdr:twoCellAnchor>
    <xdr:from>
      <xdr:col>4</xdr:col>
      <xdr:colOff>9526</xdr:colOff>
      <xdr:row>35</xdr:row>
      <xdr:rowOff>9526</xdr:rowOff>
    </xdr:from>
    <xdr:to>
      <xdr:col>8</xdr:col>
      <xdr:colOff>371475</xdr:colOff>
      <xdr:row>37</xdr:row>
      <xdr:rowOff>76200</xdr:rowOff>
    </xdr:to>
    <xdr:sp macro="" textlink="">
      <xdr:nvSpPr>
        <xdr:cNvPr id="32" name="Proces 2">
          <a:extLst>
            <a:ext uri="{FF2B5EF4-FFF2-40B4-BE49-F238E27FC236}">
              <a16:creationId xmlns:a16="http://schemas.microsoft.com/office/drawing/2014/main" id="{45C7E301-9A5B-4433-85A4-F0629234849C}"/>
            </a:ext>
          </a:extLst>
        </xdr:cNvPr>
        <xdr:cNvSpPr/>
      </xdr:nvSpPr>
      <xdr:spPr>
        <a:xfrm>
          <a:off x="2622097" y="6595383"/>
          <a:ext cx="2974521" cy="436788"/>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Rumfang </a:t>
          </a:r>
          <a:r>
            <a:rPr lang="da-DK" sz="1100" baseline="0">
              <a:solidFill>
                <a:sysClr val="windowText" lastClr="000000"/>
              </a:solidFill>
            </a:rPr>
            <a:t>= gennemsnitshøjde * gennemsnitsbredde * gennemsnitslængde</a:t>
          </a:r>
          <a:endParaRPr lang="da-DK" sz="1100">
            <a:solidFill>
              <a:sysClr val="windowText" lastClr="000000"/>
            </a:solidFill>
          </a:endParaRPr>
        </a:p>
      </xdr:txBody>
    </xdr:sp>
    <xdr:clientData/>
  </xdr:twoCellAnchor>
  <xdr:twoCellAnchor>
    <xdr:from>
      <xdr:col>10</xdr:col>
      <xdr:colOff>76200</xdr:colOff>
      <xdr:row>35</xdr:row>
      <xdr:rowOff>95250</xdr:rowOff>
    </xdr:from>
    <xdr:to>
      <xdr:col>16</xdr:col>
      <xdr:colOff>28575</xdr:colOff>
      <xdr:row>36</xdr:row>
      <xdr:rowOff>171449</xdr:rowOff>
    </xdr:to>
    <xdr:sp macro="" textlink="">
      <xdr:nvSpPr>
        <xdr:cNvPr id="33" name="Proces 3">
          <a:extLst>
            <a:ext uri="{FF2B5EF4-FFF2-40B4-BE49-F238E27FC236}">
              <a16:creationId xmlns:a16="http://schemas.microsoft.com/office/drawing/2014/main" id="{5D9F18E7-A448-46CE-9FF2-69F942B29FE1}"/>
            </a:ext>
          </a:extLst>
        </xdr:cNvPr>
        <xdr:cNvSpPr/>
      </xdr:nvSpPr>
      <xdr:spPr>
        <a:xfrm>
          <a:off x="6607629" y="6681107"/>
          <a:ext cx="3871232"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a:t>
          </a:r>
          <a:r>
            <a:rPr lang="da-DK" sz="1100" baseline="0">
              <a:solidFill>
                <a:sysClr val="windowText" lastClr="000000"/>
              </a:solidFill>
            </a:rPr>
            <a:t>= sum af absorbtionsareal for overflader </a:t>
          </a:r>
          <a:endParaRPr lang="da-DK" sz="1100">
            <a:solidFill>
              <a:sysClr val="windowText" lastClr="000000"/>
            </a:solidFill>
          </a:endParaRPr>
        </a:p>
      </xdr:txBody>
    </xdr:sp>
    <xdr:clientData/>
  </xdr:twoCellAnchor>
  <xdr:twoCellAnchor>
    <xdr:from>
      <xdr:col>7</xdr:col>
      <xdr:colOff>285749</xdr:colOff>
      <xdr:row>16</xdr:row>
      <xdr:rowOff>95250</xdr:rowOff>
    </xdr:from>
    <xdr:to>
      <xdr:col>14</xdr:col>
      <xdr:colOff>285763</xdr:colOff>
      <xdr:row>17</xdr:row>
      <xdr:rowOff>172382</xdr:rowOff>
    </xdr:to>
    <xdr:sp macro="" textlink="">
      <xdr:nvSpPr>
        <xdr:cNvPr id="34" name="Proces 4">
          <a:extLst>
            <a:ext uri="{FF2B5EF4-FFF2-40B4-BE49-F238E27FC236}">
              <a16:creationId xmlns:a16="http://schemas.microsoft.com/office/drawing/2014/main" id="{2C401FC4-75FD-43E0-9D63-333054FC1A37}"/>
            </a:ext>
          </a:extLst>
        </xdr:cNvPr>
        <xdr:cNvSpPr/>
      </xdr:nvSpPr>
      <xdr:spPr>
        <a:xfrm>
          <a:off x="4857749" y="3165021"/>
          <a:ext cx="4572014" cy="26219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østvæg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8</xdr:col>
      <xdr:colOff>304814</xdr:colOff>
      <xdr:row>18</xdr:row>
      <xdr:rowOff>100865</xdr:rowOff>
    </xdr:from>
    <xdr:to>
      <xdr:col>15</xdr:col>
      <xdr:colOff>304828</xdr:colOff>
      <xdr:row>19</xdr:row>
      <xdr:rowOff>177997</xdr:rowOff>
    </xdr:to>
    <xdr:sp macro="" textlink="">
      <xdr:nvSpPr>
        <xdr:cNvPr id="35" name="Proces 5">
          <a:extLst>
            <a:ext uri="{FF2B5EF4-FFF2-40B4-BE49-F238E27FC236}">
              <a16:creationId xmlns:a16="http://schemas.microsoft.com/office/drawing/2014/main" id="{2FDF74CB-8162-4CBB-A91D-4CBB8914CD91}"/>
            </a:ext>
          </a:extLst>
        </xdr:cNvPr>
        <xdr:cNvSpPr/>
      </xdr:nvSpPr>
      <xdr:spPr>
        <a:xfrm>
          <a:off x="5529957" y="3540751"/>
          <a:ext cx="4572014" cy="262189"/>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sydvæg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9</xdr:col>
      <xdr:colOff>295283</xdr:colOff>
      <xdr:row>20</xdr:row>
      <xdr:rowOff>106482</xdr:rowOff>
    </xdr:from>
    <xdr:to>
      <xdr:col>16</xdr:col>
      <xdr:colOff>447804</xdr:colOff>
      <xdr:row>21</xdr:row>
      <xdr:rowOff>183613</xdr:rowOff>
    </xdr:to>
    <xdr:sp macro="" textlink="">
      <xdr:nvSpPr>
        <xdr:cNvPr id="36" name="Proces 7">
          <a:extLst>
            <a:ext uri="{FF2B5EF4-FFF2-40B4-BE49-F238E27FC236}">
              <a16:creationId xmlns:a16="http://schemas.microsoft.com/office/drawing/2014/main" id="{8280DBE2-F863-4DB1-BB41-2ABBE57ED05E}"/>
            </a:ext>
          </a:extLst>
        </xdr:cNvPr>
        <xdr:cNvSpPr/>
      </xdr:nvSpPr>
      <xdr:spPr>
        <a:xfrm>
          <a:off x="6173569" y="3916482"/>
          <a:ext cx="4724521" cy="262188"/>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vestvæg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10</xdr:col>
      <xdr:colOff>295287</xdr:colOff>
      <xdr:row>22</xdr:row>
      <xdr:rowOff>112097</xdr:rowOff>
    </xdr:from>
    <xdr:to>
      <xdr:col>17</xdr:col>
      <xdr:colOff>400148</xdr:colOff>
      <xdr:row>23</xdr:row>
      <xdr:rowOff>189228</xdr:rowOff>
    </xdr:to>
    <xdr:sp macro="" textlink="">
      <xdr:nvSpPr>
        <xdr:cNvPr id="37" name="Proces 8">
          <a:extLst>
            <a:ext uri="{FF2B5EF4-FFF2-40B4-BE49-F238E27FC236}">
              <a16:creationId xmlns:a16="http://schemas.microsoft.com/office/drawing/2014/main" id="{04A6AC21-D111-45AC-BB7C-CFD7B4E506B5}"/>
            </a:ext>
          </a:extLst>
        </xdr:cNvPr>
        <xdr:cNvSpPr/>
      </xdr:nvSpPr>
      <xdr:spPr>
        <a:xfrm>
          <a:off x="6826716" y="4292211"/>
          <a:ext cx="4676861" cy="25674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nordvæg </a:t>
          </a:r>
          <a:r>
            <a:rPr lang="da-DK" sz="1100" baseline="0">
              <a:solidFill>
                <a:sysClr val="windowText" lastClr="000000"/>
              </a:solidFill>
            </a:rPr>
            <a:t>= absorbtionskoefficient * (areal - A_vindue)</a:t>
          </a:r>
          <a:endParaRPr lang="da-DK" sz="1100">
            <a:solidFill>
              <a:sysClr val="windowText" lastClr="000000"/>
            </a:solidFill>
          </a:endParaRPr>
        </a:p>
      </xdr:txBody>
    </xdr:sp>
    <xdr:clientData/>
  </xdr:twoCellAnchor>
  <xdr:twoCellAnchor>
    <xdr:from>
      <xdr:col>11</xdr:col>
      <xdr:colOff>295289</xdr:colOff>
      <xdr:row>24</xdr:row>
      <xdr:rowOff>117712</xdr:rowOff>
    </xdr:from>
    <xdr:to>
      <xdr:col>18</xdr:col>
      <xdr:colOff>304833</xdr:colOff>
      <xdr:row>26</xdr:row>
      <xdr:rowOff>2203</xdr:rowOff>
    </xdr:to>
    <xdr:sp macro="" textlink="">
      <xdr:nvSpPr>
        <xdr:cNvPr id="38" name="Proces 9">
          <a:extLst>
            <a:ext uri="{FF2B5EF4-FFF2-40B4-BE49-F238E27FC236}">
              <a16:creationId xmlns:a16="http://schemas.microsoft.com/office/drawing/2014/main" id="{0A5B0609-725C-44E5-8FAA-970822888931}"/>
            </a:ext>
          </a:extLst>
        </xdr:cNvPr>
        <xdr:cNvSpPr/>
      </xdr:nvSpPr>
      <xdr:spPr>
        <a:xfrm>
          <a:off x="7479860" y="4667941"/>
          <a:ext cx="4581544"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gardiner </a:t>
          </a:r>
          <a:r>
            <a:rPr lang="da-DK" sz="1100" baseline="0">
              <a:solidFill>
                <a:sysClr val="windowText" lastClr="000000"/>
              </a:solidFill>
            </a:rPr>
            <a:t>= absorbtionskoefficient * Sum(A_vindue)</a:t>
          </a:r>
          <a:endParaRPr lang="da-DK" sz="1100">
            <a:solidFill>
              <a:sysClr val="windowText" lastClr="000000"/>
            </a:solidFill>
          </a:endParaRPr>
        </a:p>
      </xdr:txBody>
    </xdr:sp>
    <xdr:clientData/>
  </xdr:twoCellAnchor>
  <xdr:twoCellAnchor>
    <xdr:from>
      <xdr:col>12</xdr:col>
      <xdr:colOff>295291</xdr:colOff>
      <xdr:row>26</xdr:row>
      <xdr:rowOff>123328</xdr:rowOff>
    </xdr:from>
    <xdr:to>
      <xdr:col>19</xdr:col>
      <xdr:colOff>37947</xdr:colOff>
      <xdr:row>28</xdr:row>
      <xdr:rowOff>7819</xdr:rowOff>
    </xdr:to>
    <xdr:sp macro="" textlink="">
      <xdr:nvSpPr>
        <xdr:cNvPr id="39" name="Proces 10">
          <a:extLst>
            <a:ext uri="{FF2B5EF4-FFF2-40B4-BE49-F238E27FC236}">
              <a16:creationId xmlns:a16="http://schemas.microsoft.com/office/drawing/2014/main" id="{2673D9C1-D530-4B04-B033-6DF525006B75}"/>
            </a:ext>
          </a:extLst>
        </xdr:cNvPr>
        <xdr:cNvSpPr/>
      </xdr:nvSpPr>
      <xdr:spPr>
        <a:xfrm>
          <a:off x="8133005" y="5043671"/>
          <a:ext cx="4314656"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loft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13</xdr:col>
      <xdr:colOff>304825</xdr:colOff>
      <xdr:row>28</xdr:row>
      <xdr:rowOff>128943</xdr:rowOff>
    </xdr:from>
    <xdr:to>
      <xdr:col>20</xdr:col>
      <xdr:colOff>47481</xdr:colOff>
      <xdr:row>30</xdr:row>
      <xdr:rowOff>13434</xdr:rowOff>
    </xdr:to>
    <xdr:sp macro="" textlink="">
      <xdr:nvSpPr>
        <xdr:cNvPr id="40" name="Proces 11">
          <a:extLst>
            <a:ext uri="{FF2B5EF4-FFF2-40B4-BE49-F238E27FC236}">
              <a16:creationId xmlns:a16="http://schemas.microsoft.com/office/drawing/2014/main" id="{E0A6B8C1-BE3D-4042-B4AF-F32A44D34BB4}"/>
            </a:ext>
          </a:extLst>
        </xdr:cNvPr>
        <xdr:cNvSpPr/>
      </xdr:nvSpPr>
      <xdr:spPr>
        <a:xfrm>
          <a:off x="8795682" y="5419400"/>
          <a:ext cx="4314656"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gulv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14</xdr:col>
      <xdr:colOff>266700</xdr:colOff>
      <xdr:row>30</xdr:row>
      <xdr:rowOff>134558</xdr:rowOff>
    </xdr:from>
    <xdr:to>
      <xdr:col>22</xdr:col>
      <xdr:colOff>247650</xdr:colOff>
      <xdr:row>32</xdr:row>
      <xdr:rowOff>19049</xdr:rowOff>
    </xdr:to>
    <xdr:sp macro="" textlink="">
      <xdr:nvSpPr>
        <xdr:cNvPr id="41" name="Proces 12">
          <a:extLst>
            <a:ext uri="{FF2B5EF4-FFF2-40B4-BE49-F238E27FC236}">
              <a16:creationId xmlns:a16="http://schemas.microsoft.com/office/drawing/2014/main" id="{CCC85F0C-E4D3-4477-8F6C-6915346853D6}"/>
            </a:ext>
          </a:extLst>
        </xdr:cNvPr>
        <xdr:cNvSpPr/>
      </xdr:nvSpPr>
      <xdr:spPr>
        <a:xfrm>
          <a:off x="9410700" y="5795129"/>
          <a:ext cx="5206093" cy="25460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absorbenter </a:t>
          </a:r>
          <a:r>
            <a:rPr lang="da-DK" sz="1100" baseline="0">
              <a:solidFill>
                <a:sysClr val="windowText" lastClr="000000"/>
              </a:solidFill>
            </a:rPr>
            <a:t>= absorbtionskoefficient * areal</a:t>
          </a:r>
          <a:endParaRPr lang="da-DK" sz="1100">
            <a:solidFill>
              <a:sysClr val="windowText" lastClr="000000"/>
            </a:solidFill>
          </a:endParaRPr>
        </a:p>
      </xdr:txBody>
    </xdr:sp>
    <xdr:clientData/>
  </xdr:twoCellAnchor>
  <xdr:twoCellAnchor>
    <xdr:from>
      <xdr:col>15</xdr:col>
      <xdr:colOff>438150</xdr:colOff>
      <xdr:row>2</xdr:row>
      <xdr:rowOff>66675</xdr:rowOff>
    </xdr:from>
    <xdr:to>
      <xdr:col>18</xdr:col>
      <xdr:colOff>66675</xdr:colOff>
      <xdr:row>4</xdr:row>
      <xdr:rowOff>180974</xdr:rowOff>
    </xdr:to>
    <xdr:sp macro="" textlink="">
      <xdr:nvSpPr>
        <xdr:cNvPr id="42" name="Indlæsning/udlæsning 34">
          <a:extLst>
            <a:ext uri="{FF2B5EF4-FFF2-40B4-BE49-F238E27FC236}">
              <a16:creationId xmlns:a16="http://schemas.microsoft.com/office/drawing/2014/main" id="{8DE1AE9C-BA03-496E-8482-77E7CE12A4EA}"/>
            </a:ext>
          </a:extLst>
        </xdr:cNvPr>
        <xdr:cNvSpPr/>
      </xdr:nvSpPr>
      <xdr:spPr>
        <a:xfrm>
          <a:off x="10235293" y="545646"/>
          <a:ext cx="1587953" cy="4844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Type af overflader</a:t>
          </a:r>
        </a:p>
      </xdr:txBody>
    </xdr:sp>
    <xdr:clientData/>
  </xdr:twoCellAnchor>
  <xdr:twoCellAnchor>
    <xdr:from>
      <xdr:col>15</xdr:col>
      <xdr:colOff>190500</xdr:colOff>
      <xdr:row>9</xdr:row>
      <xdr:rowOff>57151</xdr:rowOff>
    </xdr:from>
    <xdr:to>
      <xdr:col>18</xdr:col>
      <xdr:colOff>295275</xdr:colOff>
      <xdr:row>12</xdr:row>
      <xdr:rowOff>95251</xdr:rowOff>
    </xdr:to>
    <xdr:sp macro="" textlink="">
      <xdr:nvSpPr>
        <xdr:cNvPr id="43" name="Internt lager 35">
          <a:extLst>
            <a:ext uri="{FF2B5EF4-FFF2-40B4-BE49-F238E27FC236}">
              <a16:creationId xmlns:a16="http://schemas.microsoft.com/office/drawing/2014/main" id="{356E7C3C-165F-4DC1-AC22-D4BE687E8719}"/>
            </a:ext>
          </a:extLst>
        </xdr:cNvPr>
        <xdr:cNvSpPr/>
      </xdr:nvSpPr>
      <xdr:spPr>
        <a:xfrm>
          <a:off x="9987643" y="1831522"/>
          <a:ext cx="2064203" cy="593272"/>
        </a:xfrm>
        <a:prstGeom prst="flowChartInternalStorage">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Tabelopslag med absorbtionskoefficienter</a:t>
          </a:r>
          <a:endParaRPr lang="da-DK">
            <a:solidFill>
              <a:sysClr val="windowText" lastClr="000000"/>
            </a:solidFill>
            <a:effectLst/>
          </a:endParaRPr>
        </a:p>
        <a:p>
          <a:pPr algn="l"/>
          <a:endParaRPr lang="da-DK" sz="1100">
            <a:solidFill>
              <a:sysClr val="windowText" lastClr="000000"/>
            </a:solidFill>
          </a:endParaRPr>
        </a:p>
      </xdr:txBody>
    </xdr:sp>
    <xdr:clientData/>
  </xdr:twoCellAnchor>
  <xdr:twoCellAnchor>
    <xdr:from>
      <xdr:col>12</xdr:col>
      <xdr:colOff>419101</xdr:colOff>
      <xdr:row>9</xdr:row>
      <xdr:rowOff>47625</xdr:rowOff>
    </xdr:from>
    <xdr:to>
      <xdr:col>14</xdr:col>
      <xdr:colOff>342901</xdr:colOff>
      <xdr:row>12</xdr:row>
      <xdr:rowOff>171450</xdr:rowOff>
    </xdr:to>
    <xdr:sp macro="" textlink="">
      <xdr:nvSpPr>
        <xdr:cNvPr id="44" name="Multidokument 37">
          <a:extLst>
            <a:ext uri="{FF2B5EF4-FFF2-40B4-BE49-F238E27FC236}">
              <a16:creationId xmlns:a16="http://schemas.microsoft.com/office/drawing/2014/main" id="{729B9ACB-C26E-418E-BC1F-EA951826424E}"/>
            </a:ext>
          </a:extLst>
        </xdr:cNvPr>
        <xdr:cNvSpPr/>
      </xdr:nvSpPr>
      <xdr:spPr>
        <a:xfrm>
          <a:off x="8256815" y="1821996"/>
          <a:ext cx="1230086" cy="678997"/>
        </a:xfrm>
        <a:prstGeom prst="flowChartMultidocumen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Arealer af overflader</a:t>
          </a:r>
        </a:p>
      </xdr:txBody>
    </xdr:sp>
    <xdr:clientData/>
  </xdr:twoCellAnchor>
  <xdr:twoCellAnchor>
    <xdr:from>
      <xdr:col>5</xdr:col>
      <xdr:colOff>533400</xdr:colOff>
      <xdr:row>2</xdr:row>
      <xdr:rowOff>76200</xdr:rowOff>
    </xdr:from>
    <xdr:to>
      <xdr:col>8</xdr:col>
      <xdr:colOff>238125</xdr:colOff>
      <xdr:row>4</xdr:row>
      <xdr:rowOff>190499</xdr:rowOff>
    </xdr:to>
    <xdr:sp macro="" textlink="">
      <xdr:nvSpPr>
        <xdr:cNvPr id="45" name="Indlæsning/udlæsning 38">
          <a:extLst>
            <a:ext uri="{FF2B5EF4-FFF2-40B4-BE49-F238E27FC236}">
              <a16:creationId xmlns:a16="http://schemas.microsoft.com/office/drawing/2014/main" id="{5B80D1AD-2017-4324-BC1A-CFBA3A99F20D}"/>
            </a:ext>
          </a:extLst>
        </xdr:cNvPr>
        <xdr:cNvSpPr/>
      </xdr:nvSpPr>
      <xdr:spPr>
        <a:xfrm>
          <a:off x="3799114" y="555171"/>
          <a:ext cx="1664154" cy="478971"/>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a:solidFill>
                <a:sysClr val="windowText" lastClr="000000"/>
              </a:solidFill>
            </a:rPr>
            <a:t>Geometriske data</a:t>
          </a:r>
        </a:p>
      </xdr:txBody>
    </xdr:sp>
    <xdr:clientData/>
  </xdr:twoCellAnchor>
  <xdr:twoCellAnchor>
    <xdr:from>
      <xdr:col>7</xdr:col>
      <xdr:colOff>80963</xdr:colOff>
      <xdr:row>4</xdr:row>
      <xdr:rowOff>190499</xdr:rowOff>
    </xdr:from>
    <xdr:to>
      <xdr:col>13</xdr:col>
      <xdr:colOff>459635</xdr:colOff>
      <xdr:row>9</xdr:row>
      <xdr:rowOff>47625</xdr:rowOff>
    </xdr:to>
    <xdr:cxnSp macro="">
      <xdr:nvCxnSpPr>
        <xdr:cNvPr id="46" name="Lige pilforbindelse 45">
          <a:extLst>
            <a:ext uri="{FF2B5EF4-FFF2-40B4-BE49-F238E27FC236}">
              <a16:creationId xmlns:a16="http://schemas.microsoft.com/office/drawing/2014/main" id="{5A893DA9-B278-4E6F-BFD7-B85BDDE5D6D8}"/>
            </a:ext>
          </a:extLst>
        </xdr:cNvPr>
        <xdr:cNvCxnSpPr>
          <a:stCxn id="45" idx="4"/>
          <a:endCxn id="44" idx="0"/>
        </xdr:cNvCxnSpPr>
      </xdr:nvCxnSpPr>
      <xdr:spPr>
        <a:xfrm>
          <a:off x="4652963" y="1034142"/>
          <a:ext cx="4297529" cy="7878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547688</xdr:colOff>
      <xdr:row>4</xdr:row>
      <xdr:rowOff>180974</xdr:rowOff>
    </xdr:from>
    <xdr:to>
      <xdr:col>16</xdr:col>
      <xdr:colOff>557213</xdr:colOff>
      <xdr:row>9</xdr:row>
      <xdr:rowOff>57151</xdr:rowOff>
    </xdr:to>
    <xdr:cxnSp macro="">
      <xdr:nvCxnSpPr>
        <xdr:cNvPr id="47" name="Lige pilforbindelse 46">
          <a:extLst>
            <a:ext uri="{FF2B5EF4-FFF2-40B4-BE49-F238E27FC236}">
              <a16:creationId xmlns:a16="http://schemas.microsoft.com/office/drawing/2014/main" id="{E2153D96-47C6-4557-BE91-9BD841D73C0F}"/>
            </a:ext>
          </a:extLst>
        </xdr:cNvPr>
        <xdr:cNvCxnSpPr>
          <a:stCxn id="42" idx="4"/>
          <a:endCxn id="43" idx="0"/>
        </xdr:cNvCxnSpPr>
      </xdr:nvCxnSpPr>
      <xdr:spPr>
        <a:xfrm flipH="1">
          <a:off x="10997974" y="1030060"/>
          <a:ext cx="9525" cy="8014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37</xdr:row>
      <xdr:rowOff>76200</xdr:rowOff>
    </xdr:from>
    <xdr:to>
      <xdr:col>9</xdr:col>
      <xdr:colOff>52388</xdr:colOff>
      <xdr:row>40</xdr:row>
      <xdr:rowOff>95251</xdr:rowOff>
    </xdr:to>
    <xdr:cxnSp macro="">
      <xdr:nvCxnSpPr>
        <xdr:cNvPr id="48" name="Lige pilforbindelse 47">
          <a:extLst>
            <a:ext uri="{FF2B5EF4-FFF2-40B4-BE49-F238E27FC236}">
              <a16:creationId xmlns:a16="http://schemas.microsoft.com/office/drawing/2014/main" id="{BFEF6F40-7A30-4340-9ABC-1044EE9BC19E}"/>
            </a:ext>
          </a:extLst>
        </xdr:cNvPr>
        <xdr:cNvCxnSpPr>
          <a:stCxn id="32" idx="2"/>
          <a:endCxn id="31" idx="0"/>
        </xdr:cNvCxnSpPr>
      </xdr:nvCxnSpPr>
      <xdr:spPr>
        <a:xfrm>
          <a:off x="4109358" y="7032171"/>
          <a:ext cx="1821316" cy="5742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52388</xdr:colOff>
      <xdr:row>36</xdr:row>
      <xdr:rowOff>171449</xdr:rowOff>
    </xdr:from>
    <xdr:to>
      <xdr:col>13</xdr:col>
      <xdr:colOff>52388</xdr:colOff>
      <xdr:row>40</xdr:row>
      <xdr:rowOff>95251</xdr:rowOff>
    </xdr:to>
    <xdr:cxnSp macro="">
      <xdr:nvCxnSpPr>
        <xdr:cNvPr id="49" name="Lige pilforbindelse 48">
          <a:extLst>
            <a:ext uri="{FF2B5EF4-FFF2-40B4-BE49-F238E27FC236}">
              <a16:creationId xmlns:a16="http://schemas.microsoft.com/office/drawing/2014/main" id="{3F13056D-8CAF-43A5-8D66-4E397819BDC4}"/>
            </a:ext>
          </a:extLst>
        </xdr:cNvPr>
        <xdr:cNvCxnSpPr>
          <a:stCxn id="33" idx="2"/>
          <a:endCxn id="31" idx="0"/>
        </xdr:cNvCxnSpPr>
      </xdr:nvCxnSpPr>
      <xdr:spPr>
        <a:xfrm flipH="1">
          <a:off x="5930674" y="6942363"/>
          <a:ext cx="2612571" cy="664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19</xdr:row>
      <xdr:rowOff>38101</xdr:rowOff>
    </xdr:from>
    <xdr:to>
      <xdr:col>9</xdr:col>
      <xdr:colOff>266701</xdr:colOff>
      <xdr:row>29</xdr:row>
      <xdr:rowOff>136070</xdr:rowOff>
    </xdr:to>
    <xdr:grpSp>
      <xdr:nvGrpSpPr>
        <xdr:cNvPr id="50" name="Gruppe 49">
          <a:extLst>
            <a:ext uri="{FF2B5EF4-FFF2-40B4-BE49-F238E27FC236}">
              <a16:creationId xmlns:a16="http://schemas.microsoft.com/office/drawing/2014/main" id="{6E9EE725-7EC8-4CE1-A368-DDA550F1F3F7}"/>
            </a:ext>
          </a:extLst>
        </xdr:cNvPr>
        <xdr:cNvGrpSpPr/>
      </xdr:nvGrpSpPr>
      <xdr:grpSpPr>
        <a:xfrm>
          <a:off x="653144" y="3663044"/>
          <a:ext cx="5491843" cy="1948540"/>
          <a:chOff x="1238251" y="4038601"/>
          <a:chExt cx="5143500" cy="2000248"/>
        </a:xfrm>
      </xdr:grpSpPr>
      <xdr:sp macro="" textlink="">
        <xdr:nvSpPr>
          <xdr:cNvPr id="51" name="Proces 137">
            <a:extLst>
              <a:ext uri="{FF2B5EF4-FFF2-40B4-BE49-F238E27FC236}">
                <a16:creationId xmlns:a16="http://schemas.microsoft.com/office/drawing/2014/main" id="{20B6CDD4-C6B2-1A08-D6D4-690A21D95F8E}"/>
              </a:ext>
            </a:extLst>
          </xdr:cNvPr>
          <xdr:cNvSpPr/>
        </xdr:nvSpPr>
        <xdr:spPr>
          <a:xfrm>
            <a:off x="1238251" y="4038601"/>
            <a:ext cx="2514599"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Gennemsnitshøjde</a:t>
            </a:r>
            <a:r>
              <a:rPr lang="da-DK" sz="1100" baseline="0">
                <a:solidFill>
                  <a:sysClr val="windowText" lastClr="000000"/>
                </a:solidFill>
              </a:rPr>
              <a:t> = Middel (højde-øst; højde-syd; højde-vest; højde-nord)</a:t>
            </a:r>
            <a:endParaRPr lang="da-DK" sz="1100">
              <a:solidFill>
                <a:sysClr val="windowText" lastClr="000000"/>
              </a:solidFill>
            </a:endParaRPr>
          </a:p>
        </xdr:txBody>
      </xdr:sp>
      <xdr:sp macro="" textlink="">
        <xdr:nvSpPr>
          <xdr:cNvPr id="52" name="Proces 138">
            <a:extLst>
              <a:ext uri="{FF2B5EF4-FFF2-40B4-BE49-F238E27FC236}">
                <a16:creationId xmlns:a16="http://schemas.microsoft.com/office/drawing/2014/main" id="{4ACB6302-09B7-EDB8-BF09-8DC6026EC2B8}"/>
              </a:ext>
            </a:extLst>
          </xdr:cNvPr>
          <xdr:cNvSpPr/>
        </xdr:nvSpPr>
        <xdr:spPr>
          <a:xfrm>
            <a:off x="2447926" y="4829175"/>
            <a:ext cx="2647950"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Gennemsnitsbredde</a:t>
            </a:r>
            <a:r>
              <a:rPr lang="da-DK" sz="1100" baseline="0">
                <a:solidFill>
                  <a:sysClr val="windowText" lastClr="000000"/>
                </a:solidFill>
              </a:rPr>
              <a:t> = Middel (længde-øst; længde-vest)</a:t>
            </a:r>
            <a:endParaRPr lang="da-DK" sz="1100">
              <a:solidFill>
                <a:sysClr val="windowText" lastClr="000000"/>
              </a:solidFill>
            </a:endParaRPr>
          </a:p>
        </xdr:txBody>
      </xdr:sp>
      <xdr:sp macro="" textlink="">
        <xdr:nvSpPr>
          <xdr:cNvPr id="53" name="Proces 139">
            <a:extLst>
              <a:ext uri="{FF2B5EF4-FFF2-40B4-BE49-F238E27FC236}">
                <a16:creationId xmlns:a16="http://schemas.microsoft.com/office/drawing/2014/main" id="{D2C40BC9-BC19-8D21-D71B-CBCFCB29CD87}"/>
              </a:ext>
            </a:extLst>
          </xdr:cNvPr>
          <xdr:cNvSpPr/>
        </xdr:nvSpPr>
        <xdr:spPr>
          <a:xfrm>
            <a:off x="3676651" y="5591175"/>
            <a:ext cx="2705100" cy="44767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Gennemsnitslængde</a:t>
            </a:r>
            <a:r>
              <a:rPr lang="da-DK" sz="1100" baseline="0">
                <a:solidFill>
                  <a:sysClr val="windowText" lastClr="000000"/>
                </a:solidFill>
              </a:rPr>
              <a:t> = Middel (længde-syd; længde-nord)</a:t>
            </a:r>
            <a:endParaRPr lang="da-DK" sz="1100">
              <a:solidFill>
                <a:sysClr val="windowText" lastClr="000000"/>
              </a:solidFill>
            </a:endParaRPr>
          </a:p>
        </xdr:txBody>
      </xdr:sp>
    </xdr:grpSp>
    <xdr:clientData/>
  </xdr:twoCellAnchor>
  <xdr:twoCellAnchor>
    <xdr:from>
      <xdr:col>15</xdr:col>
      <xdr:colOff>215758</xdr:colOff>
      <xdr:row>32</xdr:row>
      <xdr:rowOff>147828</xdr:rowOff>
    </xdr:from>
    <xdr:to>
      <xdr:col>23</xdr:col>
      <xdr:colOff>196708</xdr:colOff>
      <xdr:row>34</xdr:row>
      <xdr:rowOff>32319</xdr:rowOff>
    </xdr:to>
    <xdr:sp macro="" textlink="">
      <xdr:nvSpPr>
        <xdr:cNvPr id="54" name="Proces 67">
          <a:extLst>
            <a:ext uri="{FF2B5EF4-FFF2-40B4-BE49-F238E27FC236}">
              <a16:creationId xmlns:a16="http://schemas.microsoft.com/office/drawing/2014/main" id="{9754998F-0DF3-4D61-B363-4A78F4242345}"/>
            </a:ext>
          </a:extLst>
        </xdr:cNvPr>
        <xdr:cNvSpPr/>
      </xdr:nvSpPr>
      <xdr:spPr>
        <a:xfrm>
          <a:off x="10012901" y="6178514"/>
          <a:ext cx="5206093" cy="2546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Absorbtionsareal, inventar </a:t>
          </a:r>
          <a:r>
            <a:rPr lang="da-DK" sz="1100" baseline="0">
              <a:solidFill>
                <a:sysClr val="windowText" lastClr="000000"/>
              </a:solidFill>
            </a:rPr>
            <a:t>= absorbtionskoefficient * gulv_areal</a:t>
          </a:r>
          <a:endParaRPr lang="da-DK" sz="1100">
            <a:solidFill>
              <a:sysClr val="windowText" lastClr="000000"/>
            </a:solidFill>
          </a:endParaRPr>
        </a:p>
      </xdr:txBody>
    </xdr:sp>
    <xdr:clientData/>
  </xdr:twoCellAnchor>
  <xdr:twoCellAnchor>
    <xdr:from>
      <xdr:col>13</xdr:col>
      <xdr:colOff>52388</xdr:colOff>
      <xdr:row>34</xdr:row>
      <xdr:rowOff>32319</xdr:rowOff>
    </xdr:from>
    <xdr:to>
      <xdr:col>19</xdr:col>
      <xdr:colOff>206233</xdr:colOff>
      <xdr:row>35</xdr:row>
      <xdr:rowOff>95250</xdr:rowOff>
    </xdr:to>
    <xdr:cxnSp macro="">
      <xdr:nvCxnSpPr>
        <xdr:cNvPr id="55" name="Lige pilforbindelse 54">
          <a:extLst>
            <a:ext uri="{FF2B5EF4-FFF2-40B4-BE49-F238E27FC236}">
              <a16:creationId xmlns:a16="http://schemas.microsoft.com/office/drawing/2014/main" id="{F4B3C408-2B82-4F08-B169-7C5DE0A46A18}"/>
            </a:ext>
          </a:extLst>
        </xdr:cNvPr>
        <xdr:cNvCxnSpPr>
          <a:stCxn id="54" idx="2"/>
          <a:endCxn id="33" idx="0"/>
        </xdr:cNvCxnSpPr>
      </xdr:nvCxnSpPr>
      <xdr:spPr>
        <a:xfrm flipH="1">
          <a:off x="8543245" y="6433119"/>
          <a:ext cx="4072702" cy="2479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30</xdr:col>
      <xdr:colOff>543981</xdr:colOff>
      <xdr:row>2</xdr:row>
      <xdr:rowOff>93781</xdr:rowOff>
    </xdr:from>
    <xdr:to>
      <xdr:col>35</xdr:col>
      <xdr:colOff>319087</xdr:colOff>
      <xdr:row>25</xdr:row>
      <xdr:rowOff>83608</xdr:rowOff>
    </xdr:to>
    <xdr:cxnSp macro="">
      <xdr:nvCxnSpPr>
        <xdr:cNvPr id="2" name="Lige pilforbindelse 1">
          <a:extLst>
            <a:ext uri="{FF2B5EF4-FFF2-40B4-BE49-F238E27FC236}">
              <a16:creationId xmlns:a16="http://schemas.microsoft.com/office/drawing/2014/main" id="{EBFF0D7E-4C9A-45DF-938D-22E459A6C9B3}"/>
            </a:ext>
          </a:extLst>
        </xdr:cNvPr>
        <xdr:cNvCxnSpPr>
          <a:stCxn id="99" idx="4"/>
          <a:endCxn id="103" idx="0"/>
        </xdr:cNvCxnSpPr>
      </xdr:nvCxnSpPr>
      <xdr:spPr>
        <a:xfrm flipH="1">
          <a:off x="20138267" y="463895"/>
          <a:ext cx="3040820" cy="424614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125413</xdr:colOff>
      <xdr:row>13</xdr:row>
      <xdr:rowOff>58423</xdr:rowOff>
    </xdr:from>
    <xdr:to>
      <xdr:col>35</xdr:col>
      <xdr:colOff>188911</xdr:colOff>
      <xdr:row>25</xdr:row>
      <xdr:rowOff>100540</xdr:rowOff>
    </xdr:to>
    <xdr:cxnSp macro="">
      <xdr:nvCxnSpPr>
        <xdr:cNvPr id="3" name="Lige pilforbindelse 2">
          <a:extLst>
            <a:ext uri="{FF2B5EF4-FFF2-40B4-BE49-F238E27FC236}">
              <a16:creationId xmlns:a16="http://schemas.microsoft.com/office/drawing/2014/main" id="{19F5C521-525F-45DC-91A7-9DF73B9DDBF7}"/>
            </a:ext>
          </a:extLst>
        </xdr:cNvPr>
        <xdr:cNvCxnSpPr>
          <a:stCxn id="81" idx="2"/>
          <a:endCxn id="63" idx="0"/>
        </xdr:cNvCxnSpPr>
      </xdr:nvCxnSpPr>
      <xdr:spPr>
        <a:xfrm flipH="1">
          <a:off x="14494556" y="2464166"/>
          <a:ext cx="8554355" cy="22628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19</xdr:row>
      <xdr:rowOff>134862</xdr:rowOff>
    </xdr:from>
    <xdr:to>
      <xdr:col>31</xdr:col>
      <xdr:colOff>170995</xdr:colOff>
      <xdr:row>52</xdr:row>
      <xdr:rowOff>46671</xdr:rowOff>
    </xdr:to>
    <xdr:cxnSp macro="">
      <xdr:nvCxnSpPr>
        <xdr:cNvPr id="4" name="Lige pilforbindelse 3">
          <a:extLst>
            <a:ext uri="{FF2B5EF4-FFF2-40B4-BE49-F238E27FC236}">
              <a16:creationId xmlns:a16="http://schemas.microsoft.com/office/drawing/2014/main" id="{29A8BF98-8502-49AB-813B-60FDA0918690}"/>
            </a:ext>
          </a:extLst>
        </xdr:cNvPr>
        <xdr:cNvCxnSpPr>
          <a:stCxn id="80" idx="2"/>
          <a:endCxn id="26" idx="0"/>
        </xdr:cNvCxnSpPr>
      </xdr:nvCxnSpPr>
      <xdr:spPr>
        <a:xfrm flipH="1">
          <a:off x="13630149" y="3650948"/>
          <a:ext cx="6788275" cy="60186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19</xdr:row>
      <xdr:rowOff>140183</xdr:rowOff>
    </xdr:from>
    <xdr:to>
      <xdr:col>26</xdr:col>
      <xdr:colOff>39007</xdr:colOff>
      <xdr:row>36</xdr:row>
      <xdr:rowOff>16480</xdr:rowOff>
    </xdr:to>
    <xdr:cxnSp macro="">
      <xdr:nvCxnSpPr>
        <xdr:cNvPr id="5" name="Lige pilforbindelse 4">
          <a:extLst>
            <a:ext uri="{FF2B5EF4-FFF2-40B4-BE49-F238E27FC236}">
              <a16:creationId xmlns:a16="http://schemas.microsoft.com/office/drawing/2014/main" id="{F5AB7536-1701-4D18-9427-64676B696240}"/>
            </a:ext>
          </a:extLst>
        </xdr:cNvPr>
        <xdr:cNvCxnSpPr>
          <a:stCxn id="79" idx="2"/>
          <a:endCxn id="77" idx="0"/>
        </xdr:cNvCxnSpPr>
      </xdr:nvCxnSpPr>
      <xdr:spPr>
        <a:xfrm flipH="1">
          <a:off x="13187289" y="3656269"/>
          <a:ext cx="3833432" cy="302226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13</xdr:row>
      <xdr:rowOff>69311</xdr:rowOff>
    </xdr:from>
    <xdr:to>
      <xdr:col>22</xdr:col>
      <xdr:colOff>14817</xdr:colOff>
      <xdr:row>36</xdr:row>
      <xdr:rowOff>16480</xdr:rowOff>
    </xdr:to>
    <xdr:cxnSp macro="">
      <xdr:nvCxnSpPr>
        <xdr:cNvPr id="6" name="Lige pilforbindelse 5">
          <a:extLst>
            <a:ext uri="{FF2B5EF4-FFF2-40B4-BE49-F238E27FC236}">
              <a16:creationId xmlns:a16="http://schemas.microsoft.com/office/drawing/2014/main" id="{A152C9D7-91F6-4945-9E3D-5AF1E6079B13}"/>
            </a:ext>
          </a:extLst>
        </xdr:cNvPr>
        <xdr:cNvCxnSpPr>
          <a:stCxn id="76" idx="2"/>
          <a:endCxn id="77" idx="0"/>
        </xdr:cNvCxnSpPr>
      </xdr:nvCxnSpPr>
      <xdr:spPr>
        <a:xfrm flipH="1">
          <a:off x="13187289" y="2475054"/>
          <a:ext cx="1196671" cy="42034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170995</xdr:colOff>
      <xdr:row>19</xdr:row>
      <xdr:rowOff>134862</xdr:rowOff>
    </xdr:from>
    <xdr:to>
      <xdr:col>33</xdr:col>
      <xdr:colOff>315685</xdr:colOff>
      <xdr:row>30</xdr:row>
      <xdr:rowOff>74083</xdr:rowOff>
    </xdr:to>
    <xdr:cxnSp macro="">
      <xdr:nvCxnSpPr>
        <xdr:cNvPr id="7" name="Lige pilforbindelse 6">
          <a:extLst>
            <a:ext uri="{FF2B5EF4-FFF2-40B4-BE49-F238E27FC236}">
              <a16:creationId xmlns:a16="http://schemas.microsoft.com/office/drawing/2014/main" id="{C8A9B3B6-2CE9-4BC4-86B6-15E808053E9A}"/>
            </a:ext>
          </a:extLst>
        </xdr:cNvPr>
        <xdr:cNvCxnSpPr>
          <a:stCxn id="80" idx="2"/>
          <a:endCxn id="100" idx="0"/>
        </xdr:cNvCxnSpPr>
      </xdr:nvCxnSpPr>
      <xdr:spPr>
        <a:xfrm>
          <a:off x="20418424" y="3650948"/>
          <a:ext cx="1450975" cy="19748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49807</xdr:rowOff>
    </xdr:from>
    <xdr:to>
      <xdr:col>33</xdr:col>
      <xdr:colOff>315685</xdr:colOff>
      <xdr:row>30</xdr:row>
      <xdr:rowOff>74083</xdr:rowOff>
    </xdr:to>
    <xdr:cxnSp macro="">
      <xdr:nvCxnSpPr>
        <xdr:cNvPr id="8" name="Lige pilforbindelse 7">
          <a:extLst>
            <a:ext uri="{FF2B5EF4-FFF2-40B4-BE49-F238E27FC236}">
              <a16:creationId xmlns:a16="http://schemas.microsoft.com/office/drawing/2014/main" id="{9ECB1CF2-46C1-44E6-B83D-02FA17E36762}"/>
            </a:ext>
          </a:extLst>
        </xdr:cNvPr>
        <xdr:cNvCxnSpPr>
          <a:stCxn id="87" idx="2"/>
          <a:endCxn id="100" idx="0"/>
        </xdr:cNvCxnSpPr>
      </xdr:nvCxnSpPr>
      <xdr:spPr>
        <a:xfrm>
          <a:off x="17957118" y="2455550"/>
          <a:ext cx="3912281" cy="31702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45725</xdr:rowOff>
    </xdr:from>
    <xdr:to>
      <xdr:col>30</xdr:col>
      <xdr:colOff>543981</xdr:colOff>
      <xdr:row>25</xdr:row>
      <xdr:rowOff>83608</xdr:rowOff>
    </xdr:to>
    <xdr:cxnSp macro="">
      <xdr:nvCxnSpPr>
        <xdr:cNvPr id="9" name="Lige pilforbindelse 8">
          <a:extLst>
            <a:ext uri="{FF2B5EF4-FFF2-40B4-BE49-F238E27FC236}">
              <a16:creationId xmlns:a16="http://schemas.microsoft.com/office/drawing/2014/main" id="{4C2462E9-E3FA-4154-9761-C1D911FF0B7B}"/>
            </a:ext>
          </a:extLst>
        </xdr:cNvPr>
        <xdr:cNvCxnSpPr>
          <a:stCxn id="87" idx="2"/>
          <a:endCxn id="103" idx="0"/>
        </xdr:cNvCxnSpPr>
      </xdr:nvCxnSpPr>
      <xdr:spPr>
        <a:xfrm>
          <a:off x="17957118" y="2451468"/>
          <a:ext cx="2181149" cy="22585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13</xdr:row>
      <xdr:rowOff>55702</xdr:rowOff>
    </xdr:from>
    <xdr:to>
      <xdr:col>35</xdr:col>
      <xdr:colOff>186871</xdr:colOff>
      <xdr:row>61</xdr:row>
      <xdr:rowOff>162286</xdr:rowOff>
    </xdr:to>
    <xdr:cxnSp macro="">
      <xdr:nvCxnSpPr>
        <xdr:cNvPr id="10" name="Lige pilforbindelse 9">
          <a:extLst>
            <a:ext uri="{FF2B5EF4-FFF2-40B4-BE49-F238E27FC236}">
              <a16:creationId xmlns:a16="http://schemas.microsoft.com/office/drawing/2014/main" id="{184F1D21-1AE8-4D55-9EE3-DACDACCEB2CB}"/>
            </a:ext>
          </a:extLst>
        </xdr:cNvPr>
        <xdr:cNvCxnSpPr>
          <a:stCxn id="81" idx="2"/>
          <a:endCxn id="25" idx="0"/>
        </xdr:cNvCxnSpPr>
      </xdr:nvCxnSpPr>
      <xdr:spPr>
        <a:xfrm flipH="1">
          <a:off x="16357774" y="2461445"/>
          <a:ext cx="6689097" cy="89893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483739</xdr:colOff>
      <xdr:row>39</xdr:row>
      <xdr:rowOff>161699</xdr:rowOff>
    </xdr:from>
    <xdr:to>
      <xdr:col>15</xdr:col>
      <xdr:colOff>315083</xdr:colOff>
      <xdr:row>46</xdr:row>
      <xdr:rowOff>113310</xdr:rowOff>
    </xdr:to>
    <xdr:cxnSp macro="">
      <xdr:nvCxnSpPr>
        <xdr:cNvPr id="11" name="Lige pilforbindelse 10">
          <a:extLst>
            <a:ext uri="{FF2B5EF4-FFF2-40B4-BE49-F238E27FC236}">
              <a16:creationId xmlns:a16="http://schemas.microsoft.com/office/drawing/2014/main" id="{40D1DA45-9441-4E49-92EA-308BFA47AB60}"/>
            </a:ext>
          </a:extLst>
        </xdr:cNvPr>
        <xdr:cNvCxnSpPr>
          <a:stCxn id="33" idx="5"/>
          <a:endCxn id="77" idx="1"/>
        </xdr:cNvCxnSpPr>
      </xdr:nvCxnSpPr>
      <xdr:spPr>
        <a:xfrm flipV="1">
          <a:off x="1790025" y="7378928"/>
          <a:ext cx="8322201" cy="12470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19</xdr:row>
      <xdr:rowOff>140183</xdr:rowOff>
    </xdr:from>
    <xdr:to>
      <xdr:col>26</xdr:col>
      <xdr:colOff>39007</xdr:colOff>
      <xdr:row>52</xdr:row>
      <xdr:rowOff>46671</xdr:rowOff>
    </xdr:to>
    <xdr:cxnSp macro="">
      <xdr:nvCxnSpPr>
        <xdr:cNvPr id="12" name="Lige pilforbindelse 11">
          <a:extLst>
            <a:ext uri="{FF2B5EF4-FFF2-40B4-BE49-F238E27FC236}">
              <a16:creationId xmlns:a16="http://schemas.microsoft.com/office/drawing/2014/main" id="{597E7E14-B703-4326-9C40-C165B76A1F5A}"/>
            </a:ext>
          </a:extLst>
        </xdr:cNvPr>
        <xdr:cNvCxnSpPr>
          <a:stCxn id="79" idx="2"/>
          <a:endCxn id="26" idx="0"/>
        </xdr:cNvCxnSpPr>
      </xdr:nvCxnSpPr>
      <xdr:spPr>
        <a:xfrm flipH="1">
          <a:off x="13630149" y="3656269"/>
          <a:ext cx="3390572" cy="60133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19</xdr:row>
      <xdr:rowOff>140183</xdr:rowOff>
    </xdr:from>
    <xdr:to>
      <xdr:col>26</xdr:col>
      <xdr:colOff>39007</xdr:colOff>
      <xdr:row>61</xdr:row>
      <xdr:rowOff>162286</xdr:rowOff>
    </xdr:to>
    <xdr:cxnSp macro="">
      <xdr:nvCxnSpPr>
        <xdr:cNvPr id="13" name="Lige pilforbindelse 12">
          <a:extLst>
            <a:ext uri="{FF2B5EF4-FFF2-40B4-BE49-F238E27FC236}">
              <a16:creationId xmlns:a16="http://schemas.microsoft.com/office/drawing/2014/main" id="{5169AA57-16F7-453E-8167-3F3B77D32F64}"/>
            </a:ext>
          </a:extLst>
        </xdr:cNvPr>
        <xdr:cNvCxnSpPr>
          <a:stCxn id="79" idx="2"/>
          <a:endCxn id="25" idx="0"/>
        </xdr:cNvCxnSpPr>
      </xdr:nvCxnSpPr>
      <xdr:spPr>
        <a:xfrm flipH="1">
          <a:off x="16357774" y="3656269"/>
          <a:ext cx="662947" cy="77945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60854</xdr:colOff>
      <xdr:row>2</xdr:row>
      <xdr:rowOff>93781</xdr:rowOff>
    </xdr:from>
    <xdr:to>
      <xdr:col>26</xdr:col>
      <xdr:colOff>586803</xdr:colOff>
      <xdr:row>15</xdr:row>
      <xdr:rowOff>186265</xdr:rowOff>
    </xdr:to>
    <xdr:cxnSp macro="">
      <xdr:nvCxnSpPr>
        <xdr:cNvPr id="14" name="Lige pilforbindelse 13">
          <a:extLst>
            <a:ext uri="{FF2B5EF4-FFF2-40B4-BE49-F238E27FC236}">
              <a16:creationId xmlns:a16="http://schemas.microsoft.com/office/drawing/2014/main" id="{3945DF3B-2F6B-45FC-8D3D-D84F1038F407}"/>
            </a:ext>
          </a:extLst>
        </xdr:cNvPr>
        <xdr:cNvCxnSpPr>
          <a:stCxn id="86" idx="4"/>
          <a:endCxn id="79" idx="0"/>
        </xdr:cNvCxnSpPr>
      </xdr:nvCxnSpPr>
      <xdr:spPr>
        <a:xfrm flipH="1">
          <a:off x="17042568" y="463895"/>
          <a:ext cx="525949" cy="24982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586803</xdr:colOff>
      <xdr:row>2</xdr:row>
      <xdr:rowOff>93781</xdr:rowOff>
    </xdr:from>
    <xdr:to>
      <xdr:col>27</xdr:col>
      <xdr:colOff>322261</xdr:colOff>
      <xdr:row>10</xdr:row>
      <xdr:rowOff>149225</xdr:rowOff>
    </xdr:to>
    <xdr:cxnSp macro="">
      <xdr:nvCxnSpPr>
        <xdr:cNvPr id="15" name="Lige pilforbindelse 14">
          <a:extLst>
            <a:ext uri="{FF2B5EF4-FFF2-40B4-BE49-F238E27FC236}">
              <a16:creationId xmlns:a16="http://schemas.microsoft.com/office/drawing/2014/main" id="{3094DB28-9A3B-4C17-8726-17BFEF398786}"/>
            </a:ext>
          </a:extLst>
        </xdr:cNvPr>
        <xdr:cNvCxnSpPr>
          <a:stCxn id="86" idx="4"/>
          <a:endCxn id="87" idx="0"/>
        </xdr:cNvCxnSpPr>
      </xdr:nvCxnSpPr>
      <xdr:spPr>
        <a:xfrm>
          <a:off x="17568517" y="463895"/>
          <a:ext cx="388601" cy="1535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2</xdr:row>
      <xdr:rowOff>93781</xdr:rowOff>
    </xdr:from>
    <xdr:to>
      <xdr:col>29</xdr:col>
      <xdr:colOff>39645</xdr:colOff>
      <xdr:row>10</xdr:row>
      <xdr:rowOff>149225</xdr:rowOff>
    </xdr:to>
    <xdr:cxnSp macro="">
      <xdr:nvCxnSpPr>
        <xdr:cNvPr id="16" name="Lige pilforbindelse 15">
          <a:extLst>
            <a:ext uri="{FF2B5EF4-FFF2-40B4-BE49-F238E27FC236}">
              <a16:creationId xmlns:a16="http://schemas.microsoft.com/office/drawing/2014/main" id="{9559293D-09D1-47BB-9DC4-190E0B92B887}"/>
            </a:ext>
          </a:extLst>
        </xdr:cNvPr>
        <xdr:cNvCxnSpPr>
          <a:stCxn id="88" idx="4"/>
          <a:endCxn id="87" idx="0"/>
        </xdr:cNvCxnSpPr>
      </xdr:nvCxnSpPr>
      <xdr:spPr>
        <a:xfrm flipH="1">
          <a:off x="17957118" y="463895"/>
          <a:ext cx="1023670" cy="15359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13</xdr:row>
      <xdr:rowOff>69311</xdr:rowOff>
    </xdr:from>
    <xdr:to>
      <xdr:col>22</xdr:col>
      <xdr:colOff>14817</xdr:colOff>
      <xdr:row>52</xdr:row>
      <xdr:rowOff>46671</xdr:rowOff>
    </xdr:to>
    <xdr:cxnSp macro="">
      <xdr:nvCxnSpPr>
        <xdr:cNvPr id="17" name="Lige pilforbindelse 16">
          <a:extLst>
            <a:ext uri="{FF2B5EF4-FFF2-40B4-BE49-F238E27FC236}">
              <a16:creationId xmlns:a16="http://schemas.microsoft.com/office/drawing/2014/main" id="{A8C38EA6-3C5D-42DC-B9F2-303ECE3D814E}"/>
            </a:ext>
          </a:extLst>
        </xdr:cNvPr>
        <xdr:cNvCxnSpPr>
          <a:stCxn id="76" idx="2"/>
          <a:endCxn id="26" idx="0"/>
        </xdr:cNvCxnSpPr>
      </xdr:nvCxnSpPr>
      <xdr:spPr>
        <a:xfrm flipH="1">
          <a:off x="13630149" y="2475054"/>
          <a:ext cx="753811" cy="71945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28</xdr:row>
      <xdr:rowOff>3541</xdr:rowOff>
    </xdr:from>
    <xdr:to>
      <xdr:col>22</xdr:col>
      <xdr:colOff>104926</xdr:colOff>
      <xdr:row>45</xdr:row>
      <xdr:rowOff>28726</xdr:rowOff>
    </xdr:to>
    <xdr:cxnSp macro="">
      <xdr:nvCxnSpPr>
        <xdr:cNvPr id="18" name="Lige pilforbindelse 17">
          <a:extLst>
            <a:ext uri="{FF2B5EF4-FFF2-40B4-BE49-F238E27FC236}">
              <a16:creationId xmlns:a16="http://schemas.microsoft.com/office/drawing/2014/main" id="{34A8184B-9F9A-486E-8C36-AD2DB06BEBDA}"/>
            </a:ext>
          </a:extLst>
        </xdr:cNvPr>
        <xdr:cNvCxnSpPr>
          <a:stCxn id="63" idx="2"/>
          <a:endCxn id="78" idx="0"/>
        </xdr:cNvCxnSpPr>
      </xdr:nvCxnSpPr>
      <xdr:spPr>
        <a:xfrm flipH="1">
          <a:off x="9320436" y="5185141"/>
          <a:ext cx="5153633" cy="31711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28</xdr:row>
      <xdr:rowOff>3541</xdr:rowOff>
    </xdr:from>
    <xdr:to>
      <xdr:col>22</xdr:col>
      <xdr:colOff>104926</xdr:colOff>
      <xdr:row>52</xdr:row>
      <xdr:rowOff>46671</xdr:rowOff>
    </xdr:to>
    <xdr:cxnSp macro="">
      <xdr:nvCxnSpPr>
        <xdr:cNvPr id="19" name="Lige pilforbindelse 18">
          <a:extLst>
            <a:ext uri="{FF2B5EF4-FFF2-40B4-BE49-F238E27FC236}">
              <a16:creationId xmlns:a16="http://schemas.microsoft.com/office/drawing/2014/main" id="{D658D6AC-E489-490D-A9C7-7A87810F8372}"/>
            </a:ext>
          </a:extLst>
        </xdr:cNvPr>
        <xdr:cNvCxnSpPr>
          <a:stCxn id="63" idx="2"/>
          <a:endCxn id="26" idx="0"/>
        </xdr:cNvCxnSpPr>
      </xdr:nvCxnSpPr>
      <xdr:spPr>
        <a:xfrm flipH="1">
          <a:off x="13630149" y="5185141"/>
          <a:ext cx="843920" cy="44845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123976</xdr:colOff>
      <xdr:row>27</xdr:row>
      <xdr:rowOff>159873</xdr:rowOff>
    </xdr:from>
    <xdr:to>
      <xdr:col>20</xdr:col>
      <xdr:colOff>567292</xdr:colOff>
      <xdr:row>52</xdr:row>
      <xdr:rowOff>46671</xdr:rowOff>
    </xdr:to>
    <xdr:cxnSp macro="">
      <xdr:nvCxnSpPr>
        <xdr:cNvPr id="20" name="Lige pilforbindelse 19">
          <a:extLst>
            <a:ext uri="{FF2B5EF4-FFF2-40B4-BE49-F238E27FC236}">
              <a16:creationId xmlns:a16="http://schemas.microsoft.com/office/drawing/2014/main" id="{06DCCDCD-258C-47F7-B4BE-B451E048205D}"/>
            </a:ext>
          </a:extLst>
        </xdr:cNvPr>
        <xdr:cNvCxnSpPr>
          <a:stCxn id="64" idx="2"/>
          <a:endCxn id="26" idx="0"/>
        </xdr:cNvCxnSpPr>
      </xdr:nvCxnSpPr>
      <xdr:spPr>
        <a:xfrm>
          <a:off x="9921119" y="5156416"/>
          <a:ext cx="3709030" cy="45132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19</xdr:row>
      <xdr:rowOff>134862</xdr:rowOff>
    </xdr:from>
    <xdr:to>
      <xdr:col>31</xdr:col>
      <xdr:colOff>170995</xdr:colOff>
      <xdr:row>61</xdr:row>
      <xdr:rowOff>162286</xdr:rowOff>
    </xdr:to>
    <xdr:cxnSp macro="">
      <xdr:nvCxnSpPr>
        <xdr:cNvPr id="21" name="Lige pilforbindelse 20">
          <a:extLst>
            <a:ext uri="{FF2B5EF4-FFF2-40B4-BE49-F238E27FC236}">
              <a16:creationId xmlns:a16="http://schemas.microsoft.com/office/drawing/2014/main" id="{378487A1-D73E-4BAF-BFBA-40D06598B908}"/>
            </a:ext>
          </a:extLst>
        </xdr:cNvPr>
        <xdr:cNvCxnSpPr>
          <a:stCxn id="80" idx="2"/>
          <a:endCxn id="25" idx="0"/>
        </xdr:cNvCxnSpPr>
      </xdr:nvCxnSpPr>
      <xdr:spPr>
        <a:xfrm flipH="1">
          <a:off x="16357774" y="3650948"/>
          <a:ext cx="4060650" cy="77998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14817</xdr:colOff>
      <xdr:row>13</xdr:row>
      <xdr:rowOff>69311</xdr:rowOff>
    </xdr:from>
    <xdr:to>
      <xdr:col>25</xdr:col>
      <xdr:colOff>29203</xdr:colOff>
      <xdr:row>61</xdr:row>
      <xdr:rowOff>162286</xdr:rowOff>
    </xdr:to>
    <xdr:cxnSp macro="">
      <xdr:nvCxnSpPr>
        <xdr:cNvPr id="22" name="Lige pilforbindelse 21">
          <a:extLst>
            <a:ext uri="{FF2B5EF4-FFF2-40B4-BE49-F238E27FC236}">
              <a16:creationId xmlns:a16="http://schemas.microsoft.com/office/drawing/2014/main" id="{28E958A5-26CE-4489-B27C-EDFDEDE24D4E}"/>
            </a:ext>
          </a:extLst>
        </xdr:cNvPr>
        <xdr:cNvCxnSpPr>
          <a:stCxn id="76" idx="2"/>
          <a:endCxn id="25" idx="0"/>
        </xdr:cNvCxnSpPr>
      </xdr:nvCxnSpPr>
      <xdr:spPr>
        <a:xfrm>
          <a:off x="14383960" y="2475054"/>
          <a:ext cx="1973814" cy="89757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144462</xdr:colOff>
      <xdr:row>2</xdr:row>
      <xdr:rowOff>93781</xdr:rowOff>
    </xdr:from>
    <xdr:to>
      <xdr:col>20</xdr:col>
      <xdr:colOff>365611</xdr:colOff>
      <xdr:row>25</xdr:row>
      <xdr:rowOff>68791</xdr:rowOff>
    </xdr:to>
    <xdr:cxnSp macro="">
      <xdr:nvCxnSpPr>
        <xdr:cNvPr id="23" name="Lige pilforbindelse 22">
          <a:extLst>
            <a:ext uri="{FF2B5EF4-FFF2-40B4-BE49-F238E27FC236}">
              <a16:creationId xmlns:a16="http://schemas.microsoft.com/office/drawing/2014/main" id="{47A04F96-01C1-4676-9930-75CA5ABE7FF9}"/>
            </a:ext>
          </a:extLst>
        </xdr:cNvPr>
        <xdr:cNvCxnSpPr>
          <a:stCxn id="66" idx="4"/>
          <a:endCxn id="64" idx="0"/>
        </xdr:cNvCxnSpPr>
      </xdr:nvCxnSpPr>
      <xdr:spPr>
        <a:xfrm flipH="1">
          <a:off x="9941605" y="463895"/>
          <a:ext cx="3486863" cy="4231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478775</xdr:colOff>
      <xdr:row>71</xdr:row>
      <xdr:rowOff>98262</xdr:rowOff>
    </xdr:from>
    <xdr:to>
      <xdr:col>33</xdr:col>
      <xdr:colOff>173974</xdr:colOff>
      <xdr:row>72</xdr:row>
      <xdr:rowOff>174461</xdr:rowOff>
    </xdr:to>
    <xdr:sp macro="" textlink="">
      <xdr:nvSpPr>
        <xdr:cNvPr id="24" name="Proces 1">
          <a:extLst>
            <a:ext uri="{FF2B5EF4-FFF2-40B4-BE49-F238E27FC236}">
              <a16:creationId xmlns:a16="http://schemas.microsoft.com/office/drawing/2014/main" id="{940932DD-1664-48B1-B94F-73AF21316712}"/>
            </a:ext>
          </a:extLst>
        </xdr:cNvPr>
        <xdr:cNvSpPr/>
      </xdr:nvSpPr>
      <xdr:spPr>
        <a:xfrm>
          <a:off x="18766775" y="13237319"/>
          <a:ext cx="2960913" cy="26125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Temperatur</a:t>
          </a:r>
          <a:r>
            <a:rPr lang="da-DK" sz="1100" baseline="0">
              <a:solidFill>
                <a:sysClr val="windowText" lastClr="000000"/>
              </a:solidFill>
            </a:rPr>
            <a:t> = MAKS( T_øst; T_syd; T_vest)</a:t>
          </a:r>
          <a:endParaRPr lang="da-DK" sz="1100">
            <a:solidFill>
              <a:sysClr val="windowText" lastClr="000000"/>
            </a:solidFill>
          </a:endParaRPr>
        </a:p>
      </xdr:txBody>
    </xdr:sp>
    <xdr:clientData/>
  </xdr:twoCellAnchor>
  <xdr:twoCellAnchor>
    <xdr:from>
      <xdr:col>22</xdr:col>
      <xdr:colOff>237520</xdr:colOff>
      <xdr:row>61</xdr:row>
      <xdr:rowOff>162286</xdr:rowOff>
    </xdr:from>
    <xdr:to>
      <xdr:col>27</xdr:col>
      <xdr:colOff>477052</xdr:colOff>
      <xdr:row>68</xdr:row>
      <xdr:rowOff>116418</xdr:rowOff>
    </xdr:to>
    <xdr:sp macro="" textlink="">
      <xdr:nvSpPr>
        <xdr:cNvPr id="25" name="Proces 2">
          <a:extLst>
            <a:ext uri="{FF2B5EF4-FFF2-40B4-BE49-F238E27FC236}">
              <a16:creationId xmlns:a16="http://schemas.microsoft.com/office/drawing/2014/main" id="{3AD0CB92-C045-415B-8684-6BF2F32A9CB8}"/>
            </a:ext>
          </a:extLst>
        </xdr:cNvPr>
        <xdr:cNvSpPr/>
      </xdr:nvSpPr>
      <xdr:spPr>
        <a:xfrm>
          <a:off x="14606663" y="11450772"/>
          <a:ext cx="3505246" cy="124953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T_øst</a:t>
          </a:r>
          <a:r>
            <a:rPr lang="da-DK" sz="1100" baseline="0">
              <a:solidFill>
                <a:sysClr val="windowText" lastClr="000000"/>
              </a:solidFill>
            </a:rPr>
            <a:t> = </a:t>
          </a:r>
        </a:p>
        <a:p>
          <a:pPr algn="l"/>
          <a:r>
            <a:rPr lang="da-DK" sz="1100" baseline="0">
              <a:solidFill>
                <a:sysClr val="windowText" lastClr="000000"/>
              </a:solidFill>
            </a:rPr>
            <a:t>(T_overfl_øst * Varme_overfl_rum + </a:t>
          </a:r>
        </a:p>
        <a:p>
          <a:pPr algn="l"/>
          <a:r>
            <a:rPr lang="da-DK" sz="1100" baseline="0">
              <a:solidFill>
                <a:sysClr val="windowText" lastClr="000000"/>
              </a:solidFill>
            </a:rPr>
            <a:t>( Varme_basis_vent + Vent_kap ) * T_ude_øst + </a:t>
          </a:r>
        </a:p>
        <a:p>
          <a:pPr algn="l"/>
          <a:r>
            <a:rPr lang="da-DK" sz="1100">
              <a:solidFill>
                <a:sysClr val="windowText" lastClr="000000"/>
              </a:solidFill>
            </a:rPr>
            <a:t>Varme_til_luft_øst) </a:t>
          </a:r>
        </a:p>
        <a:p>
          <a:pPr algn="l"/>
          <a:r>
            <a:rPr lang="da-DK" sz="1100">
              <a:solidFill>
                <a:sysClr val="windowText" lastClr="000000"/>
              </a:solidFill>
            </a:rPr>
            <a:t>/</a:t>
          </a:r>
        </a:p>
        <a:p>
          <a:pPr algn="l"/>
          <a:r>
            <a:rPr lang="da-DK" sz="1100">
              <a:solidFill>
                <a:sysClr val="windowText" lastClr="000000"/>
              </a:solidFill>
            </a:rPr>
            <a:t>(Varme_overfl_rum + Vent_kap + Varme_basis_vent)</a:t>
          </a:r>
        </a:p>
      </xdr:txBody>
    </xdr:sp>
    <xdr:clientData/>
  </xdr:twoCellAnchor>
  <xdr:twoCellAnchor>
    <xdr:from>
      <xdr:col>16</xdr:col>
      <xdr:colOff>296881</xdr:colOff>
      <xdr:row>52</xdr:row>
      <xdr:rowOff>46671</xdr:rowOff>
    </xdr:from>
    <xdr:to>
      <xdr:col>25</xdr:col>
      <xdr:colOff>181534</xdr:colOff>
      <xdr:row>58</xdr:row>
      <xdr:rowOff>169333</xdr:rowOff>
    </xdr:to>
    <xdr:sp macro="" textlink="">
      <xdr:nvSpPr>
        <xdr:cNvPr id="26" name="Proces 23">
          <a:extLst>
            <a:ext uri="{FF2B5EF4-FFF2-40B4-BE49-F238E27FC236}">
              <a16:creationId xmlns:a16="http://schemas.microsoft.com/office/drawing/2014/main" id="{58EFE56F-2133-4B6C-AC3E-2063D2A5128A}"/>
            </a:ext>
          </a:extLst>
        </xdr:cNvPr>
        <xdr:cNvSpPr/>
      </xdr:nvSpPr>
      <xdr:spPr>
        <a:xfrm>
          <a:off x="10747167" y="9669642"/>
          <a:ext cx="5762938" cy="12330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T_overfl_øst</a:t>
          </a:r>
          <a:r>
            <a:rPr lang="da-DK" sz="1100" baseline="0">
              <a:solidFill>
                <a:sysClr val="windowText" lastClr="000000"/>
              </a:solidFill>
            </a:rPr>
            <a:t>= </a:t>
          </a:r>
        </a:p>
        <a:p>
          <a:pPr algn="l"/>
          <a:r>
            <a:rPr lang="da-DK" sz="1100" baseline="0">
              <a:solidFill>
                <a:sysClr val="windowText" lastClr="000000"/>
              </a:solidFill>
            </a:rPr>
            <a:t>(T_væg_øst * Varme_masse_overfl + Varme_til_overfl_øst + Htr_1_øst * </a:t>
          </a:r>
        </a:p>
        <a:p>
          <a:pPr algn="l"/>
          <a:r>
            <a:rPr lang="da-DK" sz="1100" baseline="0">
              <a:solidFill>
                <a:sysClr val="windowText" lastClr="000000"/>
              </a:solidFill>
            </a:rPr>
            <a:t>( ( ( Varme_basis_vent + Vent_kap ) * T_ude_øst</a:t>
          </a:r>
          <a:r>
            <a:rPr lang="da-DK" sz="1100">
              <a:solidFill>
                <a:sysClr val="windowText" lastClr="000000"/>
              </a:solidFill>
            </a:rPr>
            <a:t>) / (Vent_kap + Varme_basis_vent) + </a:t>
          </a:r>
        </a:p>
        <a:p>
          <a:pPr algn="l"/>
          <a:r>
            <a:rPr lang="da-DK" sz="1100">
              <a:solidFill>
                <a:sysClr val="windowText" lastClr="000000"/>
              </a:solidFill>
            </a:rPr>
            <a:t>(Varme_til_luft_øst)</a:t>
          </a:r>
          <a:r>
            <a:rPr lang="da-DK" sz="1100" baseline="0">
              <a:solidFill>
                <a:sysClr val="windowText" lastClr="000000"/>
              </a:solidFill>
            </a:rPr>
            <a:t> / (Vent_kap + Varme_basis_vent) )</a:t>
          </a:r>
          <a:endParaRPr lang="da-DK" sz="1100">
            <a:solidFill>
              <a:sysClr val="windowText" lastClr="000000"/>
            </a:solidFill>
          </a:endParaRPr>
        </a:p>
        <a:p>
          <a:pPr algn="l"/>
          <a:r>
            <a:rPr lang="da-DK" sz="1100">
              <a:solidFill>
                <a:sysClr val="windowText" lastClr="000000"/>
              </a:solidFill>
            </a:rPr>
            <a:t>/</a:t>
          </a:r>
        </a:p>
        <a:p>
          <a:pPr algn="l"/>
          <a:r>
            <a:rPr lang="da-DK" sz="1100">
              <a:solidFill>
                <a:sysClr val="windowText" lastClr="000000"/>
              </a:solidFill>
            </a:rPr>
            <a:t>(Varme_masse_overfl + Htr_1_øst)</a:t>
          </a:r>
        </a:p>
      </xdr:txBody>
    </xdr:sp>
    <xdr:clientData/>
  </xdr:twoCellAnchor>
  <xdr:twoCellAnchor>
    <xdr:from>
      <xdr:col>1</xdr:col>
      <xdr:colOff>319292</xdr:colOff>
      <xdr:row>39</xdr:row>
      <xdr:rowOff>70992</xdr:rowOff>
    </xdr:from>
    <xdr:to>
      <xdr:col>2</xdr:col>
      <xdr:colOff>418775</xdr:colOff>
      <xdr:row>40</xdr:row>
      <xdr:rowOff>150492</xdr:rowOff>
    </xdr:to>
    <xdr:sp macro="" textlink="">
      <xdr:nvSpPr>
        <xdr:cNvPr id="27" name="Indlæsning/udlæsning 161">
          <a:extLst>
            <a:ext uri="{FF2B5EF4-FFF2-40B4-BE49-F238E27FC236}">
              <a16:creationId xmlns:a16="http://schemas.microsoft.com/office/drawing/2014/main" id="{4838A05E-7F0D-4621-A51F-F89A8FC5A780}"/>
            </a:ext>
          </a:extLst>
        </xdr:cNvPr>
        <xdr:cNvSpPr/>
      </xdr:nvSpPr>
      <xdr:spPr>
        <a:xfrm>
          <a:off x="972435" y="7288221"/>
          <a:ext cx="752626"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T_rum</a:t>
          </a:r>
        </a:p>
      </xdr:txBody>
    </xdr:sp>
    <xdr:clientData/>
  </xdr:twoCellAnchor>
  <xdr:twoCellAnchor>
    <xdr:from>
      <xdr:col>17</xdr:col>
      <xdr:colOff>338016</xdr:colOff>
      <xdr:row>1</xdr:row>
      <xdr:rowOff>17263</xdr:rowOff>
    </xdr:from>
    <xdr:to>
      <xdr:col>19</xdr:col>
      <xdr:colOff>150607</xdr:colOff>
      <xdr:row>2</xdr:row>
      <xdr:rowOff>97859</xdr:rowOff>
    </xdr:to>
    <xdr:sp macro="" textlink="">
      <xdr:nvSpPr>
        <xdr:cNvPr id="28" name="Indlæsning/udlæsning 166">
          <a:extLst>
            <a:ext uri="{FF2B5EF4-FFF2-40B4-BE49-F238E27FC236}">
              <a16:creationId xmlns:a16="http://schemas.microsoft.com/office/drawing/2014/main" id="{B0E16793-6BA7-4A67-B83E-2AB8EAEFAFD2}"/>
            </a:ext>
          </a:extLst>
        </xdr:cNvPr>
        <xdr:cNvSpPr/>
      </xdr:nvSpPr>
      <xdr:spPr>
        <a:xfrm>
          <a:off x="11441445" y="202320"/>
          <a:ext cx="111887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Areal_gulv</a:t>
          </a:r>
        </a:p>
      </xdr:txBody>
    </xdr:sp>
    <xdr:clientData/>
  </xdr:twoCellAnchor>
  <xdr:twoCellAnchor>
    <xdr:from>
      <xdr:col>8</xdr:col>
      <xdr:colOff>133206</xdr:colOff>
      <xdr:row>2</xdr:row>
      <xdr:rowOff>95138</xdr:rowOff>
    </xdr:from>
    <xdr:to>
      <xdr:col>18</xdr:col>
      <xdr:colOff>129370</xdr:colOff>
      <xdr:row>34</xdr:row>
      <xdr:rowOff>29937</xdr:rowOff>
    </xdr:to>
    <xdr:cxnSp macro="">
      <xdr:nvCxnSpPr>
        <xdr:cNvPr id="29" name="Lige pilforbindelse 28">
          <a:extLst>
            <a:ext uri="{FF2B5EF4-FFF2-40B4-BE49-F238E27FC236}">
              <a16:creationId xmlns:a16="http://schemas.microsoft.com/office/drawing/2014/main" id="{8A191DCD-EED3-40AF-A85D-5172B210EA22}"/>
            </a:ext>
          </a:extLst>
        </xdr:cNvPr>
        <xdr:cNvCxnSpPr>
          <a:stCxn id="28" idx="3"/>
          <a:endCxn id="32" idx="0"/>
        </xdr:cNvCxnSpPr>
      </xdr:nvCxnSpPr>
      <xdr:spPr>
        <a:xfrm flipH="1">
          <a:off x="5358349" y="465252"/>
          <a:ext cx="6527592" cy="58566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2</xdr:row>
      <xdr:rowOff>95138</xdr:rowOff>
    </xdr:from>
    <xdr:to>
      <xdr:col>18</xdr:col>
      <xdr:colOff>242271</xdr:colOff>
      <xdr:row>45</xdr:row>
      <xdr:rowOff>28726</xdr:rowOff>
    </xdr:to>
    <xdr:cxnSp macro="">
      <xdr:nvCxnSpPr>
        <xdr:cNvPr id="30" name="Lige pilforbindelse 29">
          <a:extLst>
            <a:ext uri="{FF2B5EF4-FFF2-40B4-BE49-F238E27FC236}">
              <a16:creationId xmlns:a16="http://schemas.microsoft.com/office/drawing/2014/main" id="{92443E4C-5ED1-417B-8579-207D91439BE8}"/>
            </a:ext>
          </a:extLst>
        </xdr:cNvPr>
        <xdr:cNvCxnSpPr>
          <a:stCxn id="28" idx="4"/>
          <a:endCxn id="78" idx="0"/>
        </xdr:cNvCxnSpPr>
      </xdr:nvCxnSpPr>
      <xdr:spPr>
        <a:xfrm flipH="1">
          <a:off x="9320436" y="465252"/>
          <a:ext cx="2678406" cy="78910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343482</xdr:colOff>
      <xdr:row>40</xdr:row>
      <xdr:rowOff>18743</xdr:rowOff>
    </xdr:from>
    <xdr:to>
      <xdr:col>10</xdr:col>
      <xdr:colOff>96602</xdr:colOff>
      <xdr:row>47</xdr:row>
      <xdr:rowOff>130780</xdr:rowOff>
    </xdr:to>
    <xdr:cxnSp macro="">
      <xdr:nvCxnSpPr>
        <xdr:cNvPr id="31" name="Lige pilforbindelse 30">
          <a:extLst>
            <a:ext uri="{FF2B5EF4-FFF2-40B4-BE49-F238E27FC236}">
              <a16:creationId xmlns:a16="http://schemas.microsoft.com/office/drawing/2014/main" id="{BAC7E030-A579-4FC6-971A-1D63B53F71A7}"/>
            </a:ext>
          </a:extLst>
        </xdr:cNvPr>
        <xdr:cNvCxnSpPr>
          <a:stCxn id="27" idx="5"/>
          <a:endCxn id="78" idx="1"/>
        </xdr:cNvCxnSpPr>
      </xdr:nvCxnSpPr>
      <xdr:spPr>
        <a:xfrm>
          <a:off x="1649768" y="7421029"/>
          <a:ext cx="4978263" cy="14074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601205</xdr:colOff>
      <xdr:row>34</xdr:row>
      <xdr:rowOff>29937</xdr:rowOff>
    </xdr:from>
    <xdr:to>
      <xdr:col>10</xdr:col>
      <xdr:colOff>321373</xdr:colOff>
      <xdr:row>36</xdr:row>
      <xdr:rowOff>158750</xdr:rowOff>
    </xdr:to>
    <xdr:sp macro="" textlink="">
      <xdr:nvSpPr>
        <xdr:cNvPr id="32" name="Proces 160">
          <a:extLst>
            <a:ext uri="{FF2B5EF4-FFF2-40B4-BE49-F238E27FC236}">
              <a16:creationId xmlns:a16="http://schemas.microsoft.com/office/drawing/2014/main" id="{7C69D33D-38D2-4E44-980A-3C25F238B00C}"/>
            </a:ext>
          </a:extLst>
        </xdr:cNvPr>
        <xdr:cNvSpPr/>
      </xdr:nvSpPr>
      <xdr:spPr>
        <a:xfrm>
          <a:off x="3866919" y="6321880"/>
          <a:ext cx="2985883" cy="498927"/>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Term_kap_bygn </a:t>
          </a:r>
          <a:r>
            <a:rPr lang="da-DK" sz="1100" baseline="0">
              <a:solidFill>
                <a:sysClr val="windowText" lastClr="000000"/>
              </a:solidFill>
            </a:rPr>
            <a:t>=</a:t>
          </a:r>
        </a:p>
        <a:p>
          <a:pPr algn="l"/>
          <a:r>
            <a:rPr lang="da-DK" sz="1100" baseline="0">
              <a:solidFill>
                <a:sysClr val="windowText" lastClr="000000"/>
              </a:solidFill>
            </a:rPr>
            <a:t> Term_kap_tot * 1000 / ( Areal_gulv * 3600 )</a:t>
          </a:r>
        </a:p>
      </xdr:txBody>
    </xdr:sp>
    <xdr:clientData/>
  </xdr:twoCellAnchor>
  <xdr:twoCellAnchor>
    <xdr:from>
      <xdr:col>1</xdr:col>
      <xdr:colOff>181220</xdr:colOff>
      <xdr:row>45</xdr:row>
      <xdr:rowOff>171531</xdr:rowOff>
    </xdr:from>
    <xdr:to>
      <xdr:col>2</xdr:col>
      <xdr:colOff>592829</xdr:colOff>
      <xdr:row>47</xdr:row>
      <xdr:rowOff>60531</xdr:rowOff>
    </xdr:to>
    <xdr:sp macro="" textlink="">
      <xdr:nvSpPr>
        <xdr:cNvPr id="33" name="Indlæsning/udlæsning 175">
          <a:extLst>
            <a:ext uri="{FF2B5EF4-FFF2-40B4-BE49-F238E27FC236}">
              <a16:creationId xmlns:a16="http://schemas.microsoft.com/office/drawing/2014/main" id="{389F70DD-5969-4198-89CB-EBB429171F21}"/>
            </a:ext>
          </a:extLst>
        </xdr:cNvPr>
        <xdr:cNvSpPr/>
      </xdr:nvSpPr>
      <xdr:spPr>
        <a:xfrm>
          <a:off x="834363" y="8499102"/>
          <a:ext cx="1064752" cy="259115"/>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T_ude_øst</a:t>
          </a:r>
        </a:p>
      </xdr:txBody>
    </xdr:sp>
    <xdr:clientData/>
  </xdr:twoCellAnchor>
  <xdr:twoCellAnchor>
    <xdr:from>
      <xdr:col>2</xdr:col>
      <xdr:colOff>483739</xdr:colOff>
      <xdr:row>46</xdr:row>
      <xdr:rowOff>113310</xdr:rowOff>
    </xdr:from>
    <xdr:to>
      <xdr:col>16</xdr:col>
      <xdr:colOff>296881</xdr:colOff>
      <xdr:row>55</xdr:row>
      <xdr:rowOff>108002</xdr:rowOff>
    </xdr:to>
    <xdr:cxnSp macro="">
      <xdr:nvCxnSpPr>
        <xdr:cNvPr id="34" name="Lige pilforbindelse 33">
          <a:extLst>
            <a:ext uri="{FF2B5EF4-FFF2-40B4-BE49-F238E27FC236}">
              <a16:creationId xmlns:a16="http://schemas.microsoft.com/office/drawing/2014/main" id="{E5BA2FFF-3B77-4211-8229-65F3AB368E76}"/>
            </a:ext>
          </a:extLst>
        </xdr:cNvPr>
        <xdr:cNvCxnSpPr>
          <a:stCxn id="33" idx="5"/>
          <a:endCxn id="26" idx="1"/>
        </xdr:cNvCxnSpPr>
      </xdr:nvCxnSpPr>
      <xdr:spPr>
        <a:xfrm>
          <a:off x="1790025" y="8625939"/>
          <a:ext cx="8957142" cy="1660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483739</xdr:colOff>
      <xdr:row>46</xdr:row>
      <xdr:rowOff>113310</xdr:rowOff>
    </xdr:from>
    <xdr:to>
      <xdr:col>22</xdr:col>
      <xdr:colOff>237520</xdr:colOff>
      <xdr:row>65</xdr:row>
      <xdr:rowOff>49394</xdr:rowOff>
    </xdr:to>
    <xdr:cxnSp macro="">
      <xdr:nvCxnSpPr>
        <xdr:cNvPr id="35" name="Lige pilforbindelse 34">
          <a:extLst>
            <a:ext uri="{FF2B5EF4-FFF2-40B4-BE49-F238E27FC236}">
              <a16:creationId xmlns:a16="http://schemas.microsoft.com/office/drawing/2014/main" id="{D12D9CB0-982A-4705-A064-F1A07C1E34A2}"/>
            </a:ext>
          </a:extLst>
        </xdr:cNvPr>
        <xdr:cNvCxnSpPr>
          <a:stCxn id="33" idx="5"/>
          <a:endCxn id="25" idx="1"/>
        </xdr:cNvCxnSpPr>
      </xdr:nvCxnSpPr>
      <xdr:spPr>
        <a:xfrm>
          <a:off x="1790025" y="8625939"/>
          <a:ext cx="12816638" cy="34521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477019</xdr:colOff>
      <xdr:row>27</xdr:row>
      <xdr:rowOff>169285</xdr:rowOff>
    </xdr:from>
    <xdr:to>
      <xdr:col>9</xdr:col>
      <xdr:colOff>553055</xdr:colOff>
      <xdr:row>32</xdr:row>
      <xdr:rowOff>31750</xdr:rowOff>
    </xdr:to>
    <xdr:sp macro="" textlink="">
      <xdr:nvSpPr>
        <xdr:cNvPr id="36" name="Proces 186">
          <a:extLst>
            <a:ext uri="{FF2B5EF4-FFF2-40B4-BE49-F238E27FC236}">
              <a16:creationId xmlns:a16="http://schemas.microsoft.com/office/drawing/2014/main" id="{A4FC3312-975A-4647-9BC8-BF8C18CB62A8}"/>
            </a:ext>
          </a:extLst>
        </xdr:cNvPr>
        <xdr:cNvSpPr/>
      </xdr:nvSpPr>
      <xdr:spPr>
        <a:xfrm>
          <a:off x="3089590" y="5165828"/>
          <a:ext cx="3341751" cy="78775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Term_kap_tot </a:t>
          </a:r>
          <a:r>
            <a:rPr lang="da-DK" sz="1100" baseline="0">
              <a:solidFill>
                <a:sysClr val="windowText" lastClr="000000"/>
              </a:solidFill>
            </a:rPr>
            <a:t>=</a:t>
          </a:r>
        </a:p>
        <a:p>
          <a:pPr algn="l"/>
          <a:r>
            <a:rPr lang="da-DK" sz="1100" baseline="0">
              <a:solidFill>
                <a:sysClr val="windowText" lastClr="000000"/>
              </a:solidFill>
            </a:rPr>
            <a:t>Term_kap_øst + Term_kap_syd  + Term_kap_vest + Term_kap_nord + Term_kap_loft + Term_kap_gulv</a:t>
          </a:r>
        </a:p>
      </xdr:txBody>
    </xdr:sp>
    <xdr:clientData/>
  </xdr:twoCellAnchor>
  <xdr:twoCellAnchor>
    <xdr:from>
      <xdr:col>4</xdr:col>
      <xdr:colOff>133384</xdr:colOff>
      <xdr:row>18</xdr:row>
      <xdr:rowOff>125783</xdr:rowOff>
    </xdr:from>
    <xdr:to>
      <xdr:col>9</xdr:col>
      <xdr:colOff>407683</xdr:colOff>
      <xdr:row>25</xdr:row>
      <xdr:rowOff>169025</xdr:rowOff>
    </xdr:to>
    <xdr:grpSp>
      <xdr:nvGrpSpPr>
        <xdr:cNvPr id="37" name="Gruppe 36">
          <a:extLst>
            <a:ext uri="{FF2B5EF4-FFF2-40B4-BE49-F238E27FC236}">
              <a16:creationId xmlns:a16="http://schemas.microsoft.com/office/drawing/2014/main" id="{6F659B5E-58F8-4751-BB48-91D5D21C1C9C}"/>
            </a:ext>
          </a:extLst>
        </xdr:cNvPr>
        <xdr:cNvGrpSpPr/>
      </xdr:nvGrpSpPr>
      <xdr:grpSpPr>
        <a:xfrm>
          <a:off x="2745955" y="3565669"/>
          <a:ext cx="3540014" cy="1338642"/>
          <a:chOff x="622788" y="1906051"/>
          <a:chExt cx="3323659" cy="1383545"/>
        </a:xfrm>
      </xdr:grpSpPr>
      <xdr:sp macro="" textlink="">
        <xdr:nvSpPr>
          <xdr:cNvPr id="38" name="Proces 318">
            <a:extLst>
              <a:ext uri="{FF2B5EF4-FFF2-40B4-BE49-F238E27FC236}">
                <a16:creationId xmlns:a16="http://schemas.microsoft.com/office/drawing/2014/main" id="{75FAADCD-04F7-0879-29F8-F2EED8891016}"/>
              </a:ext>
            </a:extLst>
          </xdr:cNvPr>
          <xdr:cNvSpPr/>
        </xdr:nvSpPr>
        <xdr:spPr>
          <a:xfrm>
            <a:off x="1174447" y="1906051"/>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Term_kap_gulv </a:t>
            </a:r>
            <a:r>
              <a:rPr lang="da-DK" sz="1100" baseline="0">
                <a:solidFill>
                  <a:sysClr val="windowText" lastClr="000000"/>
                </a:solidFill>
              </a:rPr>
              <a:t>=</a:t>
            </a:r>
          </a:p>
        </xdr:txBody>
      </xdr:sp>
      <xdr:sp macro="" textlink="">
        <xdr:nvSpPr>
          <xdr:cNvPr id="39" name="Proces 317">
            <a:extLst>
              <a:ext uri="{FF2B5EF4-FFF2-40B4-BE49-F238E27FC236}">
                <a16:creationId xmlns:a16="http://schemas.microsoft.com/office/drawing/2014/main" id="{9774F498-7ED2-FEC2-0DAC-FCFCCB394EF8}"/>
              </a:ext>
            </a:extLst>
          </xdr:cNvPr>
          <xdr:cNvSpPr/>
        </xdr:nvSpPr>
        <xdr:spPr>
          <a:xfrm>
            <a:off x="1064116" y="2097626"/>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Term_kap_loft </a:t>
            </a:r>
            <a:r>
              <a:rPr lang="da-DK" sz="1100" baseline="0">
                <a:solidFill>
                  <a:sysClr val="windowText" lastClr="000000"/>
                </a:solidFill>
              </a:rPr>
              <a:t>=</a:t>
            </a:r>
          </a:p>
        </xdr:txBody>
      </xdr:sp>
      <xdr:sp macro="" textlink="">
        <xdr:nvSpPr>
          <xdr:cNvPr id="40" name="Proces 316">
            <a:extLst>
              <a:ext uri="{FF2B5EF4-FFF2-40B4-BE49-F238E27FC236}">
                <a16:creationId xmlns:a16="http://schemas.microsoft.com/office/drawing/2014/main" id="{9AA7610F-DC30-19BD-9BDF-7F6200DB4D4C}"/>
              </a:ext>
            </a:extLst>
          </xdr:cNvPr>
          <xdr:cNvSpPr/>
        </xdr:nvSpPr>
        <xdr:spPr>
          <a:xfrm>
            <a:off x="953784" y="2278618"/>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Term_kap_nord </a:t>
            </a:r>
            <a:r>
              <a:rPr lang="da-DK" sz="1100" baseline="0">
                <a:solidFill>
                  <a:sysClr val="windowText" lastClr="000000"/>
                </a:solidFill>
              </a:rPr>
              <a:t>=</a:t>
            </a:r>
          </a:p>
        </xdr:txBody>
      </xdr:sp>
      <xdr:sp macro="" textlink="">
        <xdr:nvSpPr>
          <xdr:cNvPr id="41" name="Proces 315">
            <a:extLst>
              <a:ext uri="{FF2B5EF4-FFF2-40B4-BE49-F238E27FC236}">
                <a16:creationId xmlns:a16="http://schemas.microsoft.com/office/drawing/2014/main" id="{F9B7CECC-FFC3-B7D3-D7B6-5BF1D5C0F6B8}"/>
              </a:ext>
            </a:extLst>
          </xdr:cNvPr>
          <xdr:cNvSpPr/>
        </xdr:nvSpPr>
        <xdr:spPr>
          <a:xfrm>
            <a:off x="843452" y="2459610"/>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Term_kap_vest </a:t>
            </a:r>
            <a:r>
              <a:rPr lang="da-DK" sz="1100" baseline="0">
                <a:solidFill>
                  <a:sysClr val="windowText" lastClr="000000"/>
                </a:solidFill>
              </a:rPr>
              <a:t>=</a:t>
            </a:r>
          </a:p>
        </xdr:txBody>
      </xdr:sp>
      <xdr:sp macro="" textlink="">
        <xdr:nvSpPr>
          <xdr:cNvPr id="42" name="Proces 314">
            <a:extLst>
              <a:ext uri="{FF2B5EF4-FFF2-40B4-BE49-F238E27FC236}">
                <a16:creationId xmlns:a16="http://schemas.microsoft.com/office/drawing/2014/main" id="{C7AF7AF4-4368-2CB4-B438-A3CD9401F645}"/>
              </a:ext>
            </a:extLst>
          </xdr:cNvPr>
          <xdr:cNvSpPr/>
        </xdr:nvSpPr>
        <xdr:spPr>
          <a:xfrm>
            <a:off x="733120" y="2640602"/>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Term_kap_syd </a:t>
            </a:r>
            <a:r>
              <a:rPr lang="da-DK" sz="1100" baseline="0">
                <a:solidFill>
                  <a:sysClr val="windowText" lastClr="000000"/>
                </a:solidFill>
              </a:rPr>
              <a:t>=</a:t>
            </a:r>
          </a:p>
        </xdr:txBody>
      </xdr:sp>
      <xdr:sp macro="" textlink="">
        <xdr:nvSpPr>
          <xdr:cNvPr id="43" name="Proces 211">
            <a:extLst>
              <a:ext uri="{FF2B5EF4-FFF2-40B4-BE49-F238E27FC236}">
                <a16:creationId xmlns:a16="http://schemas.microsoft.com/office/drawing/2014/main" id="{A5613903-2325-25E7-590B-08627F436EA5}"/>
              </a:ext>
            </a:extLst>
          </xdr:cNvPr>
          <xdr:cNvSpPr/>
        </xdr:nvSpPr>
        <xdr:spPr>
          <a:xfrm>
            <a:off x="622788" y="2821596"/>
            <a:ext cx="2772000" cy="468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Term_kap_øst </a:t>
            </a:r>
            <a:r>
              <a:rPr lang="da-DK" sz="1100" baseline="0">
                <a:solidFill>
                  <a:sysClr val="windowText" lastClr="000000"/>
                </a:solidFill>
              </a:rPr>
              <a:t>=</a:t>
            </a:r>
          </a:p>
          <a:p>
            <a:pPr algn="l"/>
            <a:r>
              <a:rPr lang="da-DK" sz="1100" baseline="0">
                <a:solidFill>
                  <a:sysClr val="windowText" lastClr="000000"/>
                </a:solidFill>
              </a:rPr>
              <a:t>Areal_væg_øst * Term_kap_areal_øst / 1000 </a:t>
            </a:r>
          </a:p>
        </xdr:txBody>
      </xdr:sp>
    </xdr:grpSp>
    <xdr:clientData/>
  </xdr:twoCellAnchor>
  <xdr:twoCellAnchor>
    <xdr:from>
      <xdr:col>6</xdr:col>
      <xdr:colOff>426518</xdr:colOff>
      <xdr:row>7</xdr:row>
      <xdr:rowOff>105985</xdr:rowOff>
    </xdr:from>
    <xdr:to>
      <xdr:col>11</xdr:col>
      <xdr:colOff>208785</xdr:colOff>
      <xdr:row>13</xdr:row>
      <xdr:rowOff>20275</xdr:rowOff>
    </xdr:to>
    <xdr:grpSp>
      <xdr:nvGrpSpPr>
        <xdr:cNvPr id="44" name="Gruppe 43">
          <a:extLst>
            <a:ext uri="{FF2B5EF4-FFF2-40B4-BE49-F238E27FC236}">
              <a16:creationId xmlns:a16="http://schemas.microsoft.com/office/drawing/2014/main" id="{D907FB8C-EFD5-4B6C-9ECA-822B42A22022}"/>
            </a:ext>
          </a:extLst>
        </xdr:cNvPr>
        <xdr:cNvGrpSpPr/>
      </xdr:nvGrpSpPr>
      <xdr:grpSpPr>
        <a:xfrm>
          <a:off x="4345375" y="1510242"/>
          <a:ext cx="3047981" cy="1024633"/>
          <a:chOff x="3290520" y="1676400"/>
          <a:chExt cx="2858237" cy="1055929"/>
        </a:xfrm>
      </xdr:grpSpPr>
      <xdr:sp macro="" textlink="">
        <xdr:nvSpPr>
          <xdr:cNvPr id="45" name="Proces 285">
            <a:extLst>
              <a:ext uri="{FF2B5EF4-FFF2-40B4-BE49-F238E27FC236}">
                <a16:creationId xmlns:a16="http://schemas.microsoft.com/office/drawing/2014/main" id="{7F62378A-8B9D-3A54-2798-34795AFBFA96}"/>
              </a:ext>
            </a:extLst>
          </xdr:cNvPr>
          <xdr:cNvSpPr/>
        </xdr:nvSpPr>
        <xdr:spPr>
          <a:xfrm>
            <a:off x="3697818" y="1676400"/>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Term_kap_areal_gulv </a:t>
            </a:r>
            <a:r>
              <a:rPr lang="da-DK" sz="1100" baseline="0">
                <a:solidFill>
                  <a:sysClr val="windowText" lastClr="000000"/>
                </a:solidFill>
              </a:rPr>
              <a:t>=</a:t>
            </a:r>
          </a:p>
        </xdr:txBody>
      </xdr:sp>
      <xdr:sp macro="" textlink="">
        <xdr:nvSpPr>
          <xdr:cNvPr id="46" name="Proces 284">
            <a:extLst>
              <a:ext uri="{FF2B5EF4-FFF2-40B4-BE49-F238E27FC236}">
                <a16:creationId xmlns:a16="http://schemas.microsoft.com/office/drawing/2014/main" id="{256A8C88-0006-2655-EA17-E9F60B190723}"/>
              </a:ext>
            </a:extLst>
          </xdr:cNvPr>
          <xdr:cNvSpPr/>
        </xdr:nvSpPr>
        <xdr:spPr>
          <a:xfrm>
            <a:off x="3616360" y="1767417"/>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Term_kap_areal_loft </a:t>
            </a:r>
            <a:r>
              <a:rPr lang="da-DK" sz="1100" baseline="0">
                <a:solidFill>
                  <a:sysClr val="windowText" lastClr="000000"/>
                </a:solidFill>
              </a:rPr>
              <a:t>=</a:t>
            </a:r>
          </a:p>
        </xdr:txBody>
      </xdr:sp>
      <xdr:sp macro="" textlink="">
        <xdr:nvSpPr>
          <xdr:cNvPr id="47" name="Proces 283">
            <a:extLst>
              <a:ext uri="{FF2B5EF4-FFF2-40B4-BE49-F238E27FC236}">
                <a16:creationId xmlns:a16="http://schemas.microsoft.com/office/drawing/2014/main" id="{EBA3DA83-2834-5C98-87DC-CE93DC3E44F7}"/>
              </a:ext>
            </a:extLst>
          </xdr:cNvPr>
          <xdr:cNvSpPr/>
        </xdr:nvSpPr>
        <xdr:spPr>
          <a:xfrm>
            <a:off x="3534900" y="1847279"/>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Term_kap_areal_nord </a:t>
            </a:r>
            <a:r>
              <a:rPr lang="da-DK" sz="1100" baseline="0">
                <a:solidFill>
                  <a:sysClr val="windowText" lastClr="000000"/>
                </a:solidFill>
              </a:rPr>
              <a:t>=</a:t>
            </a:r>
          </a:p>
        </xdr:txBody>
      </xdr:sp>
      <xdr:sp macro="" textlink="">
        <xdr:nvSpPr>
          <xdr:cNvPr id="48" name="Proces 282">
            <a:extLst>
              <a:ext uri="{FF2B5EF4-FFF2-40B4-BE49-F238E27FC236}">
                <a16:creationId xmlns:a16="http://schemas.microsoft.com/office/drawing/2014/main" id="{47EFC56D-CFBB-BD1D-B230-3E3C40DA0AC7}"/>
              </a:ext>
            </a:extLst>
          </xdr:cNvPr>
          <xdr:cNvSpPr/>
        </xdr:nvSpPr>
        <xdr:spPr>
          <a:xfrm>
            <a:off x="3453440" y="1938295"/>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Term_kap_areal_vest </a:t>
            </a:r>
            <a:r>
              <a:rPr lang="da-DK" sz="1100" baseline="0">
                <a:solidFill>
                  <a:sysClr val="windowText" lastClr="000000"/>
                </a:solidFill>
              </a:rPr>
              <a:t>=</a:t>
            </a:r>
          </a:p>
        </xdr:txBody>
      </xdr:sp>
      <xdr:sp macro="" textlink="">
        <xdr:nvSpPr>
          <xdr:cNvPr id="49" name="Proces 281">
            <a:extLst>
              <a:ext uri="{FF2B5EF4-FFF2-40B4-BE49-F238E27FC236}">
                <a16:creationId xmlns:a16="http://schemas.microsoft.com/office/drawing/2014/main" id="{B8CDAD13-8274-7706-494A-1596A75130B6}"/>
              </a:ext>
            </a:extLst>
          </xdr:cNvPr>
          <xdr:cNvSpPr/>
        </xdr:nvSpPr>
        <xdr:spPr>
          <a:xfrm>
            <a:off x="3371980" y="2029312"/>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Term_kap_areal_syd </a:t>
            </a:r>
            <a:r>
              <a:rPr lang="da-DK" sz="1100" baseline="0">
                <a:solidFill>
                  <a:sysClr val="windowText" lastClr="000000"/>
                </a:solidFill>
              </a:rPr>
              <a:t>=</a:t>
            </a:r>
          </a:p>
        </xdr:txBody>
      </xdr:sp>
      <xdr:sp macro="" textlink="">
        <xdr:nvSpPr>
          <xdr:cNvPr id="50" name="Proces 237">
            <a:extLst>
              <a:ext uri="{FF2B5EF4-FFF2-40B4-BE49-F238E27FC236}">
                <a16:creationId xmlns:a16="http://schemas.microsoft.com/office/drawing/2014/main" id="{37F85BD5-0DAB-B169-2D3C-4E05C938DDE2}"/>
              </a:ext>
            </a:extLst>
          </xdr:cNvPr>
          <xdr:cNvSpPr/>
        </xdr:nvSpPr>
        <xdr:spPr>
          <a:xfrm>
            <a:off x="3290520" y="2120329"/>
            <a:ext cx="2450939" cy="61200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Term_kap_areal_øst </a:t>
            </a:r>
            <a:r>
              <a:rPr lang="da-DK" sz="1100" baseline="0">
                <a:solidFill>
                  <a:sysClr val="windowText" lastClr="000000"/>
                </a:solidFill>
              </a:rPr>
              <a:t>=</a:t>
            </a:r>
          </a:p>
          <a:p>
            <a:pPr algn="l"/>
            <a:r>
              <a:rPr lang="da-DK" sz="1100" baseline="0">
                <a:solidFill>
                  <a:sysClr val="windowText" lastClr="000000"/>
                </a:solidFill>
              </a:rPr>
              <a:t>Densitet_øst * spec_varme_kap_øst * Akk_tyk_øst * 1000 </a:t>
            </a:r>
          </a:p>
        </xdr:txBody>
      </xdr:sp>
    </xdr:grpSp>
    <xdr:clientData/>
  </xdr:twoCellAnchor>
  <xdr:twoCellAnchor>
    <xdr:from>
      <xdr:col>7</xdr:col>
      <xdr:colOff>288112</xdr:colOff>
      <xdr:row>1</xdr:row>
      <xdr:rowOff>13185</xdr:rowOff>
    </xdr:from>
    <xdr:to>
      <xdr:col>10</xdr:col>
      <xdr:colOff>42090</xdr:colOff>
      <xdr:row>3</xdr:row>
      <xdr:rowOff>28185</xdr:rowOff>
    </xdr:to>
    <xdr:sp macro="" textlink="">
      <xdr:nvSpPr>
        <xdr:cNvPr id="51" name="Indlæsning/udlæsning 261">
          <a:extLst>
            <a:ext uri="{FF2B5EF4-FFF2-40B4-BE49-F238E27FC236}">
              <a16:creationId xmlns:a16="http://schemas.microsoft.com/office/drawing/2014/main" id="{AAEAAC26-EDB1-4523-A7B3-33853502DF55}"/>
            </a:ext>
          </a:extLst>
        </xdr:cNvPr>
        <xdr:cNvSpPr/>
      </xdr:nvSpPr>
      <xdr:spPr>
        <a:xfrm>
          <a:off x="4860112" y="198242"/>
          <a:ext cx="1713407"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Densitet_øst =</a:t>
          </a:r>
        </a:p>
        <a:p>
          <a:pPr algn="ctr"/>
          <a:r>
            <a:rPr lang="da-DK" sz="1100">
              <a:solidFill>
                <a:sysClr val="windowText" lastClr="000000"/>
              </a:solidFill>
            </a:rPr>
            <a:t>Opslag: væg_øst</a:t>
          </a:r>
        </a:p>
      </xdr:txBody>
    </xdr:sp>
    <xdr:clientData/>
  </xdr:twoCellAnchor>
  <xdr:twoCellAnchor>
    <xdr:from>
      <xdr:col>8</xdr:col>
      <xdr:colOff>312469</xdr:colOff>
      <xdr:row>3</xdr:row>
      <xdr:rowOff>28185</xdr:rowOff>
    </xdr:from>
    <xdr:to>
      <xdr:col>8</xdr:col>
      <xdr:colOff>420239</xdr:colOff>
      <xdr:row>9</xdr:row>
      <xdr:rowOff>172996</xdr:rowOff>
    </xdr:to>
    <xdr:cxnSp macro="">
      <xdr:nvCxnSpPr>
        <xdr:cNvPr id="52" name="Lige pilforbindelse 51">
          <a:extLst>
            <a:ext uri="{FF2B5EF4-FFF2-40B4-BE49-F238E27FC236}">
              <a16:creationId xmlns:a16="http://schemas.microsoft.com/office/drawing/2014/main" id="{2EC4DB81-0A39-41A9-97E0-702E7210EB8D}"/>
            </a:ext>
          </a:extLst>
        </xdr:cNvPr>
        <xdr:cNvCxnSpPr>
          <a:stCxn id="51" idx="3"/>
          <a:endCxn id="50" idx="0"/>
        </xdr:cNvCxnSpPr>
      </xdr:nvCxnSpPr>
      <xdr:spPr>
        <a:xfrm>
          <a:off x="5537612" y="583356"/>
          <a:ext cx="107770" cy="12551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291042</xdr:colOff>
      <xdr:row>1</xdr:row>
      <xdr:rowOff>13185</xdr:rowOff>
    </xdr:from>
    <xdr:to>
      <xdr:col>7</xdr:col>
      <xdr:colOff>99077</xdr:colOff>
      <xdr:row>3</xdr:row>
      <xdr:rowOff>28185</xdr:rowOff>
    </xdr:to>
    <xdr:sp macro="" textlink="">
      <xdr:nvSpPr>
        <xdr:cNvPr id="53" name="Indlæsning/udlæsning 264">
          <a:extLst>
            <a:ext uri="{FF2B5EF4-FFF2-40B4-BE49-F238E27FC236}">
              <a16:creationId xmlns:a16="http://schemas.microsoft.com/office/drawing/2014/main" id="{57A3C3EB-2614-48EF-93BC-900C0033F2FF}"/>
            </a:ext>
          </a:extLst>
        </xdr:cNvPr>
        <xdr:cNvSpPr/>
      </xdr:nvSpPr>
      <xdr:spPr>
        <a:xfrm>
          <a:off x="2250471" y="198242"/>
          <a:ext cx="2420606"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Spec_varme_kap_øst =</a:t>
          </a:r>
        </a:p>
        <a:p>
          <a:pPr algn="ctr"/>
          <a:r>
            <a:rPr lang="da-DK" sz="1100">
              <a:solidFill>
                <a:sysClr val="windowText" lastClr="000000"/>
              </a:solidFill>
            </a:rPr>
            <a:t>Opslag: væg_øst</a:t>
          </a:r>
        </a:p>
      </xdr:txBody>
    </xdr:sp>
    <xdr:clientData/>
  </xdr:twoCellAnchor>
  <xdr:twoCellAnchor>
    <xdr:from>
      <xdr:col>6</xdr:col>
      <xdr:colOff>486573</xdr:colOff>
      <xdr:row>2</xdr:row>
      <xdr:rowOff>20685</xdr:rowOff>
    </xdr:from>
    <xdr:to>
      <xdr:col>8</xdr:col>
      <xdr:colOff>420239</xdr:colOff>
      <xdr:row>9</xdr:row>
      <xdr:rowOff>172996</xdr:rowOff>
    </xdr:to>
    <xdr:cxnSp macro="">
      <xdr:nvCxnSpPr>
        <xdr:cNvPr id="54" name="Lige pilforbindelse 53">
          <a:extLst>
            <a:ext uri="{FF2B5EF4-FFF2-40B4-BE49-F238E27FC236}">
              <a16:creationId xmlns:a16="http://schemas.microsoft.com/office/drawing/2014/main" id="{CF03FFFD-FFA4-4664-BAF7-C0CD0CBC26F8}"/>
            </a:ext>
          </a:extLst>
        </xdr:cNvPr>
        <xdr:cNvCxnSpPr>
          <a:stCxn id="53" idx="5"/>
          <a:endCxn id="50" idx="0"/>
        </xdr:cNvCxnSpPr>
      </xdr:nvCxnSpPr>
      <xdr:spPr>
        <a:xfrm>
          <a:off x="4405430" y="390799"/>
          <a:ext cx="1239952" cy="14477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230718</xdr:colOff>
      <xdr:row>1</xdr:row>
      <xdr:rowOff>13185</xdr:rowOff>
    </xdr:from>
    <xdr:to>
      <xdr:col>12</xdr:col>
      <xdr:colOff>610089</xdr:colOff>
      <xdr:row>3</xdr:row>
      <xdr:rowOff>28185</xdr:rowOff>
    </xdr:to>
    <xdr:sp macro="" textlink="">
      <xdr:nvSpPr>
        <xdr:cNvPr id="55" name="Indlæsning/udlæsning 272">
          <a:extLst>
            <a:ext uri="{FF2B5EF4-FFF2-40B4-BE49-F238E27FC236}">
              <a16:creationId xmlns:a16="http://schemas.microsoft.com/office/drawing/2014/main" id="{49C841B9-F677-445F-AE12-5B71E75F5319}"/>
            </a:ext>
          </a:extLst>
        </xdr:cNvPr>
        <xdr:cNvSpPr/>
      </xdr:nvSpPr>
      <xdr:spPr>
        <a:xfrm>
          <a:off x="6762147" y="198242"/>
          <a:ext cx="1685656"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Tykkelse_øst =</a:t>
          </a:r>
        </a:p>
        <a:p>
          <a:pPr algn="ctr"/>
          <a:r>
            <a:rPr lang="da-DK" sz="1100">
              <a:solidFill>
                <a:sysClr val="windowText" lastClr="000000"/>
              </a:solidFill>
            </a:rPr>
            <a:t>Opslag: væg_øst</a:t>
          </a:r>
        </a:p>
      </xdr:txBody>
    </xdr:sp>
    <xdr:clientData/>
  </xdr:twoCellAnchor>
  <xdr:twoCellAnchor>
    <xdr:from>
      <xdr:col>10</xdr:col>
      <xdr:colOff>541136</xdr:colOff>
      <xdr:row>3</xdr:row>
      <xdr:rowOff>28185</xdr:rowOff>
    </xdr:from>
    <xdr:to>
      <xdr:col>11</xdr:col>
      <xdr:colOff>420403</xdr:colOff>
      <xdr:row>4</xdr:row>
      <xdr:rowOff>46810</xdr:rowOff>
    </xdr:to>
    <xdr:cxnSp macro="">
      <xdr:nvCxnSpPr>
        <xdr:cNvPr id="56" name="Lige pilforbindelse 55">
          <a:extLst>
            <a:ext uri="{FF2B5EF4-FFF2-40B4-BE49-F238E27FC236}">
              <a16:creationId xmlns:a16="http://schemas.microsoft.com/office/drawing/2014/main" id="{F251873C-D126-46F1-9FB2-18CFCB87930B}"/>
            </a:ext>
          </a:extLst>
        </xdr:cNvPr>
        <xdr:cNvCxnSpPr>
          <a:stCxn id="55" idx="4"/>
          <a:endCxn id="57" idx="0"/>
        </xdr:cNvCxnSpPr>
      </xdr:nvCxnSpPr>
      <xdr:spPr>
        <a:xfrm flipH="1">
          <a:off x="7072565" y="583356"/>
          <a:ext cx="532409" cy="2036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342576</xdr:colOff>
      <xdr:row>4</xdr:row>
      <xdr:rowOff>46810</xdr:rowOff>
    </xdr:from>
    <xdr:to>
      <xdr:col>12</xdr:col>
      <xdr:colOff>125861</xdr:colOff>
      <xdr:row>6</xdr:row>
      <xdr:rowOff>133810</xdr:rowOff>
    </xdr:to>
    <xdr:sp macro="" textlink="">
      <xdr:nvSpPr>
        <xdr:cNvPr id="57" name="Proces 260">
          <a:extLst>
            <a:ext uri="{FF2B5EF4-FFF2-40B4-BE49-F238E27FC236}">
              <a16:creationId xmlns:a16="http://schemas.microsoft.com/office/drawing/2014/main" id="{505743B1-5825-4D67-B6FF-A0560AB084EE}"/>
            </a:ext>
          </a:extLst>
        </xdr:cNvPr>
        <xdr:cNvSpPr/>
      </xdr:nvSpPr>
      <xdr:spPr>
        <a:xfrm>
          <a:off x="6220862" y="787039"/>
          <a:ext cx="1742713"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Akk_tyk_øst </a:t>
          </a:r>
          <a:r>
            <a:rPr lang="da-DK" sz="1100" baseline="0">
              <a:solidFill>
                <a:sysClr val="windowText" lastClr="000000"/>
              </a:solidFill>
            </a:rPr>
            <a:t>=</a:t>
          </a:r>
        </a:p>
        <a:p>
          <a:pPr algn="l"/>
          <a:r>
            <a:rPr lang="da-DK" sz="1100" baseline="0">
              <a:solidFill>
                <a:sysClr val="windowText" lastClr="000000"/>
              </a:solidFill>
            </a:rPr>
            <a:t>MIN ( Tykkelse_øst ; 0,1 ) </a:t>
          </a:r>
        </a:p>
      </xdr:txBody>
    </xdr:sp>
    <xdr:clientData/>
  </xdr:twoCellAnchor>
  <xdr:twoCellAnchor>
    <xdr:from>
      <xdr:col>8</xdr:col>
      <xdr:colOff>420239</xdr:colOff>
      <xdr:row>6</xdr:row>
      <xdr:rowOff>133810</xdr:rowOff>
    </xdr:from>
    <xdr:to>
      <xdr:col>10</xdr:col>
      <xdr:colOff>541136</xdr:colOff>
      <xdr:row>9</xdr:row>
      <xdr:rowOff>172996</xdr:rowOff>
    </xdr:to>
    <xdr:cxnSp macro="">
      <xdr:nvCxnSpPr>
        <xdr:cNvPr id="58" name="Lige pilforbindelse 57">
          <a:extLst>
            <a:ext uri="{FF2B5EF4-FFF2-40B4-BE49-F238E27FC236}">
              <a16:creationId xmlns:a16="http://schemas.microsoft.com/office/drawing/2014/main" id="{88B7B7F1-9393-4D45-93DE-E630DB729069}"/>
            </a:ext>
          </a:extLst>
        </xdr:cNvPr>
        <xdr:cNvCxnSpPr>
          <a:stCxn id="57" idx="2"/>
          <a:endCxn id="50" idx="0"/>
        </xdr:cNvCxnSpPr>
      </xdr:nvCxnSpPr>
      <xdr:spPr>
        <a:xfrm flipH="1">
          <a:off x="5645382" y="1244153"/>
          <a:ext cx="1427183" cy="5943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297823</xdr:colOff>
      <xdr:row>13</xdr:row>
      <xdr:rowOff>22996</xdr:rowOff>
    </xdr:from>
    <xdr:to>
      <xdr:col>8</xdr:col>
      <xdr:colOff>420239</xdr:colOff>
      <xdr:row>23</xdr:row>
      <xdr:rowOff>84746</xdr:rowOff>
    </xdr:to>
    <xdr:cxnSp macro="">
      <xdr:nvCxnSpPr>
        <xdr:cNvPr id="59" name="Lige pilforbindelse 58">
          <a:extLst>
            <a:ext uri="{FF2B5EF4-FFF2-40B4-BE49-F238E27FC236}">
              <a16:creationId xmlns:a16="http://schemas.microsoft.com/office/drawing/2014/main" id="{71DC1E6F-D269-4C91-A6F8-E116805EADA1}"/>
            </a:ext>
          </a:extLst>
        </xdr:cNvPr>
        <xdr:cNvCxnSpPr>
          <a:stCxn id="50" idx="2"/>
          <a:endCxn id="43" idx="0"/>
        </xdr:cNvCxnSpPr>
      </xdr:nvCxnSpPr>
      <xdr:spPr>
        <a:xfrm flipH="1">
          <a:off x="4216680" y="2428739"/>
          <a:ext cx="1428702" cy="19123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309279</xdr:colOff>
      <xdr:row>42</xdr:row>
      <xdr:rowOff>153541</xdr:rowOff>
    </xdr:from>
    <xdr:to>
      <xdr:col>2</xdr:col>
      <xdr:colOff>404529</xdr:colOff>
      <xdr:row>44</xdr:row>
      <xdr:rowOff>42541</xdr:rowOff>
    </xdr:to>
    <xdr:sp macro="" textlink="">
      <xdr:nvSpPr>
        <xdr:cNvPr id="60" name="Indlæsning/udlæsning 367">
          <a:extLst>
            <a:ext uri="{FF2B5EF4-FFF2-40B4-BE49-F238E27FC236}">
              <a16:creationId xmlns:a16="http://schemas.microsoft.com/office/drawing/2014/main" id="{236B6A9A-FD26-42E4-AFA1-CE25FF789A81}"/>
            </a:ext>
          </a:extLst>
        </xdr:cNvPr>
        <xdr:cNvSpPr/>
      </xdr:nvSpPr>
      <xdr:spPr>
        <a:xfrm>
          <a:off x="962422" y="7925941"/>
          <a:ext cx="748393" cy="259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Tid</a:t>
          </a:r>
        </a:p>
      </xdr:txBody>
    </xdr:sp>
    <xdr:clientData/>
  </xdr:twoCellAnchor>
  <xdr:twoCellAnchor>
    <xdr:from>
      <xdr:col>2</xdr:col>
      <xdr:colOff>327347</xdr:colOff>
      <xdr:row>43</xdr:row>
      <xdr:rowOff>100082</xdr:rowOff>
    </xdr:from>
    <xdr:to>
      <xdr:col>10</xdr:col>
      <xdr:colOff>96602</xdr:colOff>
      <xdr:row>47</xdr:row>
      <xdr:rowOff>130780</xdr:rowOff>
    </xdr:to>
    <xdr:cxnSp macro="">
      <xdr:nvCxnSpPr>
        <xdr:cNvPr id="61" name="Lige pilforbindelse 60">
          <a:extLst>
            <a:ext uri="{FF2B5EF4-FFF2-40B4-BE49-F238E27FC236}">
              <a16:creationId xmlns:a16="http://schemas.microsoft.com/office/drawing/2014/main" id="{86F46E27-0A84-42E6-8277-AA17C28FC284}"/>
            </a:ext>
          </a:extLst>
        </xdr:cNvPr>
        <xdr:cNvCxnSpPr>
          <a:stCxn id="60" idx="5"/>
          <a:endCxn id="78" idx="1"/>
        </xdr:cNvCxnSpPr>
      </xdr:nvCxnSpPr>
      <xdr:spPr>
        <a:xfrm>
          <a:off x="1633633" y="8057539"/>
          <a:ext cx="4994398" cy="7709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221343</xdr:colOff>
      <xdr:row>31</xdr:row>
      <xdr:rowOff>67886</xdr:rowOff>
    </xdr:from>
    <xdr:to>
      <xdr:col>17</xdr:col>
      <xdr:colOff>18595</xdr:colOff>
      <xdr:row>34</xdr:row>
      <xdr:rowOff>0</xdr:rowOff>
    </xdr:to>
    <xdr:sp macro="" textlink="">
      <xdr:nvSpPr>
        <xdr:cNvPr id="62" name="Proces 373">
          <a:extLst>
            <a:ext uri="{FF2B5EF4-FFF2-40B4-BE49-F238E27FC236}">
              <a16:creationId xmlns:a16="http://schemas.microsoft.com/office/drawing/2014/main" id="{A97DD60D-2BA2-4825-981F-CEB586F4D994}"/>
            </a:ext>
          </a:extLst>
        </xdr:cNvPr>
        <xdr:cNvSpPr/>
      </xdr:nvSpPr>
      <xdr:spPr>
        <a:xfrm>
          <a:off x="8059057" y="5804657"/>
          <a:ext cx="3062967" cy="48728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Htr_3_øst  </a:t>
          </a:r>
          <a:r>
            <a:rPr lang="da-DK" sz="1100" baseline="0">
              <a:solidFill>
                <a:sysClr val="windowText" lastClr="000000"/>
              </a:solidFill>
            </a:rPr>
            <a:t>=</a:t>
          </a:r>
        </a:p>
        <a:p>
          <a:pPr algn="l"/>
          <a:r>
            <a:rPr lang="da-DK" sz="1100" baseline="0">
              <a:solidFill>
                <a:sysClr val="windowText" lastClr="000000"/>
              </a:solidFill>
            </a:rPr>
            <a:t>1 / ( 1 / Varme_masse_overfl + 1 / Htr_1_øst ) </a:t>
          </a:r>
        </a:p>
      </xdr:txBody>
    </xdr:sp>
    <xdr:clientData/>
  </xdr:twoCellAnchor>
  <xdr:twoCellAnchor>
    <xdr:from>
      <xdr:col>18</xdr:col>
      <xdr:colOff>579967</xdr:colOff>
      <xdr:row>25</xdr:row>
      <xdr:rowOff>100540</xdr:rowOff>
    </xdr:from>
    <xdr:to>
      <xdr:col>25</xdr:col>
      <xdr:colOff>284692</xdr:colOff>
      <xdr:row>27</xdr:row>
      <xdr:rowOff>187540</xdr:rowOff>
    </xdr:to>
    <xdr:sp macro="" textlink="">
      <xdr:nvSpPr>
        <xdr:cNvPr id="63" name="Proces 374">
          <a:extLst>
            <a:ext uri="{FF2B5EF4-FFF2-40B4-BE49-F238E27FC236}">
              <a16:creationId xmlns:a16="http://schemas.microsoft.com/office/drawing/2014/main" id="{06B52394-293E-48D7-B1D2-D8B62D06DF22}"/>
            </a:ext>
          </a:extLst>
        </xdr:cNvPr>
        <xdr:cNvSpPr/>
      </xdr:nvSpPr>
      <xdr:spPr>
        <a:xfrm>
          <a:off x="12336538" y="4726969"/>
          <a:ext cx="4276725"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Htr_1_øst  </a:t>
          </a:r>
          <a:r>
            <a:rPr lang="da-DK" sz="1100" baseline="0">
              <a:solidFill>
                <a:sysClr val="windowText" lastClr="000000"/>
              </a:solidFill>
            </a:rPr>
            <a:t>=</a:t>
          </a:r>
        </a:p>
        <a:p>
          <a:pPr algn="l"/>
          <a:r>
            <a:rPr lang="da-DK" sz="1100" baseline="0">
              <a:solidFill>
                <a:sysClr val="windowText" lastClr="000000"/>
              </a:solidFill>
            </a:rPr>
            <a:t>1 / ( 1 / (Vent_kap + Varme_basis_vent)  + 1 / Varme_overfl_rum ) </a:t>
          </a:r>
        </a:p>
        <a:p>
          <a:pPr algn="l"/>
          <a:endParaRPr lang="da-DK" sz="1100" baseline="0">
            <a:solidFill>
              <a:sysClr val="windowText" lastClr="000000"/>
            </a:solidFill>
          </a:endParaRPr>
        </a:p>
        <a:p>
          <a:pPr algn="l"/>
          <a:r>
            <a:rPr lang="da-DK" sz="1100" baseline="0">
              <a:solidFill>
                <a:sysClr val="windowText" lastClr="000000"/>
              </a:solidFill>
            </a:rPr>
            <a:t> </a:t>
          </a:r>
        </a:p>
      </xdr:txBody>
    </xdr:sp>
    <xdr:clientData/>
  </xdr:twoCellAnchor>
  <xdr:twoCellAnchor>
    <xdr:from>
      <xdr:col>13</xdr:col>
      <xdr:colOff>551391</xdr:colOff>
      <xdr:row>25</xdr:row>
      <xdr:rowOff>68791</xdr:rowOff>
    </xdr:from>
    <xdr:to>
      <xdr:col>16</xdr:col>
      <xdr:colOff>351366</xdr:colOff>
      <xdr:row>27</xdr:row>
      <xdr:rowOff>155791</xdr:rowOff>
    </xdr:to>
    <xdr:sp macro="" textlink="">
      <xdr:nvSpPr>
        <xdr:cNvPr id="64" name="Proces 375">
          <a:extLst>
            <a:ext uri="{FF2B5EF4-FFF2-40B4-BE49-F238E27FC236}">
              <a16:creationId xmlns:a16="http://schemas.microsoft.com/office/drawing/2014/main" id="{98CE465D-C0E8-4030-AF5B-CA9DB68D8A00}"/>
            </a:ext>
          </a:extLst>
        </xdr:cNvPr>
        <xdr:cNvSpPr/>
      </xdr:nvSpPr>
      <xdr:spPr>
        <a:xfrm>
          <a:off x="9042248" y="4695220"/>
          <a:ext cx="1759404"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Varme_masse_overfl  </a:t>
          </a:r>
          <a:r>
            <a:rPr lang="da-DK" sz="1100" baseline="0">
              <a:solidFill>
                <a:sysClr val="windowText" lastClr="000000"/>
              </a:solidFill>
            </a:rPr>
            <a:t>=</a:t>
          </a:r>
        </a:p>
        <a:p>
          <a:pPr algn="l"/>
          <a:r>
            <a:rPr lang="da-DK" sz="1100" baseline="0">
              <a:solidFill>
                <a:sysClr val="windowText" lastClr="000000"/>
              </a:solidFill>
            </a:rPr>
            <a:t>Ums * Eff_masse_aeal</a:t>
          </a:r>
        </a:p>
      </xdr:txBody>
    </xdr:sp>
    <xdr:clientData/>
  </xdr:twoCellAnchor>
  <xdr:twoCellAnchor>
    <xdr:from>
      <xdr:col>14</xdr:col>
      <xdr:colOff>448053</xdr:colOff>
      <xdr:row>27</xdr:row>
      <xdr:rowOff>159873</xdr:rowOff>
    </xdr:from>
    <xdr:to>
      <xdr:col>15</xdr:col>
      <xdr:colOff>123976</xdr:colOff>
      <xdr:row>31</xdr:row>
      <xdr:rowOff>67886</xdr:rowOff>
    </xdr:to>
    <xdr:cxnSp macro="">
      <xdr:nvCxnSpPr>
        <xdr:cNvPr id="65" name="Lige pilforbindelse 64">
          <a:extLst>
            <a:ext uri="{FF2B5EF4-FFF2-40B4-BE49-F238E27FC236}">
              <a16:creationId xmlns:a16="http://schemas.microsoft.com/office/drawing/2014/main" id="{921C08D2-D113-444B-9CAC-DCFE02ED8837}"/>
            </a:ext>
          </a:extLst>
        </xdr:cNvPr>
        <xdr:cNvCxnSpPr>
          <a:stCxn id="64" idx="2"/>
          <a:endCxn id="62" idx="0"/>
        </xdr:cNvCxnSpPr>
      </xdr:nvCxnSpPr>
      <xdr:spPr>
        <a:xfrm flipH="1">
          <a:off x="9592053" y="5156416"/>
          <a:ext cx="329066" cy="6482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457200</xdr:colOff>
      <xdr:row>1</xdr:row>
      <xdr:rowOff>13185</xdr:rowOff>
    </xdr:from>
    <xdr:to>
      <xdr:col>21</xdr:col>
      <xdr:colOff>274023</xdr:colOff>
      <xdr:row>2</xdr:row>
      <xdr:rowOff>93781</xdr:rowOff>
    </xdr:to>
    <xdr:sp macro="" textlink="">
      <xdr:nvSpPr>
        <xdr:cNvPr id="66" name="Indlæsning/udlæsning 445">
          <a:extLst>
            <a:ext uri="{FF2B5EF4-FFF2-40B4-BE49-F238E27FC236}">
              <a16:creationId xmlns:a16="http://schemas.microsoft.com/office/drawing/2014/main" id="{57277DF6-531F-4E83-9C4D-69E13E6F6D77}"/>
            </a:ext>
          </a:extLst>
        </xdr:cNvPr>
        <xdr:cNvSpPr/>
      </xdr:nvSpPr>
      <xdr:spPr>
        <a:xfrm>
          <a:off x="12866914" y="198242"/>
          <a:ext cx="1123109"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Ums</a:t>
          </a:r>
        </a:p>
      </xdr:txBody>
    </xdr:sp>
    <xdr:clientData/>
  </xdr:twoCellAnchor>
  <xdr:twoCellAnchor>
    <xdr:from>
      <xdr:col>12</xdr:col>
      <xdr:colOff>526444</xdr:colOff>
      <xdr:row>15</xdr:row>
      <xdr:rowOff>31296</xdr:rowOff>
    </xdr:from>
    <xdr:to>
      <xdr:col>17</xdr:col>
      <xdr:colOff>389012</xdr:colOff>
      <xdr:row>22</xdr:row>
      <xdr:rowOff>127000</xdr:rowOff>
    </xdr:to>
    <xdr:sp macro="" textlink="">
      <xdr:nvSpPr>
        <xdr:cNvPr id="67" name="Proces 471">
          <a:extLst>
            <a:ext uri="{FF2B5EF4-FFF2-40B4-BE49-F238E27FC236}">
              <a16:creationId xmlns:a16="http://schemas.microsoft.com/office/drawing/2014/main" id="{36008492-A445-443C-8F25-5E2039BBE4F6}"/>
            </a:ext>
          </a:extLst>
        </xdr:cNvPr>
        <xdr:cNvSpPr/>
      </xdr:nvSpPr>
      <xdr:spPr>
        <a:xfrm>
          <a:off x="8364158" y="2807153"/>
          <a:ext cx="3128283" cy="139110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Eff_masse_areal  </a:t>
          </a:r>
          <a:r>
            <a:rPr lang="da-DK" sz="1100" baseline="0">
              <a:solidFill>
                <a:sysClr val="windowText" lastClr="000000"/>
              </a:solidFill>
            </a:rPr>
            <a:t>=</a:t>
          </a:r>
        </a:p>
        <a:p>
          <a:pPr algn="l"/>
          <a:r>
            <a:rPr lang="da-DK" sz="1100" baseline="0">
              <a:solidFill>
                <a:sysClr val="windowText" lastClr="000000"/>
              </a:solidFill>
            </a:rPr>
            <a:t>( Term_kap_tot * 1000 ) ^ 2 /</a:t>
          </a:r>
        </a:p>
        <a:p>
          <a:pPr algn="l"/>
          <a:r>
            <a:rPr lang="da-DK" sz="1100" baseline="0">
              <a:solidFill>
                <a:sysClr val="windowText" lastClr="000000"/>
              </a:solidFill>
            </a:rPr>
            <a:t>SUMPRODUKT ( Areal_væg _øst - &gt; Areal_gulv; </a:t>
          </a:r>
        </a:p>
        <a:p>
          <a:pPr algn="l"/>
          <a:r>
            <a:rPr lang="da-DK" sz="1100" baseline="0">
              <a:solidFill>
                <a:sysClr val="windowText" lastClr="000000"/>
              </a:solidFill>
            </a:rPr>
            <a:t>  Term_kap_areal_øst -&gt; Term_kap_areal_gulv;  </a:t>
          </a:r>
        </a:p>
        <a:p>
          <a:pPr algn="l"/>
          <a:r>
            <a:rPr lang="da-DK" sz="1100" baseline="0">
              <a:solidFill>
                <a:sysClr val="windowText" lastClr="000000"/>
              </a:solidFill>
            </a:rPr>
            <a:t>  Term_kap_areal_øst -&gt; Term_kap_areal_gulv )</a:t>
          </a:r>
        </a:p>
        <a:p>
          <a:pPr algn="l"/>
          <a:endParaRPr lang="da-DK" sz="1100" baseline="0">
            <a:solidFill>
              <a:sysClr val="windowText" lastClr="000000"/>
            </a:solidFill>
          </a:endParaRPr>
        </a:p>
        <a:p>
          <a:pPr algn="l"/>
          <a:r>
            <a:rPr lang="da-DK" sz="1100" baseline="0">
              <a:solidFill>
                <a:sysClr val="windowText" lastClr="000000"/>
              </a:solidFill>
            </a:rPr>
            <a:t>(øst-syd-vest-nord-loft-gulv)</a:t>
          </a:r>
        </a:p>
      </xdr:txBody>
    </xdr:sp>
    <xdr:clientData/>
  </xdr:twoCellAnchor>
  <xdr:twoCellAnchor>
    <xdr:from>
      <xdr:col>13</xdr:col>
      <xdr:colOff>59723</xdr:colOff>
      <xdr:row>1</xdr:row>
      <xdr:rowOff>21048</xdr:rowOff>
    </xdr:from>
    <xdr:to>
      <xdr:col>17</xdr:col>
      <xdr:colOff>37777</xdr:colOff>
      <xdr:row>4</xdr:row>
      <xdr:rowOff>178713</xdr:rowOff>
    </xdr:to>
    <xdr:grpSp>
      <xdr:nvGrpSpPr>
        <xdr:cNvPr id="68" name="Gruppe 67">
          <a:extLst>
            <a:ext uri="{FF2B5EF4-FFF2-40B4-BE49-F238E27FC236}">
              <a16:creationId xmlns:a16="http://schemas.microsoft.com/office/drawing/2014/main" id="{AB5FDD60-12EA-4A00-8630-04EB0E4DADF7}"/>
            </a:ext>
          </a:extLst>
        </xdr:cNvPr>
        <xdr:cNvGrpSpPr/>
      </xdr:nvGrpSpPr>
      <xdr:grpSpPr>
        <a:xfrm>
          <a:off x="8550580" y="314962"/>
          <a:ext cx="2590626" cy="712837"/>
          <a:chOff x="7883527" y="425936"/>
          <a:chExt cx="2430667" cy="725083"/>
        </a:xfrm>
      </xdr:grpSpPr>
      <xdr:sp macro="" textlink="">
        <xdr:nvSpPr>
          <xdr:cNvPr id="69" name="Indlæsning/udlæsning 294">
            <a:extLst>
              <a:ext uri="{FF2B5EF4-FFF2-40B4-BE49-F238E27FC236}">
                <a16:creationId xmlns:a16="http://schemas.microsoft.com/office/drawing/2014/main" id="{DDBB142E-01F0-8067-0FA2-64DE2D962C77}"/>
              </a:ext>
            </a:extLst>
          </xdr:cNvPr>
          <xdr:cNvSpPr/>
        </xdr:nvSpPr>
        <xdr:spPr>
          <a:xfrm>
            <a:off x="8730194" y="425936"/>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Areal_væg_gulv</a:t>
            </a:r>
          </a:p>
        </xdr:txBody>
      </xdr:sp>
      <xdr:sp macro="" textlink="">
        <xdr:nvSpPr>
          <xdr:cNvPr id="70" name="Indlæsning/udlæsning 293">
            <a:extLst>
              <a:ext uri="{FF2B5EF4-FFF2-40B4-BE49-F238E27FC236}">
                <a16:creationId xmlns:a16="http://schemas.microsoft.com/office/drawing/2014/main" id="{7264E183-0D41-C929-4B99-9EA507861876}"/>
              </a:ext>
            </a:extLst>
          </xdr:cNvPr>
          <xdr:cNvSpPr/>
        </xdr:nvSpPr>
        <xdr:spPr>
          <a:xfrm>
            <a:off x="8589659" y="516953"/>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Areal_væg_loft</a:t>
            </a:r>
          </a:p>
        </xdr:txBody>
      </xdr:sp>
      <xdr:sp macro="" textlink="">
        <xdr:nvSpPr>
          <xdr:cNvPr id="71" name="Indlæsning/udlæsning 292">
            <a:extLst>
              <a:ext uri="{FF2B5EF4-FFF2-40B4-BE49-F238E27FC236}">
                <a16:creationId xmlns:a16="http://schemas.microsoft.com/office/drawing/2014/main" id="{DC6E2FEB-1242-4CC7-884A-77DB7C6B193A}"/>
              </a:ext>
            </a:extLst>
          </xdr:cNvPr>
          <xdr:cNvSpPr/>
        </xdr:nvSpPr>
        <xdr:spPr>
          <a:xfrm>
            <a:off x="8377126" y="607970"/>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Areal_væg_nord</a:t>
            </a:r>
          </a:p>
        </xdr:txBody>
      </xdr:sp>
      <xdr:sp macro="" textlink="">
        <xdr:nvSpPr>
          <xdr:cNvPr id="72" name="Indlæsning/udlæsning 291">
            <a:extLst>
              <a:ext uri="{FF2B5EF4-FFF2-40B4-BE49-F238E27FC236}">
                <a16:creationId xmlns:a16="http://schemas.microsoft.com/office/drawing/2014/main" id="{97D5BB42-18C1-7141-C828-2A2C5C30661E}"/>
              </a:ext>
            </a:extLst>
          </xdr:cNvPr>
          <xdr:cNvSpPr/>
        </xdr:nvSpPr>
        <xdr:spPr>
          <a:xfrm>
            <a:off x="8164593" y="698987"/>
            <a:ext cx="1584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Areal_væg_vest</a:t>
            </a:r>
          </a:p>
        </xdr:txBody>
      </xdr:sp>
      <xdr:sp macro="" textlink="">
        <xdr:nvSpPr>
          <xdr:cNvPr id="73" name="Indlæsning/udlæsning 290">
            <a:extLst>
              <a:ext uri="{FF2B5EF4-FFF2-40B4-BE49-F238E27FC236}">
                <a16:creationId xmlns:a16="http://schemas.microsoft.com/office/drawing/2014/main" id="{9ED972A9-0EFB-D339-C9C2-B46FEF78C7E6}"/>
              </a:ext>
            </a:extLst>
          </xdr:cNvPr>
          <xdr:cNvSpPr/>
        </xdr:nvSpPr>
        <xdr:spPr>
          <a:xfrm>
            <a:off x="8024060" y="790004"/>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Areal_væg_syd</a:t>
            </a:r>
          </a:p>
        </xdr:txBody>
      </xdr:sp>
      <xdr:sp macro="" textlink="">
        <xdr:nvSpPr>
          <xdr:cNvPr id="74" name="Indlæsning/udlæsning 499">
            <a:extLst>
              <a:ext uri="{FF2B5EF4-FFF2-40B4-BE49-F238E27FC236}">
                <a16:creationId xmlns:a16="http://schemas.microsoft.com/office/drawing/2014/main" id="{5013C1BA-FBDD-920B-1491-DC914AB48920}"/>
              </a:ext>
            </a:extLst>
          </xdr:cNvPr>
          <xdr:cNvSpPr/>
        </xdr:nvSpPr>
        <xdr:spPr>
          <a:xfrm>
            <a:off x="7883527" y="881019"/>
            <a:ext cx="1512000" cy="270000"/>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Areal_væg_øst</a:t>
            </a:r>
          </a:p>
        </xdr:txBody>
      </xdr:sp>
    </xdr:grpSp>
    <xdr:clientData/>
  </xdr:twoCellAnchor>
  <xdr:twoCellAnchor>
    <xdr:from>
      <xdr:col>14</xdr:col>
      <xdr:colOff>213070</xdr:colOff>
      <xdr:row>4</xdr:row>
      <xdr:rowOff>178713</xdr:rowOff>
    </xdr:from>
    <xdr:to>
      <xdr:col>15</xdr:col>
      <xdr:colOff>129645</xdr:colOff>
      <xdr:row>15</xdr:row>
      <xdr:rowOff>31296</xdr:rowOff>
    </xdr:to>
    <xdr:cxnSp macro="">
      <xdr:nvCxnSpPr>
        <xdr:cNvPr id="75" name="Lige pilforbindelse 74">
          <a:extLst>
            <a:ext uri="{FF2B5EF4-FFF2-40B4-BE49-F238E27FC236}">
              <a16:creationId xmlns:a16="http://schemas.microsoft.com/office/drawing/2014/main" id="{69EC1EB2-71D9-44A4-ABBD-63ABCD6F4299}"/>
            </a:ext>
          </a:extLst>
        </xdr:cNvPr>
        <xdr:cNvCxnSpPr>
          <a:stCxn id="74" idx="4"/>
          <a:endCxn id="67" idx="0"/>
        </xdr:cNvCxnSpPr>
      </xdr:nvCxnSpPr>
      <xdr:spPr>
        <a:xfrm>
          <a:off x="9357070" y="918942"/>
          <a:ext cx="569718" cy="188821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333376</xdr:colOff>
      <xdr:row>10</xdr:row>
      <xdr:rowOff>171450</xdr:rowOff>
    </xdr:from>
    <xdr:to>
      <xdr:col>23</xdr:col>
      <xdr:colOff>352426</xdr:colOff>
      <xdr:row>13</xdr:row>
      <xdr:rowOff>67950</xdr:rowOff>
    </xdr:to>
    <xdr:sp macro="" textlink="">
      <xdr:nvSpPr>
        <xdr:cNvPr id="76" name="Proces 513">
          <a:extLst>
            <a:ext uri="{FF2B5EF4-FFF2-40B4-BE49-F238E27FC236}">
              <a16:creationId xmlns:a16="http://schemas.microsoft.com/office/drawing/2014/main" id="{787EFEEC-0CA2-4708-B470-F350276186F8}"/>
            </a:ext>
          </a:extLst>
        </xdr:cNvPr>
        <xdr:cNvSpPr/>
      </xdr:nvSpPr>
      <xdr:spPr>
        <a:xfrm>
          <a:off x="13396233" y="2022021"/>
          <a:ext cx="1978479"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Varme_basis_vent  </a:t>
          </a:r>
          <a:r>
            <a:rPr lang="da-DK" sz="1100" baseline="0">
              <a:solidFill>
                <a:sysClr val="windowText" lastClr="000000"/>
              </a:solidFill>
            </a:rPr>
            <a:t>=</a:t>
          </a:r>
        </a:p>
        <a:p>
          <a:pPr algn="l"/>
          <a:r>
            <a:rPr lang="da-DK" sz="1100" baseline="0">
              <a:solidFill>
                <a:sysClr val="windowText" lastClr="000000"/>
              </a:solidFill>
            </a:rPr>
            <a:t> 1,2 * 0,35 * Areal_gulvv</a:t>
          </a:r>
        </a:p>
      </xdr:txBody>
    </xdr:sp>
    <xdr:clientData/>
  </xdr:twoCellAnchor>
  <xdr:twoCellAnchor>
    <xdr:from>
      <xdr:col>15</xdr:col>
      <xdr:colOff>315083</xdr:colOff>
      <xdr:row>36</xdr:row>
      <xdr:rowOff>16480</xdr:rowOff>
    </xdr:from>
    <xdr:to>
      <xdr:col>24</xdr:col>
      <xdr:colOff>589947</xdr:colOff>
      <xdr:row>43</xdr:row>
      <xdr:rowOff>127000</xdr:rowOff>
    </xdr:to>
    <xdr:sp macro="" textlink="">
      <xdr:nvSpPr>
        <xdr:cNvPr id="77" name="Proces 389">
          <a:extLst>
            <a:ext uri="{FF2B5EF4-FFF2-40B4-BE49-F238E27FC236}">
              <a16:creationId xmlns:a16="http://schemas.microsoft.com/office/drawing/2014/main" id="{EFB3148E-3632-4665-A38D-6290610CD694}"/>
            </a:ext>
          </a:extLst>
        </xdr:cNvPr>
        <xdr:cNvSpPr/>
      </xdr:nvSpPr>
      <xdr:spPr>
        <a:xfrm>
          <a:off x="10112226" y="6678537"/>
          <a:ext cx="6153150" cy="1405920"/>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ɸ_mtot  </a:t>
          </a:r>
          <a:r>
            <a:rPr lang="da-DK" sz="1100" baseline="0">
              <a:solidFill>
                <a:sysClr val="windowText" lastClr="000000"/>
              </a:solidFill>
            </a:rPr>
            <a:t>=</a:t>
          </a:r>
        </a:p>
        <a:p>
          <a:pPr algn="l"/>
          <a:r>
            <a:rPr lang="da-DK" sz="1100" baseline="0">
              <a:solidFill>
                <a:sysClr val="windowText" lastClr="000000"/>
              </a:solidFill>
            </a:rPr>
            <a:t>Varme_til_væg_øst + </a:t>
          </a:r>
        </a:p>
        <a:p>
          <a:pPr algn="l"/>
          <a:r>
            <a:rPr lang="da-DK" sz="1100" baseline="0">
              <a:solidFill>
                <a:sysClr val="windowText" lastClr="000000"/>
              </a:solidFill>
            </a:rPr>
            <a:t>Htr_3_øst * </a:t>
          </a:r>
        </a:p>
        <a:p>
          <a:pPr algn="l"/>
          <a:r>
            <a:rPr lang="da-DK" sz="1100" baseline="0">
              <a:solidFill>
                <a:sysClr val="windowText" lastClr="000000"/>
              </a:solidFill>
            </a:rPr>
            <a:t>( Varme_til_overflade_øst + </a:t>
          </a:r>
        </a:p>
        <a:p>
          <a:pPr algn="l"/>
          <a:r>
            <a:rPr lang="da-DK" sz="1100" baseline="0">
              <a:solidFill>
                <a:sysClr val="windowText" lastClr="000000"/>
              </a:solidFill>
            </a:rPr>
            <a:t>Htr_1_øst * ( ( ( Varme_basis_vent + Vent_kap ) * T_ude_øst ) / (Vent_kap + Varme_basis_vent) + </a:t>
          </a:r>
        </a:p>
        <a:p>
          <a:pPr algn="l"/>
          <a:r>
            <a:rPr lang="da-DK" sz="1100" baseline="0">
              <a:solidFill>
                <a:sysClr val="windowText" lastClr="000000"/>
              </a:solidFill>
            </a:rPr>
            <a:t>Varme_til_luft_øst / (Vent_kap + Varme_basis_vent) )</a:t>
          </a:r>
        </a:p>
        <a:p>
          <a:pPr algn="l"/>
          <a:r>
            <a:rPr lang="da-DK" sz="1100" baseline="0">
              <a:solidFill>
                <a:sysClr val="windowText" lastClr="000000"/>
              </a:solidFill>
            </a:rPr>
            <a:t> /  Htr_1_øst</a:t>
          </a:r>
        </a:p>
        <a:p>
          <a:pPr algn="l"/>
          <a:endParaRPr lang="da-DK" sz="1100" baseline="0">
            <a:solidFill>
              <a:sysClr val="windowText" lastClr="000000"/>
            </a:solidFill>
          </a:endParaRPr>
        </a:p>
      </xdr:txBody>
    </xdr:sp>
    <xdr:clientData/>
  </xdr:twoCellAnchor>
  <xdr:twoCellAnchor>
    <xdr:from>
      <xdr:col>10</xdr:col>
      <xdr:colOff>96602</xdr:colOff>
      <xdr:row>45</xdr:row>
      <xdr:rowOff>28726</xdr:rowOff>
    </xdr:from>
    <xdr:to>
      <xdr:col>18</xdr:col>
      <xdr:colOff>256268</xdr:colOff>
      <xdr:row>50</xdr:row>
      <xdr:rowOff>52917</xdr:rowOff>
    </xdr:to>
    <xdr:sp macro="" textlink="">
      <xdr:nvSpPr>
        <xdr:cNvPr id="78" name="Proces 110">
          <a:extLst>
            <a:ext uri="{FF2B5EF4-FFF2-40B4-BE49-F238E27FC236}">
              <a16:creationId xmlns:a16="http://schemas.microsoft.com/office/drawing/2014/main" id="{35DEE788-BD26-4780-AC91-9F5F419BF6C6}"/>
            </a:ext>
          </a:extLst>
        </xdr:cNvPr>
        <xdr:cNvSpPr/>
      </xdr:nvSpPr>
      <xdr:spPr>
        <a:xfrm>
          <a:off x="6628031" y="8356297"/>
          <a:ext cx="5384808" cy="949477"/>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T_væg_øst</a:t>
          </a:r>
          <a:r>
            <a:rPr lang="da-DK" sz="1100" baseline="0">
              <a:solidFill>
                <a:sysClr val="windowText" lastClr="000000"/>
              </a:solidFill>
            </a:rPr>
            <a:t>= </a:t>
          </a:r>
        </a:p>
        <a:p>
          <a:pPr algn="l"/>
          <a:r>
            <a:rPr lang="da-DK" sz="1100">
              <a:solidFill>
                <a:sysClr val="windowText" lastClr="000000"/>
              </a:solidFill>
            </a:rPr>
            <a:t>( (</a:t>
          </a:r>
          <a:r>
            <a:rPr lang="da-DK" sz="1100" baseline="0">
              <a:solidFill>
                <a:sysClr val="windowText" lastClr="000000"/>
              </a:solidFill>
            </a:rPr>
            <a:t> </a:t>
          </a:r>
          <a:r>
            <a:rPr lang="da-DK" sz="1100">
              <a:solidFill>
                <a:srgbClr val="FF0000"/>
              </a:solidFill>
            </a:rPr>
            <a:t>T_rum</a:t>
          </a:r>
          <a:r>
            <a:rPr lang="da-DK" sz="1100" baseline="0">
              <a:solidFill>
                <a:sysClr val="windowText" lastClr="000000"/>
              </a:solidFill>
            </a:rPr>
            <a:t> * (Term_kap_bygn * 3600 * Areal_gulv / Tid - 0,5 * Htr_3_øst + ɸ_mtot ) / </a:t>
          </a:r>
        </a:p>
        <a:p>
          <a:pPr algn="l"/>
          <a:r>
            <a:rPr lang="da-DK" sz="1100" baseline="0">
              <a:solidFill>
                <a:sysClr val="windowText" lastClr="000000"/>
              </a:solidFill>
            </a:rPr>
            <a:t>( Term_kap_bygn * 3600 * Areal_gulv / Tid + 0,5 * Htr_3_øst + ɸ_mtot )</a:t>
          </a:r>
        </a:p>
        <a:p>
          <a:pPr algn="l"/>
          <a:r>
            <a:rPr lang="da-DK" sz="1100" baseline="0">
              <a:solidFill>
                <a:sysClr val="windowText" lastClr="000000"/>
              </a:solidFill>
            </a:rPr>
            <a:t>+ </a:t>
          </a:r>
          <a:r>
            <a:rPr lang="da-DK" sz="1100" baseline="0">
              <a:solidFill>
                <a:srgbClr val="FF0000"/>
              </a:solidFill>
            </a:rPr>
            <a:t>T_rum </a:t>
          </a:r>
          <a:r>
            <a:rPr lang="da-DK" sz="1100" baseline="0">
              <a:solidFill>
                <a:sysClr val="windowText" lastClr="000000"/>
              </a:solidFill>
            </a:rPr>
            <a:t>) / 2</a:t>
          </a:r>
          <a:endParaRPr lang="da-DK" sz="1100">
            <a:solidFill>
              <a:sysClr val="windowText" lastClr="000000"/>
            </a:solidFill>
          </a:endParaRPr>
        </a:p>
      </xdr:txBody>
    </xdr:sp>
    <xdr:clientData/>
  </xdr:twoCellAnchor>
  <xdr:twoCellAnchor>
    <xdr:from>
      <xdr:col>23</xdr:col>
      <xdr:colOff>565149</xdr:colOff>
      <xdr:row>15</xdr:row>
      <xdr:rowOff>186265</xdr:rowOff>
    </xdr:from>
    <xdr:to>
      <xdr:col>28</xdr:col>
      <xdr:colOff>170392</xdr:colOff>
      <xdr:row>19</xdr:row>
      <xdr:rowOff>144265</xdr:rowOff>
    </xdr:to>
    <xdr:sp macro="" textlink="">
      <xdr:nvSpPr>
        <xdr:cNvPr id="79" name="Proces 520">
          <a:extLst>
            <a:ext uri="{FF2B5EF4-FFF2-40B4-BE49-F238E27FC236}">
              <a16:creationId xmlns:a16="http://schemas.microsoft.com/office/drawing/2014/main" id="{C23F9427-7EFF-4C9C-A3F8-D87C56B01510}"/>
            </a:ext>
          </a:extLst>
        </xdr:cNvPr>
        <xdr:cNvSpPr/>
      </xdr:nvSpPr>
      <xdr:spPr>
        <a:xfrm>
          <a:off x="15587435" y="2962122"/>
          <a:ext cx="2870957" cy="698229"/>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Vent_kap  </a:t>
          </a:r>
          <a:r>
            <a:rPr lang="da-DK" sz="1100" baseline="0">
              <a:solidFill>
                <a:sysClr val="windowText" lastClr="000000"/>
              </a:solidFill>
            </a:rPr>
            <a:t>=</a:t>
          </a:r>
        </a:p>
        <a:p>
          <a:pPr algn="l"/>
          <a:r>
            <a:rPr lang="da-DK" sz="1100" baseline="0">
              <a:solidFill>
                <a:sysClr val="windowText" lastClr="000000"/>
              </a:solidFill>
            </a:rPr>
            <a:t> Luftmgd * 1,2 * Varme_intern / Q_pers - Varme_basis_vent</a:t>
          </a:r>
        </a:p>
      </xdr:txBody>
    </xdr:sp>
    <xdr:clientData/>
  </xdr:twoCellAnchor>
  <xdr:twoCellAnchor>
    <xdr:from>
      <xdr:col>30</xdr:col>
      <xdr:colOff>4232</xdr:colOff>
      <xdr:row>17</xdr:row>
      <xdr:rowOff>51857</xdr:rowOff>
    </xdr:from>
    <xdr:to>
      <xdr:col>32</xdr:col>
      <xdr:colOff>332316</xdr:colOff>
      <xdr:row>19</xdr:row>
      <xdr:rowOff>137583</xdr:rowOff>
    </xdr:to>
    <xdr:sp macro="" textlink="">
      <xdr:nvSpPr>
        <xdr:cNvPr id="80" name="Proces 528">
          <a:extLst>
            <a:ext uri="{FF2B5EF4-FFF2-40B4-BE49-F238E27FC236}">
              <a16:creationId xmlns:a16="http://schemas.microsoft.com/office/drawing/2014/main" id="{3865A506-51FB-410A-813C-81C8D92903A9}"/>
            </a:ext>
          </a:extLst>
        </xdr:cNvPr>
        <xdr:cNvSpPr/>
      </xdr:nvSpPr>
      <xdr:spPr>
        <a:xfrm>
          <a:off x="19598518" y="3197828"/>
          <a:ext cx="1634369" cy="45584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Varme_til_luft_øst  </a:t>
          </a:r>
          <a:r>
            <a:rPr lang="da-DK" sz="1100" baseline="0">
              <a:solidFill>
                <a:sysClr val="windowText" lastClr="000000"/>
              </a:solidFill>
            </a:rPr>
            <a:t>=</a:t>
          </a:r>
        </a:p>
        <a:p>
          <a:pPr algn="l"/>
          <a:r>
            <a:rPr lang="da-DK" sz="1100" baseline="0">
              <a:solidFill>
                <a:sysClr val="windowText" lastClr="000000"/>
              </a:solidFill>
            </a:rPr>
            <a:t> Varme_intern * 0,5</a:t>
          </a:r>
        </a:p>
      </xdr:txBody>
    </xdr:sp>
    <xdr:clientData/>
  </xdr:twoCellAnchor>
  <xdr:twoCellAnchor>
    <xdr:from>
      <xdr:col>33</xdr:col>
      <xdr:colOff>279399</xdr:colOff>
      <xdr:row>10</xdr:row>
      <xdr:rowOff>161923</xdr:rowOff>
    </xdr:from>
    <xdr:to>
      <xdr:col>37</xdr:col>
      <xdr:colOff>98424</xdr:colOff>
      <xdr:row>13</xdr:row>
      <xdr:rowOff>58423</xdr:rowOff>
    </xdr:to>
    <xdr:sp macro="" textlink="">
      <xdr:nvSpPr>
        <xdr:cNvPr id="81" name="Proces 534">
          <a:extLst>
            <a:ext uri="{FF2B5EF4-FFF2-40B4-BE49-F238E27FC236}">
              <a16:creationId xmlns:a16="http://schemas.microsoft.com/office/drawing/2014/main" id="{B554309A-0918-4447-BCE2-89EB8563F514}"/>
            </a:ext>
          </a:extLst>
        </xdr:cNvPr>
        <xdr:cNvSpPr/>
      </xdr:nvSpPr>
      <xdr:spPr>
        <a:xfrm>
          <a:off x="21833113" y="2012494"/>
          <a:ext cx="2431597"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Varme_overfl_rum  </a:t>
          </a:r>
          <a:r>
            <a:rPr lang="da-DK" sz="1100" baseline="0">
              <a:solidFill>
                <a:sysClr val="windowText" lastClr="000000"/>
              </a:solidFill>
            </a:rPr>
            <a:t>=</a:t>
          </a:r>
        </a:p>
        <a:p>
          <a:pPr algn="l"/>
          <a:r>
            <a:rPr lang="da-DK" sz="1100" baseline="0">
              <a:solidFill>
                <a:sysClr val="windowText" lastClr="000000"/>
              </a:solidFill>
            </a:rPr>
            <a:t>U_sa * Areal_flader</a:t>
          </a:r>
        </a:p>
      </xdr:txBody>
    </xdr:sp>
    <xdr:clientData/>
  </xdr:twoCellAnchor>
  <xdr:twoCellAnchor>
    <xdr:from>
      <xdr:col>14</xdr:col>
      <xdr:colOff>175756</xdr:colOff>
      <xdr:row>43</xdr:row>
      <xdr:rowOff>127000</xdr:rowOff>
    </xdr:from>
    <xdr:to>
      <xdr:col>20</xdr:col>
      <xdr:colOff>124432</xdr:colOff>
      <xdr:row>45</xdr:row>
      <xdr:rowOff>30087</xdr:rowOff>
    </xdr:to>
    <xdr:cxnSp macro="">
      <xdr:nvCxnSpPr>
        <xdr:cNvPr id="82" name="Lige pilforbindelse 81">
          <a:extLst>
            <a:ext uri="{FF2B5EF4-FFF2-40B4-BE49-F238E27FC236}">
              <a16:creationId xmlns:a16="http://schemas.microsoft.com/office/drawing/2014/main" id="{A45E041A-247D-494E-9ACD-7DEDAACAD994}"/>
            </a:ext>
          </a:extLst>
        </xdr:cNvPr>
        <xdr:cNvCxnSpPr>
          <a:stCxn id="77" idx="2"/>
          <a:endCxn id="78" idx="0"/>
        </xdr:cNvCxnSpPr>
      </xdr:nvCxnSpPr>
      <xdr:spPr>
        <a:xfrm flipH="1">
          <a:off x="9319756" y="8084457"/>
          <a:ext cx="3867533" cy="2732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448053</xdr:colOff>
      <xdr:row>28</xdr:row>
      <xdr:rowOff>3541</xdr:rowOff>
    </xdr:from>
    <xdr:to>
      <xdr:col>22</xdr:col>
      <xdr:colOff>104926</xdr:colOff>
      <xdr:row>31</xdr:row>
      <xdr:rowOff>67886</xdr:rowOff>
    </xdr:to>
    <xdr:cxnSp macro="">
      <xdr:nvCxnSpPr>
        <xdr:cNvPr id="83" name="Lige pilforbindelse 82">
          <a:extLst>
            <a:ext uri="{FF2B5EF4-FFF2-40B4-BE49-F238E27FC236}">
              <a16:creationId xmlns:a16="http://schemas.microsoft.com/office/drawing/2014/main" id="{A8B2C485-0F76-43B2-9A93-A94B8D7C606C}"/>
            </a:ext>
          </a:extLst>
        </xdr:cNvPr>
        <xdr:cNvCxnSpPr>
          <a:stCxn id="63" idx="2"/>
          <a:endCxn id="62" idx="0"/>
        </xdr:cNvCxnSpPr>
      </xdr:nvCxnSpPr>
      <xdr:spPr>
        <a:xfrm flipH="1">
          <a:off x="9592053" y="5185141"/>
          <a:ext cx="4882016" cy="6195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333376</xdr:colOff>
      <xdr:row>1</xdr:row>
      <xdr:rowOff>13185</xdr:rowOff>
    </xdr:from>
    <xdr:to>
      <xdr:col>25</xdr:col>
      <xdr:colOff>360486</xdr:colOff>
      <xdr:row>3</xdr:row>
      <xdr:rowOff>28185</xdr:rowOff>
    </xdr:to>
    <xdr:sp macro="" textlink="">
      <xdr:nvSpPr>
        <xdr:cNvPr id="84" name="Indlæsning/udlæsning 778">
          <a:extLst>
            <a:ext uri="{FF2B5EF4-FFF2-40B4-BE49-F238E27FC236}">
              <a16:creationId xmlns:a16="http://schemas.microsoft.com/office/drawing/2014/main" id="{1FAD7D2D-3F06-498E-9106-15ACD2D3C873}"/>
            </a:ext>
          </a:extLst>
        </xdr:cNvPr>
        <xdr:cNvSpPr/>
      </xdr:nvSpPr>
      <xdr:spPr>
        <a:xfrm>
          <a:off x="14049376"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Luftmgd =</a:t>
          </a:r>
        </a:p>
        <a:p>
          <a:pPr algn="ctr"/>
          <a:r>
            <a:rPr lang="da-DK" sz="1100">
              <a:solidFill>
                <a:sysClr val="windowText" lastClr="000000"/>
              </a:solidFill>
            </a:rPr>
            <a:t>Opslag: Ventilations type</a:t>
          </a:r>
        </a:p>
      </xdr:txBody>
    </xdr:sp>
    <xdr:clientData/>
  </xdr:twoCellAnchor>
  <xdr:twoCellAnchor>
    <xdr:from>
      <xdr:col>23</xdr:col>
      <xdr:colOff>346931</xdr:colOff>
      <xdr:row>3</xdr:row>
      <xdr:rowOff>28185</xdr:rowOff>
    </xdr:from>
    <xdr:to>
      <xdr:col>26</xdr:col>
      <xdr:colOff>60854</xdr:colOff>
      <xdr:row>15</xdr:row>
      <xdr:rowOff>186265</xdr:rowOff>
    </xdr:to>
    <xdr:cxnSp macro="">
      <xdr:nvCxnSpPr>
        <xdr:cNvPr id="85" name="Lige pilforbindelse 84">
          <a:extLst>
            <a:ext uri="{FF2B5EF4-FFF2-40B4-BE49-F238E27FC236}">
              <a16:creationId xmlns:a16="http://schemas.microsoft.com/office/drawing/2014/main" id="{47F876E1-3AB8-4AA5-8975-0E7D9D84F145}"/>
            </a:ext>
          </a:extLst>
        </xdr:cNvPr>
        <xdr:cNvCxnSpPr>
          <a:stCxn id="84" idx="4"/>
          <a:endCxn id="79" idx="0"/>
        </xdr:cNvCxnSpPr>
      </xdr:nvCxnSpPr>
      <xdr:spPr>
        <a:xfrm>
          <a:off x="15369217" y="583356"/>
          <a:ext cx="1673351" cy="23787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66675</xdr:colOff>
      <xdr:row>1</xdr:row>
      <xdr:rowOff>13185</xdr:rowOff>
    </xdr:from>
    <xdr:to>
      <xdr:col>27</xdr:col>
      <xdr:colOff>493098</xdr:colOff>
      <xdr:row>2</xdr:row>
      <xdr:rowOff>93781</xdr:rowOff>
    </xdr:to>
    <xdr:sp macro="" textlink="">
      <xdr:nvSpPr>
        <xdr:cNvPr id="86" name="Indlæsning/udlæsning 795">
          <a:extLst>
            <a:ext uri="{FF2B5EF4-FFF2-40B4-BE49-F238E27FC236}">
              <a16:creationId xmlns:a16="http://schemas.microsoft.com/office/drawing/2014/main" id="{005C7065-566A-4B48-9B3D-2163692134E6}"/>
            </a:ext>
          </a:extLst>
        </xdr:cNvPr>
        <xdr:cNvSpPr/>
      </xdr:nvSpPr>
      <xdr:spPr>
        <a:xfrm>
          <a:off x="17048389"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Q_pers</a:t>
          </a:r>
        </a:p>
      </xdr:txBody>
    </xdr:sp>
    <xdr:clientData/>
  </xdr:twoCellAnchor>
  <xdr:twoCellAnchor>
    <xdr:from>
      <xdr:col>25</xdr:col>
      <xdr:colOff>193673</xdr:colOff>
      <xdr:row>10</xdr:row>
      <xdr:rowOff>149225</xdr:rowOff>
    </xdr:from>
    <xdr:to>
      <xdr:col>29</xdr:col>
      <xdr:colOff>450848</xdr:colOff>
      <xdr:row>13</xdr:row>
      <xdr:rowOff>45725</xdr:rowOff>
    </xdr:to>
    <xdr:sp macro="" textlink="">
      <xdr:nvSpPr>
        <xdr:cNvPr id="87" name="Proces 796">
          <a:extLst>
            <a:ext uri="{FF2B5EF4-FFF2-40B4-BE49-F238E27FC236}">
              <a16:creationId xmlns:a16="http://schemas.microsoft.com/office/drawing/2014/main" id="{B2AC9BB7-70E6-4823-BA6B-FD8DB35B18DA}"/>
            </a:ext>
          </a:extLst>
        </xdr:cNvPr>
        <xdr:cNvSpPr/>
      </xdr:nvSpPr>
      <xdr:spPr>
        <a:xfrm>
          <a:off x="16522244" y="1999796"/>
          <a:ext cx="2869747"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Varme_intern  </a:t>
          </a:r>
          <a:r>
            <a:rPr lang="da-DK" sz="1100" baseline="0">
              <a:solidFill>
                <a:sysClr val="windowText" lastClr="000000"/>
              </a:solidFill>
            </a:rPr>
            <a:t>=</a:t>
          </a:r>
        </a:p>
        <a:p>
          <a:pPr algn="l"/>
          <a:r>
            <a:rPr lang="da-DK" sz="1100" baseline="0">
              <a:solidFill>
                <a:sysClr val="windowText" lastClr="000000"/>
              </a:solidFill>
            </a:rPr>
            <a:t>Q_pers * MIN ( Max_antal ; Max_elever )</a:t>
          </a:r>
        </a:p>
      </xdr:txBody>
    </xdr:sp>
    <xdr:clientData/>
  </xdr:twoCellAnchor>
  <xdr:twoCellAnchor>
    <xdr:from>
      <xdr:col>28</xdr:col>
      <xdr:colOff>133350</xdr:colOff>
      <xdr:row>1</xdr:row>
      <xdr:rowOff>13185</xdr:rowOff>
    </xdr:from>
    <xdr:to>
      <xdr:col>29</xdr:col>
      <xdr:colOff>559773</xdr:colOff>
      <xdr:row>2</xdr:row>
      <xdr:rowOff>93781</xdr:rowOff>
    </xdr:to>
    <xdr:sp macro="" textlink="">
      <xdr:nvSpPr>
        <xdr:cNvPr id="88" name="Indlæsning/udlæsning 797">
          <a:extLst>
            <a:ext uri="{FF2B5EF4-FFF2-40B4-BE49-F238E27FC236}">
              <a16:creationId xmlns:a16="http://schemas.microsoft.com/office/drawing/2014/main" id="{93CFC5D5-3B22-4123-81F8-9D623EA737E3}"/>
            </a:ext>
          </a:extLst>
        </xdr:cNvPr>
        <xdr:cNvSpPr/>
      </xdr:nvSpPr>
      <xdr:spPr>
        <a:xfrm>
          <a:off x="18421350"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Max_antal</a:t>
          </a:r>
        </a:p>
      </xdr:txBody>
    </xdr:sp>
    <xdr:clientData/>
  </xdr:twoCellAnchor>
  <xdr:twoCellAnchor>
    <xdr:from>
      <xdr:col>27</xdr:col>
      <xdr:colOff>292100</xdr:colOff>
      <xdr:row>4</xdr:row>
      <xdr:rowOff>116417</xdr:rowOff>
    </xdr:from>
    <xdr:to>
      <xdr:col>31</xdr:col>
      <xdr:colOff>553509</xdr:colOff>
      <xdr:row>7</xdr:row>
      <xdr:rowOff>12917</xdr:rowOff>
    </xdr:to>
    <xdr:sp macro="" textlink="">
      <xdr:nvSpPr>
        <xdr:cNvPr id="89" name="Proces 798">
          <a:extLst>
            <a:ext uri="{FF2B5EF4-FFF2-40B4-BE49-F238E27FC236}">
              <a16:creationId xmlns:a16="http://schemas.microsoft.com/office/drawing/2014/main" id="{7B76237D-E7E7-4C27-A716-16EEE14F7CDB}"/>
            </a:ext>
          </a:extLst>
        </xdr:cNvPr>
        <xdr:cNvSpPr/>
      </xdr:nvSpPr>
      <xdr:spPr>
        <a:xfrm>
          <a:off x="17926957" y="856646"/>
          <a:ext cx="2873981" cy="451671"/>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Max_elever  </a:t>
          </a:r>
          <a:r>
            <a:rPr lang="da-DK" sz="1100" baseline="0">
              <a:solidFill>
                <a:sysClr val="windowText" lastClr="000000"/>
              </a:solidFill>
            </a:rPr>
            <a:t>=</a:t>
          </a:r>
        </a:p>
        <a:p>
          <a:pPr algn="l"/>
          <a:r>
            <a:rPr lang="da-DK" sz="1100" baseline="0">
              <a:solidFill>
                <a:sysClr val="windowText" lastClr="000000"/>
              </a:solidFill>
            </a:rPr>
            <a:t>AFRUND ( Rumfang / 6 )</a:t>
          </a:r>
        </a:p>
      </xdr:txBody>
    </xdr:sp>
    <xdr:clientData/>
  </xdr:twoCellAnchor>
  <xdr:twoCellAnchor>
    <xdr:from>
      <xdr:col>30</xdr:col>
      <xdr:colOff>180975</xdr:colOff>
      <xdr:row>1</xdr:row>
      <xdr:rowOff>13185</xdr:rowOff>
    </xdr:from>
    <xdr:to>
      <xdr:col>31</xdr:col>
      <xdr:colOff>607398</xdr:colOff>
      <xdr:row>2</xdr:row>
      <xdr:rowOff>93781</xdr:rowOff>
    </xdr:to>
    <xdr:sp macro="" textlink="">
      <xdr:nvSpPr>
        <xdr:cNvPr id="90" name="Indlæsning/udlæsning 799">
          <a:extLst>
            <a:ext uri="{FF2B5EF4-FFF2-40B4-BE49-F238E27FC236}">
              <a16:creationId xmlns:a16="http://schemas.microsoft.com/office/drawing/2014/main" id="{83F6B5C1-91DD-4F2F-86AF-518EB3C13724}"/>
            </a:ext>
          </a:extLst>
        </xdr:cNvPr>
        <xdr:cNvSpPr/>
      </xdr:nvSpPr>
      <xdr:spPr>
        <a:xfrm>
          <a:off x="19775261" y="198242"/>
          <a:ext cx="1079566"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Rumfang</a:t>
          </a:r>
        </a:p>
      </xdr:txBody>
    </xdr:sp>
    <xdr:clientData/>
  </xdr:twoCellAnchor>
  <xdr:twoCellAnchor>
    <xdr:from>
      <xdr:col>29</xdr:col>
      <xdr:colOff>422804</xdr:colOff>
      <xdr:row>2</xdr:row>
      <xdr:rowOff>93781</xdr:rowOff>
    </xdr:from>
    <xdr:to>
      <xdr:col>30</xdr:col>
      <xdr:colOff>597077</xdr:colOff>
      <xdr:row>4</xdr:row>
      <xdr:rowOff>116417</xdr:rowOff>
    </xdr:to>
    <xdr:cxnSp macro="">
      <xdr:nvCxnSpPr>
        <xdr:cNvPr id="91" name="Lige pilforbindelse 90">
          <a:extLst>
            <a:ext uri="{FF2B5EF4-FFF2-40B4-BE49-F238E27FC236}">
              <a16:creationId xmlns:a16="http://schemas.microsoft.com/office/drawing/2014/main" id="{1BD8384E-05A8-449E-A74D-C73A5BA9FBE9}"/>
            </a:ext>
          </a:extLst>
        </xdr:cNvPr>
        <xdr:cNvCxnSpPr>
          <a:stCxn id="90" idx="3"/>
          <a:endCxn id="89" idx="0"/>
        </xdr:cNvCxnSpPr>
      </xdr:nvCxnSpPr>
      <xdr:spPr>
        <a:xfrm flipH="1">
          <a:off x="19363947" y="463895"/>
          <a:ext cx="827416" cy="3927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7</xdr:row>
      <xdr:rowOff>12917</xdr:rowOff>
    </xdr:from>
    <xdr:to>
      <xdr:col>29</xdr:col>
      <xdr:colOff>422804</xdr:colOff>
      <xdr:row>10</xdr:row>
      <xdr:rowOff>149225</xdr:rowOff>
    </xdr:to>
    <xdr:cxnSp macro="">
      <xdr:nvCxnSpPr>
        <xdr:cNvPr id="92" name="Lige pilforbindelse 91">
          <a:extLst>
            <a:ext uri="{FF2B5EF4-FFF2-40B4-BE49-F238E27FC236}">
              <a16:creationId xmlns:a16="http://schemas.microsoft.com/office/drawing/2014/main" id="{14216C1F-1920-422B-B46D-1D5EDAAB2C2B}"/>
            </a:ext>
          </a:extLst>
        </xdr:cNvPr>
        <xdr:cNvCxnSpPr>
          <a:stCxn id="89" idx="2"/>
          <a:endCxn id="87" idx="0"/>
        </xdr:cNvCxnSpPr>
      </xdr:nvCxnSpPr>
      <xdr:spPr>
        <a:xfrm flipH="1">
          <a:off x="17957118" y="1308317"/>
          <a:ext cx="1406829" cy="691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60854</xdr:colOff>
      <xdr:row>13</xdr:row>
      <xdr:rowOff>45725</xdr:rowOff>
    </xdr:from>
    <xdr:to>
      <xdr:col>27</xdr:col>
      <xdr:colOff>322261</xdr:colOff>
      <xdr:row>15</xdr:row>
      <xdr:rowOff>186265</xdr:rowOff>
    </xdr:to>
    <xdr:cxnSp macro="">
      <xdr:nvCxnSpPr>
        <xdr:cNvPr id="93" name="Lige pilforbindelse 92">
          <a:extLst>
            <a:ext uri="{FF2B5EF4-FFF2-40B4-BE49-F238E27FC236}">
              <a16:creationId xmlns:a16="http://schemas.microsoft.com/office/drawing/2014/main" id="{700823D7-F50E-4FF6-AA17-10A297203355}"/>
            </a:ext>
          </a:extLst>
        </xdr:cNvPr>
        <xdr:cNvCxnSpPr>
          <a:stCxn id="87" idx="2"/>
          <a:endCxn id="79" idx="0"/>
        </xdr:cNvCxnSpPr>
      </xdr:nvCxnSpPr>
      <xdr:spPr>
        <a:xfrm flipH="1">
          <a:off x="17042568" y="2451468"/>
          <a:ext cx="914550" cy="5106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35985</xdr:colOff>
      <xdr:row>13</xdr:row>
      <xdr:rowOff>67950</xdr:rowOff>
    </xdr:from>
    <xdr:to>
      <xdr:col>26</xdr:col>
      <xdr:colOff>60854</xdr:colOff>
      <xdr:row>15</xdr:row>
      <xdr:rowOff>186265</xdr:rowOff>
    </xdr:to>
    <xdr:cxnSp macro="">
      <xdr:nvCxnSpPr>
        <xdr:cNvPr id="94" name="Lige pilforbindelse 93">
          <a:extLst>
            <a:ext uri="{FF2B5EF4-FFF2-40B4-BE49-F238E27FC236}">
              <a16:creationId xmlns:a16="http://schemas.microsoft.com/office/drawing/2014/main" id="{443CACD3-BB16-43A8-88B4-BF10719984CE}"/>
            </a:ext>
          </a:extLst>
        </xdr:cNvPr>
        <xdr:cNvCxnSpPr>
          <a:stCxn id="76" idx="2"/>
          <a:endCxn id="79" idx="0"/>
        </xdr:cNvCxnSpPr>
      </xdr:nvCxnSpPr>
      <xdr:spPr>
        <a:xfrm>
          <a:off x="14405128" y="2473693"/>
          <a:ext cx="2637440" cy="4884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125413</xdr:colOff>
      <xdr:row>19</xdr:row>
      <xdr:rowOff>144265</xdr:rowOff>
    </xdr:from>
    <xdr:to>
      <xdr:col>26</xdr:col>
      <xdr:colOff>60854</xdr:colOff>
      <xdr:row>25</xdr:row>
      <xdr:rowOff>100540</xdr:rowOff>
    </xdr:to>
    <xdr:cxnSp macro="">
      <xdr:nvCxnSpPr>
        <xdr:cNvPr id="95" name="Lige pilforbindelse 94">
          <a:extLst>
            <a:ext uri="{FF2B5EF4-FFF2-40B4-BE49-F238E27FC236}">
              <a16:creationId xmlns:a16="http://schemas.microsoft.com/office/drawing/2014/main" id="{FBDD6581-30F6-4906-A66A-511948C8DDD3}"/>
            </a:ext>
          </a:extLst>
        </xdr:cNvPr>
        <xdr:cNvCxnSpPr>
          <a:stCxn id="79" idx="2"/>
          <a:endCxn id="63" idx="0"/>
        </xdr:cNvCxnSpPr>
      </xdr:nvCxnSpPr>
      <xdr:spPr>
        <a:xfrm flipH="1">
          <a:off x="14494556" y="3660351"/>
          <a:ext cx="2548012" cy="10666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35985</xdr:colOff>
      <xdr:row>13</xdr:row>
      <xdr:rowOff>67950</xdr:rowOff>
    </xdr:from>
    <xdr:to>
      <xdr:col>22</xdr:col>
      <xdr:colOff>125413</xdr:colOff>
      <xdr:row>25</xdr:row>
      <xdr:rowOff>100540</xdr:rowOff>
    </xdr:to>
    <xdr:cxnSp macro="">
      <xdr:nvCxnSpPr>
        <xdr:cNvPr id="96" name="Lige pilforbindelse 95">
          <a:extLst>
            <a:ext uri="{FF2B5EF4-FFF2-40B4-BE49-F238E27FC236}">
              <a16:creationId xmlns:a16="http://schemas.microsoft.com/office/drawing/2014/main" id="{86D6DBBB-4445-42AE-B4B3-3C158557726B}"/>
            </a:ext>
          </a:extLst>
        </xdr:cNvPr>
        <xdr:cNvCxnSpPr>
          <a:stCxn id="76" idx="2"/>
          <a:endCxn id="63" idx="0"/>
        </xdr:cNvCxnSpPr>
      </xdr:nvCxnSpPr>
      <xdr:spPr>
        <a:xfrm>
          <a:off x="14405128" y="2473693"/>
          <a:ext cx="89428" cy="22532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304800</xdr:colOff>
      <xdr:row>1</xdr:row>
      <xdr:rowOff>13185</xdr:rowOff>
    </xdr:from>
    <xdr:to>
      <xdr:col>34</xdr:col>
      <xdr:colOff>121623</xdr:colOff>
      <xdr:row>2</xdr:row>
      <xdr:rowOff>93781</xdr:rowOff>
    </xdr:to>
    <xdr:sp macro="" textlink="">
      <xdr:nvSpPr>
        <xdr:cNvPr id="97" name="Indlæsning/udlæsning 857">
          <a:extLst>
            <a:ext uri="{FF2B5EF4-FFF2-40B4-BE49-F238E27FC236}">
              <a16:creationId xmlns:a16="http://schemas.microsoft.com/office/drawing/2014/main" id="{95CE4A10-0D72-4294-B3B3-0FBE547561D4}"/>
            </a:ext>
          </a:extLst>
        </xdr:cNvPr>
        <xdr:cNvSpPr/>
      </xdr:nvSpPr>
      <xdr:spPr>
        <a:xfrm>
          <a:off x="21205371" y="198242"/>
          <a:ext cx="1123109"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U_sa</a:t>
          </a:r>
        </a:p>
      </xdr:txBody>
    </xdr:sp>
    <xdr:clientData/>
  </xdr:twoCellAnchor>
  <xdr:twoCellAnchor>
    <xdr:from>
      <xdr:col>33</xdr:col>
      <xdr:colOff>108763</xdr:colOff>
      <xdr:row>2</xdr:row>
      <xdr:rowOff>93781</xdr:rowOff>
    </xdr:from>
    <xdr:to>
      <xdr:col>35</xdr:col>
      <xdr:colOff>188911</xdr:colOff>
      <xdr:row>10</xdr:row>
      <xdr:rowOff>161923</xdr:rowOff>
    </xdr:to>
    <xdr:cxnSp macro="">
      <xdr:nvCxnSpPr>
        <xdr:cNvPr id="98" name="Lige pilforbindelse 97">
          <a:extLst>
            <a:ext uri="{FF2B5EF4-FFF2-40B4-BE49-F238E27FC236}">
              <a16:creationId xmlns:a16="http://schemas.microsoft.com/office/drawing/2014/main" id="{1F3CD620-AFFE-4F48-8A28-07521DF4B393}"/>
            </a:ext>
          </a:extLst>
        </xdr:cNvPr>
        <xdr:cNvCxnSpPr>
          <a:stCxn id="97" idx="3"/>
          <a:endCxn id="81" idx="0"/>
        </xdr:cNvCxnSpPr>
      </xdr:nvCxnSpPr>
      <xdr:spPr>
        <a:xfrm>
          <a:off x="21662477" y="463895"/>
          <a:ext cx="1386434" cy="1548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285750</xdr:colOff>
      <xdr:row>1</xdr:row>
      <xdr:rowOff>13185</xdr:rowOff>
    </xdr:from>
    <xdr:to>
      <xdr:col>36</xdr:col>
      <xdr:colOff>352425</xdr:colOff>
      <xdr:row>2</xdr:row>
      <xdr:rowOff>93781</xdr:rowOff>
    </xdr:to>
    <xdr:sp macro="" textlink="">
      <xdr:nvSpPr>
        <xdr:cNvPr id="99" name="Indlæsning/udlæsning 860">
          <a:extLst>
            <a:ext uri="{FF2B5EF4-FFF2-40B4-BE49-F238E27FC236}">
              <a16:creationId xmlns:a16="http://schemas.microsoft.com/office/drawing/2014/main" id="{6F1E0E0B-D745-4175-AEA2-7AE831DCFE9C}"/>
            </a:ext>
          </a:extLst>
        </xdr:cNvPr>
        <xdr:cNvSpPr/>
      </xdr:nvSpPr>
      <xdr:spPr>
        <a:xfrm>
          <a:off x="22492607" y="198242"/>
          <a:ext cx="1372961"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Areal_flader</a:t>
          </a:r>
        </a:p>
      </xdr:txBody>
    </xdr:sp>
    <xdr:clientData/>
  </xdr:twoCellAnchor>
  <xdr:twoCellAnchor>
    <xdr:from>
      <xdr:col>29</xdr:col>
      <xdr:colOff>487134</xdr:colOff>
      <xdr:row>30</xdr:row>
      <xdr:rowOff>74083</xdr:rowOff>
    </xdr:from>
    <xdr:to>
      <xdr:col>37</xdr:col>
      <xdr:colOff>144236</xdr:colOff>
      <xdr:row>33</xdr:row>
      <xdr:rowOff>52916</xdr:rowOff>
    </xdr:to>
    <xdr:sp macro="" textlink="">
      <xdr:nvSpPr>
        <xdr:cNvPr id="100" name="Proces 862">
          <a:extLst>
            <a:ext uri="{FF2B5EF4-FFF2-40B4-BE49-F238E27FC236}">
              <a16:creationId xmlns:a16="http://schemas.microsoft.com/office/drawing/2014/main" id="{1AC99713-F954-4726-B2ED-C1A2511396E4}"/>
            </a:ext>
          </a:extLst>
        </xdr:cNvPr>
        <xdr:cNvSpPr/>
      </xdr:nvSpPr>
      <xdr:spPr>
        <a:xfrm>
          <a:off x="19428277" y="5625797"/>
          <a:ext cx="4882245" cy="534005"/>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Varme_til_overflade_øst  </a:t>
          </a:r>
          <a:r>
            <a:rPr lang="da-DK" sz="1100" baseline="0">
              <a:solidFill>
                <a:sysClr val="windowText" lastClr="000000"/>
              </a:solidFill>
            </a:rPr>
            <a:t>=</a:t>
          </a:r>
        </a:p>
        <a:p>
          <a:pPr algn="l"/>
          <a:r>
            <a:rPr lang="da-DK" sz="1100" baseline="0">
              <a:solidFill>
                <a:sysClr val="windowText" lastClr="000000"/>
              </a:solidFill>
            </a:rPr>
            <a:t> Varme_intern + Varme_sol_øst - Varme_til_luft_øst - Varme_til_væg_øst</a:t>
          </a:r>
        </a:p>
      </xdr:txBody>
    </xdr:sp>
    <xdr:clientData/>
  </xdr:twoCellAnchor>
  <xdr:twoCellAnchor>
    <xdr:from>
      <xdr:col>35</xdr:col>
      <xdr:colOff>188911</xdr:colOff>
      <xdr:row>2</xdr:row>
      <xdr:rowOff>93781</xdr:rowOff>
    </xdr:from>
    <xdr:to>
      <xdr:col>35</xdr:col>
      <xdr:colOff>189653</xdr:colOff>
      <xdr:row>10</xdr:row>
      <xdr:rowOff>161923</xdr:rowOff>
    </xdr:to>
    <xdr:cxnSp macro="">
      <xdr:nvCxnSpPr>
        <xdr:cNvPr id="101" name="Lige pilforbindelse 100">
          <a:extLst>
            <a:ext uri="{FF2B5EF4-FFF2-40B4-BE49-F238E27FC236}">
              <a16:creationId xmlns:a16="http://schemas.microsoft.com/office/drawing/2014/main" id="{998EF4A0-CCE3-4091-A78B-738CE4947456}"/>
            </a:ext>
          </a:extLst>
        </xdr:cNvPr>
        <xdr:cNvCxnSpPr>
          <a:stCxn id="99" idx="3"/>
          <a:endCxn id="81" idx="0"/>
        </xdr:cNvCxnSpPr>
      </xdr:nvCxnSpPr>
      <xdr:spPr>
        <a:xfrm flipH="1">
          <a:off x="23048911" y="463895"/>
          <a:ext cx="742" cy="1548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567292</xdr:colOff>
      <xdr:row>58</xdr:row>
      <xdr:rowOff>169333</xdr:rowOff>
    </xdr:from>
    <xdr:to>
      <xdr:col>25</xdr:col>
      <xdr:colOff>27162</xdr:colOff>
      <xdr:row>61</xdr:row>
      <xdr:rowOff>160925</xdr:rowOff>
    </xdr:to>
    <xdr:cxnSp macro="">
      <xdr:nvCxnSpPr>
        <xdr:cNvPr id="102" name="Lige pilforbindelse 101">
          <a:extLst>
            <a:ext uri="{FF2B5EF4-FFF2-40B4-BE49-F238E27FC236}">
              <a16:creationId xmlns:a16="http://schemas.microsoft.com/office/drawing/2014/main" id="{49634498-C9F5-41BE-93B0-C2C0A4C270DC}"/>
            </a:ext>
          </a:extLst>
        </xdr:cNvPr>
        <xdr:cNvCxnSpPr>
          <a:stCxn id="26" idx="2"/>
          <a:endCxn id="25" idx="0"/>
        </xdr:cNvCxnSpPr>
      </xdr:nvCxnSpPr>
      <xdr:spPr>
        <a:xfrm>
          <a:off x="13630149" y="10902647"/>
          <a:ext cx="2725584" cy="5467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151339</xdr:colOff>
      <xdr:row>25</xdr:row>
      <xdr:rowOff>83608</xdr:rowOff>
    </xdr:from>
    <xdr:to>
      <xdr:col>34</xdr:col>
      <xdr:colOff>322790</xdr:colOff>
      <xdr:row>27</xdr:row>
      <xdr:rowOff>170608</xdr:rowOff>
    </xdr:to>
    <xdr:sp macro="" textlink="">
      <xdr:nvSpPr>
        <xdr:cNvPr id="103" name="Proces 95">
          <a:extLst>
            <a:ext uri="{FF2B5EF4-FFF2-40B4-BE49-F238E27FC236}">
              <a16:creationId xmlns:a16="http://schemas.microsoft.com/office/drawing/2014/main" id="{CCCA35B2-4683-4D54-8E53-290285062A9E}"/>
            </a:ext>
          </a:extLst>
        </xdr:cNvPr>
        <xdr:cNvSpPr/>
      </xdr:nvSpPr>
      <xdr:spPr>
        <a:xfrm>
          <a:off x="17786196" y="4710037"/>
          <a:ext cx="4743451"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Varme_til_væg_øst  </a:t>
          </a:r>
          <a:r>
            <a:rPr lang="da-DK" sz="1100" baseline="0">
              <a:solidFill>
                <a:sysClr val="windowText" lastClr="000000"/>
              </a:solidFill>
            </a:rPr>
            <a:t>=</a:t>
          </a:r>
        </a:p>
        <a:p>
          <a:pPr algn="l"/>
          <a:r>
            <a:rPr lang="da-DK" sz="1100" baseline="0">
              <a:solidFill>
                <a:sysClr val="windowText" lastClr="000000"/>
              </a:solidFill>
            </a:rPr>
            <a:t> Eff_masse_areal / Areal_flader * Varme_intern * 0,5 + Varme_sol_øst</a:t>
          </a:r>
        </a:p>
      </xdr:txBody>
    </xdr:sp>
    <xdr:clientData/>
  </xdr:twoCellAnchor>
  <xdr:twoCellAnchor>
    <xdr:from>
      <xdr:col>20</xdr:col>
      <xdr:colOff>124432</xdr:colOff>
      <xdr:row>27</xdr:row>
      <xdr:rowOff>173329</xdr:rowOff>
    </xdr:from>
    <xdr:to>
      <xdr:col>30</xdr:col>
      <xdr:colOff>566509</xdr:colOff>
      <xdr:row>36</xdr:row>
      <xdr:rowOff>16480</xdr:rowOff>
    </xdr:to>
    <xdr:cxnSp macro="">
      <xdr:nvCxnSpPr>
        <xdr:cNvPr id="104" name="Lige pilforbindelse 103">
          <a:extLst>
            <a:ext uri="{FF2B5EF4-FFF2-40B4-BE49-F238E27FC236}">
              <a16:creationId xmlns:a16="http://schemas.microsoft.com/office/drawing/2014/main" id="{460D2D00-ABE6-46CE-99D4-D3D83CA93AAB}"/>
            </a:ext>
          </a:extLst>
        </xdr:cNvPr>
        <xdr:cNvCxnSpPr>
          <a:stCxn id="103" idx="2"/>
          <a:endCxn id="77" idx="0"/>
        </xdr:cNvCxnSpPr>
      </xdr:nvCxnSpPr>
      <xdr:spPr>
        <a:xfrm flipH="1">
          <a:off x="13187289" y="5169872"/>
          <a:ext cx="6973506" cy="15086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21166</xdr:colOff>
      <xdr:row>10</xdr:row>
      <xdr:rowOff>158750</xdr:rowOff>
    </xdr:from>
    <xdr:to>
      <xdr:col>45</xdr:col>
      <xdr:colOff>116416</xdr:colOff>
      <xdr:row>13</xdr:row>
      <xdr:rowOff>55250</xdr:rowOff>
    </xdr:to>
    <xdr:sp macro="" textlink="">
      <xdr:nvSpPr>
        <xdr:cNvPr id="105" name="Proces 123">
          <a:extLst>
            <a:ext uri="{FF2B5EF4-FFF2-40B4-BE49-F238E27FC236}">
              <a16:creationId xmlns:a16="http://schemas.microsoft.com/office/drawing/2014/main" id="{E3897941-B9C1-4FF6-9757-A57BB92C2D44}"/>
            </a:ext>
          </a:extLst>
        </xdr:cNvPr>
        <xdr:cNvSpPr/>
      </xdr:nvSpPr>
      <xdr:spPr>
        <a:xfrm>
          <a:off x="24840595" y="2009321"/>
          <a:ext cx="4667250" cy="451672"/>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Varme_sol_øst  </a:t>
          </a:r>
          <a:r>
            <a:rPr lang="da-DK" sz="1100" baseline="0">
              <a:solidFill>
                <a:sysClr val="windowText" lastClr="000000"/>
              </a:solidFill>
            </a:rPr>
            <a:t>=</a:t>
          </a:r>
        </a:p>
        <a:p>
          <a:pPr algn="l"/>
          <a:r>
            <a:rPr lang="da-DK" sz="1100" baseline="0">
              <a:solidFill>
                <a:sysClr val="windowText" lastClr="000000"/>
              </a:solidFill>
            </a:rPr>
            <a:t>Sol_afsk_øst * Areal_vindue_øst * Q_sol_øst</a:t>
          </a:r>
        </a:p>
      </xdr:txBody>
    </xdr:sp>
    <xdr:clientData/>
  </xdr:twoCellAnchor>
  <xdr:twoCellAnchor>
    <xdr:from>
      <xdr:col>37</xdr:col>
      <xdr:colOff>10583</xdr:colOff>
      <xdr:row>1</xdr:row>
      <xdr:rowOff>13185</xdr:rowOff>
    </xdr:from>
    <xdr:to>
      <xdr:col>39</xdr:col>
      <xdr:colOff>476250</xdr:colOff>
      <xdr:row>2</xdr:row>
      <xdr:rowOff>93781</xdr:rowOff>
    </xdr:to>
    <xdr:sp macro="" textlink="">
      <xdr:nvSpPr>
        <xdr:cNvPr id="106" name="Indlæsning/udlæsning 124">
          <a:extLst>
            <a:ext uri="{FF2B5EF4-FFF2-40B4-BE49-F238E27FC236}">
              <a16:creationId xmlns:a16="http://schemas.microsoft.com/office/drawing/2014/main" id="{DBBC706F-3A99-4C42-B843-151040714CAE}"/>
            </a:ext>
          </a:extLst>
        </xdr:cNvPr>
        <xdr:cNvSpPr/>
      </xdr:nvSpPr>
      <xdr:spPr>
        <a:xfrm>
          <a:off x="24176869" y="198242"/>
          <a:ext cx="1771952"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Areal_vindue_øst</a:t>
          </a:r>
        </a:p>
      </xdr:txBody>
    </xdr:sp>
    <xdr:clientData/>
  </xdr:twoCellAnchor>
  <xdr:twoCellAnchor>
    <xdr:from>
      <xdr:col>40</xdr:col>
      <xdr:colOff>1</xdr:colOff>
      <xdr:row>1</xdr:row>
      <xdr:rowOff>13185</xdr:rowOff>
    </xdr:from>
    <xdr:to>
      <xdr:col>42</xdr:col>
      <xdr:colOff>66676</xdr:colOff>
      <xdr:row>2</xdr:row>
      <xdr:rowOff>93781</xdr:rowOff>
    </xdr:to>
    <xdr:sp macro="" textlink="">
      <xdr:nvSpPr>
        <xdr:cNvPr id="107" name="Indlæsning/udlæsning 125">
          <a:extLst>
            <a:ext uri="{FF2B5EF4-FFF2-40B4-BE49-F238E27FC236}">
              <a16:creationId xmlns:a16="http://schemas.microsoft.com/office/drawing/2014/main" id="{FE220A2F-0E24-458F-AC81-28BD056BD984}"/>
            </a:ext>
          </a:extLst>
        </xdr:cNvPr>
        <xdr:cNvSpPr/>
      </xdr:nvSpPr>
      <xdr:spPr>
        <a:xfrm>
          <a:off x="26125715" y="198242"/>
          <a:ext cx="1372961" cy="265653"/>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Q_sol_øst</a:t>
          </a:r>
        </a:p>
      </xdr:txBody>
    </xdr:sp>
    <xdr:clientData/>
  </xdr:twoCellAnchor>
  <xdr:twoCellAnchor>
    <xdr:from>
      <xdr:col>38</xdr:col>
      <xdr:colOff>243416</xdr:colOff>
      <xdr:row>2</xdr:row>
      <xdr:rowOff>93781</xdr:rowOff>
    </xdr:from>
    <xdr:to>
      <xdr:col>41</xdr:col>
      <xdr:colOff>375708</xdr:colOff>
      <xdr:row>10</xdr:row>
      <xdr:rowOff>158750</xdr:rowOff>
    </xdr:to>
    <xdr:cxnSp macro="">
      <xdr:nvCxnSpPr>
        <xdr:cNvPr id="108" name="Lige pilforbindelse 107">
          <a:extLst>
            <a:ext uri="{FF2B5EF4-FFF2-40B4-BE49-F238E27FC236}">
              <a16:creationId xmlns:a16="http://schemas.microsoft.com/office/drawing/2014/main" id="{7FCBA5AF-09B6-41D6-AAE6-C4512CF0671C}"/>
            </a:ext>
          </a:extLst>
        </xdr:cNvPr>
        <xdr:cNvCxnSpPr>
          <a:stCxn id="106" idx="4"/>
          <a:endCxn id="105" idx="0"/>
        </xdr:cNvCxnSpPr>
      </xdr:nvCxnSpPr>
      <xdr:spPr>
        <a:xfrm>
          <a:off x="25062845" y="463895"/>
          <a:ext cx="2091720" cy="15454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33338</xdr:colOff>
      <xdr:row>2</xdr:row>
      <xdr:rowOff>93781</xdr:rowOff>
    </xdr:from>
    <xdr:to>
      <xdr:col>41</xdr:col>
      <xdr:colOff>375708</xdr:colOff>
      <xdr:row>10</xdr:row>
      <xdr:rowOff>158750</xdr:rowOff>
    </xdr:to>
    <xdr:cxnSp macro="">
      <xdr:nvCxnSpPr>
        <xdr:cNvPr id="109" name="Lige pilforbindelse 108">
          <a:extLst>
            <a:ext uri="{FF2B5EF4-FFF2-40B4-BE49-F238E27FC236}">
              <a16:creationId xmlns:a16="http://schemas.microsoft.com/office/drawing/2014/main" id="{251BF739-EB92-410C-808F-C5B0E0622D89}"/>
            </a:ext>
          </a:extLst>
        </xdr:cNvPr>
        <xdr:cNvCxnSpPr>
          <a:stCxn id="107" idx="4"/>
          <a:endCxn id="105" idx="0"/>
        </xdr:cNvCxnSpPr>
      </xdr:nvCxnSpPr>
      <xdr:spPr>
        <a:xfrm>
          <a:off x="26812195" y="463895"/>
          <a:ext cx="342370" cy="15454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105834</xdr:colOff>
      <xdr:row>6</xdr:row>
      <xdr:rowOff>74084</xdr:rowOff>
    </xdr:from>
    <xdr:to>
      <xdr:col>50</xdr:col>
      <xdr:colOff>201083</xdr:colOff>
      <xdr:row>8</xdr:row>
      <xdr:rowOff>161084</xdr:rowOff>
    </xdr:to>
    <xdr:sp macro="" textlink="">
      <xdr:nvSpPr>
        <xdr:cNvPr id="110" name="Proces 131">
          <a:extLst>
            <a:ext uri="{FF2B5EF4-FFF2-40B4-BE49-F238E27FC236}">
              <a16:creationId xmlns:a16="http://schemas.microsoft.com/office/drawing/2014/main" id="{0AFDB85C-7687-4296-BD10-206B70E21B75}"/>
            </a:ext>
          </a:extLst>
        </xdr:cNvPr>
        <xdr:cNvSpPr/>
      </xdr:nvSpPr>
      <xdr:spPr>
        <a:xfrm>
          <a:off x="28190977" y="1184427"/>
          <a:ext cx="4667249" cy="457114"/>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baseline="0">
              <a:solidFill>
                <a:sysClr val="windowText" lastClr="000000"/>
              </a:solidFill>
            </a:rPr>
            <a:t>Sol_afsk_øst  </a:t>
          </a:r>
          <a:r>
            <a:rPr lang="da-DK" sz="1100" baseline="0">
              <a:solidFill>
                <a:sysClr val="windowText" lastClr="000000"/>
              </a:solidFill>
            </a:rPr>
            <a:t>=</a:t>
          </a:r>
        </a:p>
        <a:p>
          <a:pPr algn="l"/>
          <a:r>
            <a:rPr lang="da-DK" sz="1100" baseline="0">
              <a:solidFill>
                <a:sysClr val="windowText" lastClr="000000"/>
              </a:solidFill>
            </a:rPr>
            <a:t>K_g-værdi_øst * K_udhæng_øst * K_skygge_øst * K_afsk_sol_øst</a:t>
          </a:r>
        </a:p>
      </xdr:txBody>
    </xdr:sp>
    <xdr:clientData/>
  </xdr:twoCellAnchor>
  <xdr:twoCellAnchor>
    <xdr:from>
      <xdr:col>41</xdr:col>
      <xdr:colOff>375708</xdr:colOff>
      <xdr:row>8</xdr:row>
      <xdr:rowOff>161084</xdr:rowOff>
    </xdr:from>
    <xdr:to>
      <xdr:col>46</xdr:col>
      <xdr:colOff>460376</xdr:colOff>
      <xdr:row>10</xdr:row>
      <xdr:rowOff>158750</xdr:rowOff>
    </xdr:to>
    <xdr:cxnSp macro="">
      <xdr:nvCxnSpPr>
        <xdr:cNvPr id="111" name="Lige pilforbindelse 110">
          <a:extLst>
            <a:ext uri="{FF2B5EF4-FFF2-40B4-BE49-F238E27FC236}">
              <a16:creationId xmlns:a16="http://schemas.microsoft.com/office/drawing/2014/main" id="{ED7EAD36-26EC-4B2D-B967-FD27197AAD83}"/>
            </a:ext>
          </a:extLst>
        </xdr:cNvPr>
        <xdr:cNvCxnSpPr>
          <a:stCxn id="110" idx="2"/>
          <a:endCxn id="105" idx="0"/>
        </xdr:cNvCxnSpPr>
      </xdr:nvCxnSpPr>
      <xdr:spPr>
        <a:xfrm flipH="1">
          <a:off x="27154565" y="1641541"/>
          <a:ext cx="3350382" cy="367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74083</xdr:colOff>
      <xdr:row>1</xdr:row>
      <xdr:rowOff>13185</xdr:rowOff>
    </xdr:from>
    <xdr:to>
      <xdr:col>46</xdr:col>
      <xdr:colOff>101193</xdr:colOff>
      <xdr:row>3</xdr:row>
      <xdr:rowOff>28185</xdr:rowOff>
    </xdr:to>
    <xdr:sp macro="" textlink="">
      <xdr:nvSpPr>
        <xdr:cNvPr id="112" name="Indlæsning/udlæsning 134">
          <a:extLst>
            <a:ext uri="{FF2B5EF4-FFF2-40B4-BE49-F238E27FC236}">
              <a16:creationId xmlns:a16="http://schemas.microsoft.com/office/drawing/2014/main" id="{248FBC70-93D9-4A60-9163-E592142C122B}"/>
            </a:ext>
          </a:extLst>
        </xdr:cNvPr>
        <xdr:cNvSpPr/>
      </xdr:nvSpPr>
      <xdr:spPr>
        <a:xfrm>
          <a:off x="27506083"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K_g-værdi_øst =</a:t>
          </a:r>
        </a:p>
        <a:p>
          <a:pPr algn="ctr"/>
          <a:r>
            <a:rPr lang="da-DK" sz="1100">
              <a:solidFill>
                <a:sysClr val="windowText" lastClr="000000"/>
              </a:solidFill>
            </a:rPr>
            <a:t>Opslag: Rude type</a:t>
          </a:r>
        </a:p>
      </xdr:txBody>
    </xdr:sp>
    <xdr:clientData/>
  </xdr:twoCellAnchor>
  <xdr:twoCellAnchor>
    <xdr:from>
      <xdr:col>45</xdr:col>
      <xdr:colOff>455083</xdr:colOff>
      <xdr:row>1</xdr:row>
      <xdr:rowOff>13185</xdr:rowOff>
    </xdr:from>
    <xdr:to>
      <xdr:col>49</xdr:col>
      <xdr:colOff>482193</xdr:colOff>
      <xdr:row>3</xdr:row>
      <xdr:rowOff>28185</xdr:rowOff>
    </xdr:to>
    <xdr:sp macro="" textlink="">
      <xdr:nvSpPr>
        <xdr:cNvPr id="113" name="Indlæsning/udlæsning 135">
          <a:extLst>
            <a:ext uri="{FF2B5EF4-FFF2-40B4-BE49-F238E27FC236}">
              <a16:creationId xmlns:a16="http://schemas.microsoft.com/office/drawing/2014/main" id="{0853B53E-A0AC-405D-B2AD-5B6065D477BF}"/>
            </a:ext>
          </a:extLst>
        </xdr:cNvPr>
        <xdr:cNvSpPr/>
      </xdr:nvSpPr>
      <xdr:spPr>
        <a:xfrm>
          <a:off x="29846512" y="198242"/>
          <a:ext cx="2639681"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K_udhæng_øst =</a:t>
          </a:r>
        </a:p>
        <a:p>
          <a:pPr algn="ctr"/>
          <a:r>
            <a:rPr lang="da-DK" sz="1100">
              <a:solidFill>
                <a:sysClr val="windowText" lastClr="000000"/>
              </a:solidFill>
            </a:rPr>
            <a:t>Opslag: Udhæng</a:t>
          </a:r>
        </a:p>
      </xdr:txBody>
    </xdr:sp>
    <xdr:clientData/>
  </xdr:twoCellAnchor>
  <xdr:twoCellAnchor>
    <xdr:from>
      <xdr:col>49</xdr:col>
      <xdr:colOff>268817</xdr:colOff>
      <xdr:row>1</xdr:row>
      <xdr:rowOff>13185</xdr:rowOff>
    </xdr:from>
    <xdr:to>
      <xdr:col>53</xdr:col>
      <xdr:colOff>295926</xdr:colOff>
      <xdr:row>3</xdr:row>
      <xdr:rowOff>28185</xdr:rowOff>
    </xdr:to>
    <xdr:sp macro="" textlink="">
      <xdr:nvSpPr>
        <xdr:cNvPr id="114" name="Indlæsning/udlæsning 136">
          <a:extLst>
            <a:ext uri="{FF2B5EF4-FFF2-40B4-BE49-F238E27FC236}">
              <a16:creationId xmlns:a16="http://schemas.microsoft.com/office/drawing/2014/main" id="{3A5CAD8D-32B1-4F81-BB30-E503913EF283}"/>
            </a:ext>
          </a:extLst>
        </xdr:cNvPr>
        <xdr:cNvSpPr/>
      </xdr:nvSpPr>
      <xdr:spPr>
        <a:xfrm>
          <a:off x="32272817" y="198242"/>
          <a:ext cx="2639680"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K_skygge_øst =</a:t>
          </a:r>
        </a:p>
        <a:p>
          <a:pPr algn="ctr"/>
          <a:r>
            <a:rPr lang="da-DK" sz="1100">
              <a:solidFill>
                <a:sysClr val="windowText" lastClr="000000"/>
              </a:solidFill>
            </a:rPr>
            <a:t>Opslag: Skygge</a:t>
          </a:r>
        </a:p>
      </xdr:txBody>
    </xdr:sp>
    <xdr:clientData/>
  </xdr:twoCellAnchor>
  <xdr:twoCellAnchor>
    <xdr:from>
      <xdr:col>53</xdr:col>
      <xdr:colOff>114300</xdr:colOff>
      <xdr:row>1</xdr:row>
      <xdr:rowOff>13185</xdr:rowOff>
    </xdr:from>
    <xdr:to>
      <xdr:col>57</xdr:col>
      <xdr:colOff>141410</xdr:colOff>
      <xdr:row>3</xdr:row>
      <xdr:rowOff>28185</xdr:rowOff>
    </xdr:to>
    <xdr:sp macro="" textlink="">
      <xdr:nvSpPr>
        <xdr:cNvPr id="115" name="Indlæsning/udlæsning 137">
          <a:extLst>
            <a:ext uri="{FF2B5EF4-FFF2-40B4-BE49-F238E27FC236}">
              <a16:creationId xmlns:a16="http://schemas.microsoft.com/office/drawing/2014/main" id="{71FB3793-1A34-4BDD-9B6B-A6B00EC2A352}"/>
            </a:ext>
          </a:extLst>
        </xdr:cNvPr>
        <xdr:cNvSpPr/>
      </xdr:nvSpPr>
      <xdr:spPr>
        <a:xfrm>
          <a:off x="34730871" y="198242"/>
          <a:ext cx="2639682" cy="385114"/>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ysClr val="windowText" lastClr="000000"/>
              </a:solidFill>
            </a:rPr>
            <a:t>K_afsk_sol_øst =</a:t>
          </a:r>
        </a:p>
        <a:p>
          <a:pPr algn="ctr"/>
          <a:r>
            <a:rPr lang="da-DK" sz="1100">
              <a:solidFill>
                <a:sysClr val="windowText" lastClr="000000"/>
              </a:solidFill>
            </a:rPr>
            <a:t>Opslag: Solafskærmning</a:t>
          </a:r>
        </a:p>
      </xdr:txBody>
    </xdr:sp>
    <xdr:clientData/>
  </xdr:twoCellAnchor>
  <xdr:twoCellAnchor>
    <xdr:from>
      <xdr:col>44</xdr:col>
      <xdr:colOff>87638</xdr:colOff>
      <xdr:row>3</xdr:row>
      <xdr:rowOff>28185</xdr:rowOff>
    </xdr:from>
    <xdr:to>
      <xdr:col>46</xdr:col>
      <xdr:colOff>460376</xdr:colOff>
      <xdr:row>6</xdr:row>
      <xdr:rowOff>74084</xdr:rowOff>
    </xdr:to>
    <xdr:cxnSp macro="">
      <xdr:nvCxnSpPr>
        <xdr:cNvPr id="116" name="Lige pilforbindelse 115">
          <a:extLst>
            <a:ext uri="{FF2B5EF4-FFF2-40B4-BE49-F238E27FC236}">
              <a16:creationId xmlns:a16="http://schemas.microsoft.com/office/drawing/2014/main" id="{B036238E-5E58-4DB6-B45B-8F66CFAA62E1}"/>
            </a:ext>
          </a:extLst>
        </xdr:cNvPr>
        <xdr:cNvCxnSpPr>
          <a:stCxn id="112" idx="4"/>
          <a:endCxn id="110" idx="0"/>
        </xdr:cNvCxnSpPr>
      </xdr:nvCxnSpPr>
      <xdr:spPr>
        <a:xfrm>
          <a:off x="28825924" y="583356"/>
          <a:ext cx="1679023"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47</xdr:col>
      <xdr:colOff>468638</xdr:colOff>
      <xdr:row>6</xdr:row>
      <xdr:rowOff>74084</xdr:rowOff>
    </xdr:to>
    <xdr:cxnSp macro="">
      <xdr:nvCxnSpPr>
        <xdr:cNvPr id="117" name="Lige pilforbindelse 116">
          <a:extLst>
            <a:ext uri="{FF2B5EF4-FFF2-40B4-BE49-F238E27FC236}">
              <a16:creationId xmlns:a16="http://schemas.microsoft.com/office/drawing/2014/main" id="{CF4CEC67-56D3-404A-928F-358F67F844A6}"/>
            </a:ext>
          </a:extLst>
        </xdr:cNvPr>
        <xdr:cNvCxnSpPr>
          <a:stCxn id="113" idx="4"/>
          <a:endCxn id="110" idx="0"/>
        </xdr:cNvCxnSpPr>
      </xdr:nvCxnSpPr>
      <xdr:spPr>
        <a:xfrm flipH="1">
          <a:off x="30504947" y="583356"/>
          <a:ext cx="661405"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51</xdr:col>
      <xdr:colOff>34127</xdr:colOff>
      <xdr:row>6</xdr:row>
      <xdr:rowOff>74084</xdr:rowOff>
    </xdr:to>
    <xdr:cxnSp macro="">
      <xdr:nvCxnSpPr>
        <xdr:cNvPr id="118" name="Lige pilforbindelse 117">
          <a:extLst>
            <a:ext uri="{FF2B5EF4-FFF2-40B4-BE49-F238E27FC236}">
              <a16:creationId xmlns:a16="http://schemas.microsoft.com/office/drawing/2014/main" id="{9C3B6757-8480-4F1D-9C59-42421D24F152}"/>
            </a:ext>
          </a:extLst>
        </xdr:cNvPr>
        <xdr:cNvCxnSpPr>
          <a:stCxn id="114" idx="3"/>
          <a:endCxn id="110" idx="0"/>
        </xdr:cNvCxnSpPr>
      </xdr:nvCxnSpPr>
      <xdr:spPr>
        <a:xfrm flipH="1">
          <a:off x="30504947" y="583356"/>
          <a:ext cx="2839466"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460376</xdr:colOff>
      <xdr:row>3</xdr:row>
      <xdr:rowOff>28185</xdr:rowOff>
    </xdr:from>
    <xdr:to>
      <xdr:col>54</xdr:col>
      <xdr:colOff>493444</xdr:colOff>
      <xdr:row>6</xdr:row>
      <xdr:rowOff>74084</xdr:rowOff>
    </xdr:to>
    <xdr:cxnSp macro="">
      <xdr:nvCxnSpPr>
        <xdr:cNvPr id="119" name="Lige pilforbindelse 118">
          <a:extLst>
            <a:ext uri="{FF2B5EF4-FFF2-40B4-BE49-F238E27FC236}">
              <a16:creationId xmlns:a16="http://schemas.microsoft.com/office/drawing/2014/main" id="{C1DCA1A7-FC23-44EA-954A-0B665076DEE9}"/>
            </a:ext>
          </a:extLst>
        </xdr:cNvPr>
        <xdr:cNvCxnSpPr>
          <a:stCxn id="115" idx="3"/>
          <a:endCxn id="110" idx="0"/>
        </xdr:cNvCxnSpPr>
      </xdr:nvCxnSpPr>
      <xdr:spPr>
        <a:xfrm flipH="1">
          <a:off x="30504947" y="583356"/>
          <a:ext cx="5258211" cy="6010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315685</xdr:colOff>
      <xdr:row>13</xdr:row>
      <xdr:rowOff>57971</xdr:rowOff>
    </xdr:from>
    <xdr:to>
      <xdr:col>41</xdr:col>
      <xdr:colOff>395514</xdr:colOff>
      <xdr:row>30</xdr:row>
      <xdr:rowOff>74083</xdr:rowOff>
    </xdr:to>
    <xdr:cxnSp macro="">
      <xdr:nvCxnSpPr>
        <xdr:cNvPr id="120" name="Lige pilforbindelse 119">
          <a:extLst>
            <a:ext uri="{FF2B5EF4-FFF2-40B4-BE49-F238E27FC236}">
              <a16:creationId xmlns:a16="http://schemas.microsoft.com/office/drawing/2014/main" id="{268C896D-FAEE-4A67-A062-361518A4CCC0}"/>
            </a:ext>
          </a:extLst>
        </xdr:cNvPr>
        <xdr:cNvCxnSpPr>
          <a:stCxn id="105" idx="2"/>
          <a:endCxn id="100" idx="0"/>
        </xdr:cNvCxnSpPr>
      </xdr:nvCxnSpPr>
      <xdr:spPr>
        <a:xfrm flipH="1">
          <a:off x="21869399" y="2463714"/>
          <a:ext cx="5304972" cy="31620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543981</xdr:colOff>
      <xdr:row>13</xdr:row>
      <xdr:rowOff>55250</xdr:rowOff>
    </xdr:from>
    <xdr:to>
      <xdr:col>41</xdr:col>
      <xdr:colOff>375708</xdr:colOff>
      <xdr:row>25</xdr:row>
      <xdr:rowOff>83608</xdr:rowOff>
    </xdr:to>
    <xdr:cxnSp macro="">
      <xdr:nvCxnSpPr>
        <xdr:cNvPr id="121" name="Lige pilforbindelse 120">
          <a:extLst>
            <a:ext uri="{FF2B5EF4-FFF2-40B4-BE49-F238E27FC236}">
              <a16:creationId xmlns:a16="http://schemas.microsoft.com/office/drawing/2014/main" id="{4250100B-1797-43F9-BCFF-16D9D425C1D7}"/>
            </a:ext>
          </a:extLst>
        </xdr:cNvPr>
        <xdr:cNvCxnSpPr>
          <a:stCxn id="105" idx="2"/>
          <a:endCxn id="103" idx="0"/>
        </xdr:cNvCxnSpPr>
      </xdr:nvCxnSpPr>
      <xdr:spPr>
        <a:xfrm flipH="1">
          <a:off x="20138267" y="2460993"/>
          <a:ext cx="7016298" cy="224904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125112</xdr:colOff>
      <xdr:row>33</xdr:row>
      <xdr:rowOff>52916</xdr:rowOff>
    </xdr:from>
    <xdr:to>
      <xdr:col>33</xdr:col>
      <xdr:colOff>315685</xdr:colOff>
      <xdr:row>36</xdr:row>
      <xdr:rowOff>19201</xdr:rowOff>
    </xdr:to>
    <xdr:cxnSp macro="">
      <xdr:nvCxnSpPr>
        <xdr:cNvPr id="122" name="Lige pilforbindelse 121">
          <a:extLst>
            <a:ext uri="{FF2B5EF4-FFF2-40B4-BE49-F238E27FC236}">
              <a16:creationId xmlns:a16="http://schemas.microsoft.com/office/drawing/2014/main" id="{D5D6C070-68C6-4C75-AF60-714DABACA70A}"/>
            </a:ext>
          </a:extLst>
        </xdr:cNvPr>
        <xdr:cNvCxnSpPr>
          <a:stCxn id="100" idx="2"/>
          <a:endCxn id="77" idx="0"/>
        </xdr:cNvCxnSpPr>
      </xdr:nvCxnSpPr>
      <xdr:spPr>
        <a:xfrm flipH="1">
          <a:off x="13187969" y="6159802"/>
          <a:ext cx="8681430" cy="5214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133206</xdr:colOff>
      <xdr:row>36</xdr:row>
      <xdr:rowOff>158750</xdr:rowOff>
    </xdr:from>
    <xdr:to>
      <xdr:col>14</xdr:col>
      <xdr:colOff>175756</xdr:colOff>
      <xdr:row>45</xdr:row>
      <xdr:rowOff>30087</xdr:rowOff>
    </xdr:to>
    <xdr:cxnSp macro="">
      <xdr:nvCxnSpPr>
        <xdr:cNvPr id="123" name="Lige pilforbindelse 122">
          <a:extLst>
            <a:ext uri="{FF2B5EF4-FFF2-40B4-BE49-F238E27FC236}">
              <a16:creationId xmlns:a16="http://schemas.microsoft.com/office/drawing/2014/main" id="{2ED7B666-9D17-4399-AECA-D6A52E20A577}"/>
            </a:ext>
          </a:extLst>
        </xdr:cNvPr>
        <xdr:cNvCxnSpPr>
          <a:stCxn id="32" idx="2"/>
          <a:endCxn id="78" idx="0"/>
        </xdr:cNvCxnSpPr>
      </xdr:nvCxnSpPr>
      <xdr:spPr>
        <a:xfrm>
          <a:off x="5358349" y="6820807"/>
          <a:ext cx="3961407" cy="15368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186954</xdr:colOff>
      <xdr:row>32</xdr:row>
      <xdr:rowOff>31750</xdr:rowOff>
    </xdr:from>
    <xdr:to>
      <xdr:col>8</xdr:col>
      <xdr:colOff>135247</xdr:colOff>
      <xdr:row>34</xdr:row>
      <xdr:rowOff>25855</xdr:rowOff>
    </xdr:to>
    <xdr:cxnSp macro="">
      <xdr:nvCxnSpPr>
        <xdr:cNvPr id="124" name="Lige pilforbindelse 123">
          <a:extLst>
            <a:ext uri="{FF2B5EF4-FFF2-40B4-BE49-F238E27FC236}">
              <a16:creationId xmlns:a16="http://schemas.microsoft.com/office/drawing/2014/main" id="{F490962E-85C6-4522-808D-5ACB33977803}"/>
            </a:ext>
          </a:extLst>
        </xdr:cNvPr>
        <xdr:cNvCxnSpPr>
          <a:stCxn id="36" idx="2"/>
          <a:endCxn id="32" idx="0"/>
        </xdr:cNvCxnSpPr>
      </xdr:nvCxnSpPr>
      <xdr:spPr>
        <a:xfrm>
          <a:off x="4758954" y="5953579"/>
          <a:ext cx="601436" cy="3642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123976</xdr:colOff>
      <xdr:row>22</xdr:row>
      <xdr:rowOff>127000</xdr:rowOff>
    </xdr:from>
    <xdr:to>
      <xdr:col>15</xdr:col>
      <xdr:colOff>129645</xdr:colOff>
      <xdr:row>25</xdr:row>
      <xdr:rowOff>64709</xdr:rowOff>
    </xdr:to>
    <xdr:cxnSp macro="">
      <xdr:nvCxnSpPr>
        <xdr:cNvPr id="125" name="Lige pilforbindelse 124">
          <a:extLst>
            <a:ext uri="{FF2B5EF4-FFF2-40B4-BE49-F238E27FC236}">
              <a16:creationId xmlns:a16="http://schemas.microsoft.com/office/drawing/2014/main" id="{2338C487-F27B-4F24-BD93-C896C56BA364}"/>
            </a:ext>
          </a:extLst>
        </xdr:cNvPr>
        <xdr:cNvCxnSpPr>
          <a:stCxn id="67" idx="2"/>
          <a:endCxn id="64" idx="0"/>
        </xdr:cNvCxnSpPr>
      </xdr:nvCxnSpPr>
      <xdr:spPr>
        <a:xfrm flipH="1">
          <a:off x="9921119" y="4198257"/>
          <a:ext cx="5669" cy="4928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303578</xdr:colOff>
      <xdr:row>25</xdr:row>
      <xdr:rowOff>169025</xdr:rowOff>
    </xdr:from>
    <xdr:to>
      <xdr:col>7</xdr:col>
      <xdr:colOff>186954</xdr:colOff>
      <xdr:row>27</xdr:row>
      <xdr:rowOff>169285</xdr:rowOff>
    </xdr:to>
    <xdr:cxnSp macro="">
      <xdr:nvCxnSpPr>
        <xdr:cNvPr id="126" name="Lige pilforbindelse 125">
          <a:extLst>
            <a:ext uri="{FF2B5EF4-FFF2-40B4-BE49-F238E27FC236}">
              <a16:creationId xmlns:a16="http://schemas.microsoft.com/office/drawing/2014/main" id="{0033F6F3-2836-4EDF-8588-45BDB9D6E41A}"/>
            </a:ext>
          </a:extLst>
        </xdr:cNvPr>
        <xdr:cNvCxnSpPr>
          <a:stCxn id="43" idx="2"/>
          <a:endCxn id="36" idx="0"/>
        </xdr:cNvCxnSpPr>
      </xdr:nvCxnSpPr>
      <xdr:spPr>
        <a:xfrm>
          <a:off x="4222435" y="4795454"/>
          <a:ext cx="536519" cy="3703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427490</xdr:colOff>
      <xdr:row>13</xdr:row>
      <xdr:rowOff>20275</xdr:rowOff>
    </xdr:from>
    <xdr:to>
      <xdr:col>15</xdr:col>
      <xdr:colOff>129645</xdr:colOff>
      <xdr:row>15</xdr:row>
      <xdr:rowOff>31296</xdr:rowOff>
    </xdr:to>
    <xdr:cxnSp macro="">
      <xdr:nvCxnSpPr>
        <xdr:cNvPr id="127" name="Lige pilforbindelse 126">
          <a:extLst>
            <a:ext uri="{FF2B5EF4-FFF2-40B4-BE49-F238E27FC236}">
              <a16:creationId xmlns:a16="http://schemas.microsoft.com/office/drawing/2014/main" id="{6304F987-5330-4AA5-A0EE-935383D14ECB}"/>
            </a:ext>
          </a:extLst>
        </xdr:cNvPr>
        <xdr:cNvCxnSpPr>
          <a:stCxn id="50" idx="2"/>
          <a:endCxn id="67" idx="0"/>
        </xdr:cNvCxnSpPr>
      </xdr:nvCxnSpPr>
      <xdr:spPr>
        <a:xfrm>
          <a:off x="5652633" y="2426018"/>
          <a:ext cx="4274155" cy="3811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176436</xdr:colOff>
      <xdr:row>50</xdr:row>
      <xdr:rowOff>52917</xdr:rowOff>
    </xdr:from>
    <xdr:to>
      <xdr:col>20</xdr:col>
      <xdr:colOff>565931</xdr:colOff>
      <xdr:row>52</xdr:row>
      <xdr:rowOff>45310</xdr:rowOff>
    </xdr:to>
    <xdr:cxnSp macro="">
      <xdr:nvCxnSpPr>
        <xdr:cNvPr id="128" name="Lige pilforbindelse 127">
          <a:extLst>
            <a:ext uri="{FF2B5EF4-FFF2-40B4-BE49-F238E27FC236}">
              <a16:creationId xmlns:a16="http://schemas.microsoft.com/office/drawing/2014/main" id="{5D5EF1BC-C85B-4A37-B98B-34613C573605}"/>
            </a:ext>
          </a:extLst>
        </xdr:cNvPr>
        <xdr:cNvCxnSpPr>
          <a:stCxn id="78" idx="2"/>
          <a:endCxn id="26" idx="0"/>
        </xdr:cNvCxnSpPr>
      </xdr:nvCxnSpPr>
      <xdr:spPr>
        <a:xfrm>
          <a:off x="9320436" y="9305774"/>
          <a:ext cx="4308352" cy="3625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175756</xdr:colOff>
      <xdr:row>34</xdr:row>
      <xdr:rowOff>0</xdr:rowOff>
    </xdr:from>
    <xdr:to>
      <xdr:col>14</xdr:col>
      <xdr:colOff>448053</xdr:colOff>
      <xdr:row>45</xdr:row>
      <xdr:rowOff>30087</xdr:rowOff>
    </xdr:to>
    <xdr:cxnSp macro="">
      <xdr:nvCxnSpPr>
        <xdr:cNvPr id="129" name="Lige pilforbindelse 128">
          <a:extLst>
            <a:ext uri="{FF2B5EF4-FFF2-40B4-BE49-F238E27FC236}">
              <a16:creationId xmlns:a16="http://schemas.microsoft.com/office/drawing/2014/main" id="{9A8BF2AD-30BB-42EF-A64E-FBC179836289}"/>
            </a:ext>
          </a:extLst>
        </xdr:cNvPr>
        <xdr:cNvCxnSpPr>
          <a:stCxn id="62" idx="2"/>
          <a:endCxn id="78" idx="0"/>
        </xdr:cNvCxnSpPr>
      </xdr:nvCxnSpPr>
      <xdr:spPr>
        <a:xfrm flipH="1">
          <a:off x="9319756" y="6291943"/>
          <a:ext cx="272297" cy="20657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448053</xdr:colOff>
      <xdr:row>34</xdr:row>
      <xdr:rowOff>0</xdr:rowOff>
    </xdr:from>
    <xdr:to>
      <xdr:col>20</xdr:col>
      <xdr:colOff>125112</xdr:colOff>
      <xdr:row>36</xdr:row>
      <xdr:rowOff>19201</xdr:rowOff>
    </xdr:to>
    <xdr:cxnSp macro="">
      <xdr:nvCxnSpPr>
        <xdr:cNvPr id="130" name="Lige pilforbindelse 129">
          <a:extLst>
            <a:ext uri="{FF2B5EF4-FFF2-40B4-BE49-F238E27FC236}">
              <a16:creationId xmlns:a16="http://schemas.microsoft.com/office/drawing/2014/main" id="{A8D7F68F-E6AD-485B-8538-7933216E6C3A}"/>
            </a:ext>
          </a:extLst>
        </xdr:cNvPr>
        <xdr:cNvCxnSpPr>
          <a:stCxn id="62" idx="2"/>
          <a:endCxn id="77" idx="0"/>
        </xdr:cNvCxnSpPr>
      </xdr:nvCxnSpPr>
      <xdr:spPr>
        <a:xfrm>
          <a:off x="9592053" y="6291943"/>
          <a:ext cx="3595916" cy="3893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244312</xdr:colOff>
      <xdr:row>2</xdr:row>
      <xdr:rowOff>97859</xdr:rowOff>
    </xdr:from>
    <xdr:to>
      <xdr:col>22</xdr:col>
      <xdr:colOff>35985</xdr:colOff>
      <xdr:row>10</xdr:row>
      <xdr:rowOff>171450</xdr:rowOff>
    </xdr:to>
    <xdr:cxnSp macro="">
      <xdr:nvCxnSpPr>
        <xdr:cNvPr id="131" name="Lige pilforbindelse 130">
          <a:extLst>
            <a:ext uri="{FF2B5EF4-FFF2-40B4-BE49-F238E27FC236}">
              <a16:creationId xmlns:a16="http://schemas.microsoft.com/office/drawing/2014/main" id="{EBEA4CD3-9AFD-410E-9D1D-BBF8DC404C1E}"/>
            </a:ext>
          </a:extLst>
        </xdr:cNvPr>
        <xdr:cNvCxnSpPr>
          <a:stCxn id="28" idx="4"/>
          <a:endCxn id="76" idx="0"/>
        </xdr:cNvCxnSpPr>
      </xdr:nvCxnSpPr>
      <xdr:spPr>
        <a:xfrm>
          <a:off x="12000883" y="467973"/>
          <a:ext cx="2404245" cy="15540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129645</xdr:colOff>
      <xdr:row>22</xdr:row>
      <xdr:rowOff>127000</xdr:rowOff>
    </xdr:from>
    <xdr:to>
      <xdr:col>30</xdr:col>
      <xdr:colOff>566509</xdr:colOff>
      <xdr:row>25</xdr:row>
      <xdr:rowOff>87690</xdr:rowOff>
    </xdr:to>
    <xdr:cxnSp macro="">
      <xdr:nvCxnSpPr>
        <xdr:cNvPr id="132" name="Lige pilforbindelse 131">
          <a:extLst>
            <a:ext uri="{FF2B5EF4-FFF2-40B4-BE49-F238E27FC236}">
              <a16:creationId xmlns:a16="http://schemas.microsoft.com/office/drawing/2014/main" id="{1475DA6A-C04C-4D6F-ABC4-F9CD91EFE729}"/>
            </a:ext>
          </a:extLst>
        </xdr:cNvPr>
        <xdr:cNvCxnSpPr>
          <a:stCxn id="67" idx="2"/>
          <a:endCxn id="103" idx="0"/>
        </xdr:cNvCxnSpPr>
      </xdr:nvCxnSpPr>
      <xdr:spPr>
        <a:xfrm>
          <a:off x="9926788" y="4198257"/>
          <a:ext cx="10234007" cy="5158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566509</xdr:colOff>
      <xdr:row>27</xdr:row>
      <xdr:rowOff>173329</xdr:rowOff>
    </xdr:from>
    <xdr:to>
      <xdr:col>33</xdr:col>
      <xdr:colOff>315685</xdr:colOff>
      <xdr:row>30</xdr:row>
      <xdr:rowOff>74083</xdr:rowOff>
    </xdr:to>
    <xdr:cxnSp macro="">
      <xdr:nvCxnSpPr>
        <xdr:cNvPr id="133" name="Lige pilforbindelse 132">
          <a:extLst>
            <a:ext uri="{FF2B5EF4-FFF2-40B4-BE49-F238E27FC236}">
              <a16:creationId xmlns:a16="http://schemas.microsoft.com/office/drawing/2014/main" id="{5473E76D-DA67-4692-8296-39FE1AEC6351}"/>
            </a:ext>
          </a:extLst>
        </xdr:cNvPr>
        <xdr:cNvCxnSpPr>
          <a:stCxn id="103" idx="2"/>
          <a:endCxn id="100" idx="0"/>
        </xdr:cNvCxnSpPr>
      </xdr:nvCxnSpPr>
      <xdr:spPr>
        <a:xfrm>
          <a:off x="20160795" y="5169872"/>
          <a:ext cx="1708604" cy="455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28</xdr:row>
      <xdr:rowOff>3541</xdr:rowOff>
    </xdr:from>
    <xdr:to>
      <xdr:col>22</xdr:col>
      <xdr:colOff>104926</xdr:colOff>
      <xdr:row>36</xdr:row>
      <xdr:rowOff>16480</xdr:rowOff>
    </xdr:to>
    <xdr:cxnSp macro="">
      <xdr:nvCxnSpPr>
        <xdr:cNvPr id="134" name="Lige pilforbindelse 133">
          <a:extLst>
            <a:ext uri="{FF2B5EF4-FFF2-40B4-BE49-F238E27FC236}">
              <a16:creationId xmlns:a16="http://schemas.microsoft.com/office/drawing/2014/main" id="{1CEFA022-A465-4040-8C0D-16198CF2078F}"/>
            </a:ext>
          </a:extLst>
        </xdr:cNvPr>
        <xdr:cNvCxnSpPr>
          <a:stCxn id="63" idx="2"/>
          <a:endCxn id="77" idx="0"/>
        </xdr:cNvCxnSpPr>
      </xdr:nvCxnSpPr>
      <xdr:spPr>
        <a:xfrm flipH="1">
          <a:off x="13187289" y="5185141"/>
          <a:ext cx="1286780" cy="14933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124432</xdr:colOff>
      <xdr:row>19</xdr:row>
      <xdr:rowOff>134862</xdr:rowOff>
    </xdr:from>
    <xdr:to>
      <xdr:col>31</xdr:col>
      <xdr:colOff>170995</xdr:colOff>
      <xdr:row>36</xdr:row>
      <xdr:rowOff>16480</xdr:rowOff>
    </xdr:to>
    <xdr:cxnSp macro="">
      <xdr:nvCxnSpPr>
        <xdr:cNvPr id="135" name="Lige pilforbindelse 134">
          <a:extLst>
            <a:ext uri="{FF2B5EF4-FFF2-40B4-BE49-F238E27FC236}">
              <a16:creationId xmlns:a16="http://schemas.microsoft.com/office/drawing/2014/main" id="{0C38134D-AAED-4C97-B3C8-C18DA6756E01}"/>
            </a:ext>
          </a:extLst>
        </xdr:cNvPr>
        <xdr:cNvCxnSpPr>
          <a:stCxn id="80" idx="2"/>
          <a:endCxn id="77" idx="0"/>
        </xdr:cNvCxnSpPr>
      </xdr:nvCxnSpPr>
      <xdr:spPr>
        <a:xfrm flipH="1">
          <a:off x="13187289" y="3650948"/>
          <a:ext cx="7231135" cy="3027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565931</xdr:colOff>
      <xdr:row>33</xdr:row>
      <xdr:rowOff>52916</xdr:rowOff>
    </xdr:from>
    <xdr:to>
      <xdr:col>33</xdr:col>
      <xdr:colOff>315685</xdr:colOff>
      <xdr:row>52</xdr:row>
      <xdr:rowOff>45310</xdr:rowOff>
    </xdr:to>
    <xdr:cxnSp macro="">
      <xdr:nvCxnSpPr>
        <xdr:cNvPr id="136" name="Lige pilforbindelse 135">
          <a:extLst>
            <a:ext uri="{FF2B5EF4-FFF2-40B4-BE49-F238E27FC236}">
              <a16:creationId xmlns:a16="http://schemas.microsoft.com/office/drawing/2014/main" id="{04236ED1-5465-4BA4-9209-BEC1AAB5EF6F}"/>
            </a:ext>
          </a:extLst>
        </xdr:cNvPr>
        <xdr:cNvCxnSpPr>
          <a:stCxn id="100" idx="2"/>
          <a:endCxn id="26" idx="0"/>
        </xdr:cNvCxnSpPr>
      </xdr:nvCxnSpPr>
      <xdr:spPr>
        <a:xfrm flipH="1">
          <a:off x="13628788" y="6159802"/>
          <a:ext cx="8240611" cy="3508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322261</xdr:colOff>
      <xdr:row>13</xdr:row>
      <xdr:rowOff>45725</xdr:rowOff>
    </xdr:from>
    <xdr:to>
      <xdr:col>31</xdr:col>
      <xdr:colOff>168275</xdr:colOff>
      <xdr:row>17</xdr:row>
      <xdr:rowOff>51857</xdr:rowOff>
    </xdr:to>
    <xdr:cxnSp macro="">
      <xdr:nvCxnSpPr>
        <xdr:cNvPr id="137" name="Lige pilforbindelse 136">
          <a:extLst>
            <a:ext uri="{FF2B5EF4-FFF2-40B4-BE49-F238E27FC236}">
              <a16:creationId xmlns:a16="http://schemas.microsoft.com/office/drawing/2014/main" id="{4E1CD0EE-C3F4-46D8-BE19-4A43D5F13BC0}"/>
            </a:ext>
          </a:extLst>
        </xdr:cNvPr>
        <xdr:cNvCxnSpPr>
          <a:stCxn id="87" idx="2"/>
          <a:endCxn id="80" idx="0"/>
        </xdr:cNvCxnSpPr>
      </xdr:nvCxnSpPr>
      <xdr:spPr>
        <a:xfrm>
          <a:off x="17957118" y="2451468"/>
          <a:ext cx="2458586" cy="746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29203</xdr:colOff>
      <xdr:row>68</xdr:row>
      <xdr:rowOff>116418</xdr:rowOff>
    </xdr:from>
    <xdr:to>
      <xdr:col>30</xdr:col>
      <xdr:colOff>651737</xdr:colOff>
      <xdr:row>71</xdr:row>
      <xdr:rowOff>95541</xdr:rowOff>
    </xdr:to>
    <xdr:cxnSp macro="">
      <xdr:nvCxnSpPr>
        <xdr:cNvPr id="138" name="Lige pilforbindelse 137">
          <a:extLst>
            <a:ext uri="{FF2B5EF4-FFF2-40B4-BE49-F238E27FC236}">
              <a16:creationId xmlns:a16="http://schemas.microsoft.com/office/drawing/2014/main" id="{24CBAE2A-DA90-4A28-8BA5-B329EFEAB868}"/>
            </a:ext>
          </a:extLst>
        </xdr:cNvPr>
        <xdr:cNvCxnSpPr>
          <a:stCxn id="25" idx="2"/>
          <a:endCxn id="24" idx="0"/>
        </xdr:cNvCxnSpPr>
      </xdr:nvCxnSpPr>
      <xdr:spPr>
        <a:xfrm>
          <a:off x="16357774" y="12700304"/>
          <a:ext cx="3888249" cy="5342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286809</xdr:colOff>
      <xdr:row>61</xdr:row>
      <xdr:rowOff>174380</xdr:rowOff>
    </xdr:from>
    <xdr:to>
      <xdr:col>33</xdr:col>
      <xdr:colOff>518177</xdr:colOff>
      <xdr:row>67</xdr:row>
      <xdr:rowOff>162983</xdr:rowOff>
    </xdr:to>
    <xdr:sp macro="" textlink="">
      <xdr:nvSpPr>
        <xdr:cNvPr id="139" name="Proces 575">
          <a:extLst>
            <a:ext uri="{FF2B5EF4-FFF2-40B4-BE49-F238E27FC236}">
              <a16:creationId xmlns:a16="http://schemas.microsoft.com/office/drawing/2014/main" id="{C6C54CDB-C543-45F9-AA2A-781C6BCCFD2D}"/>
            </a:ext>
          </a:extLst>
        </xdr:cNvPr>
        <xdr:cNvSpPr/>
      </xdr:nvSpPr>
      <xdr:spPr>
        <a:xfrm>
          <a:off x="18574809" y="11462866"/>
          <a:ext cx="3497082" cy="109894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T_syd</a:t>
          </a:r>
          <a:r>
            <a:rPr lang="da-DK" sz="1100" baseline="0">
              <a:solidFill>
                <a:sysClr val="windowText" lastClr="000000"/>
              </a:solidFill>
            </a:rPr>
            <a:t> = </a:t>
          </a:r>
        </a:p>
      </xdr:txBody>
    </xdr:sp>
    <xdr:clientData/>
  </xdr:twoCellAnchor>
  <xdr:twoCellAnchor>
    <xdr:from>
      <xdr:col>34</xdr:col>
      <xdr:colOff>132293</xdr:colOff>
      <xdr:row>61</xdr:row>
      <xdr:rowOff>178613</xdr:rowOff>
    </xdr:from>
    <xdr:to>
      <xdr:col>39</xdr:col>
      <xdr:colOff>363661</xdr:colOff>
      <xdr:row>67</xdr:row>
      <xdr:rowOff>167216</xdr:rowOff>
    </xdr:to>
    <xdr:sp macro="" textlink="">
      <xdr:nvSpPr>
        <xdr:cNvPr id="140" name="Proces 576">
          <a:extLst>
            <a:ext uri="{FF2B5EF4-FFF2-40B4-BE49-F238E27FC236}">
              <a16:creationId xmlns:a16="http://schemas.microsoft.com/office/drawing/2014/main" id="{C554493D-A9E4-48BB-A9A8-A166B2566694}"/>
            </a:ext>
          </a:extLst>
        </xdr:cNvPr>
        <xdr:cNvSpPr/>
      </xdr:nvSpPr>
      <xdr:spPr>
        <a:xfrm>
          <a:off x="22339150" y="11467099"/>
          <a:ext cx="3497082" cy="1098946"/>
        </a:xfrm>
        <a:prstGeom prst="flowChartProcess">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1100" b="1">
              <a:solidFill>
                <a:sysClr val="windowText" lastClr="000000"/>
              </a:solidFill>
            </a:rPr>
            <a:t>T_vest</a:t>
          </a:r>
          <a:r>
            <a:rPr lang="da-DK" sz="1100" baseline="0">
              <a:solidFill>
                <a:sysClr val="windowText" lastClr="000000"/>
              </a:solidFill>
            </a:rPr>
            <a:t> = </a:t>
          </a:r>
        </a:p>
      </xdr:txBody>
    </xdr:sp>
    <xdr:clientData/>
  </xdr:twoCellAnchor>
  <xdr:twoCellAnchor>
    <xdr:from>
      <xdr:col>31</xdr:col>
      <xdr:colOff>19458</xdr:colOff>
      <xdr:row>67</xdr:row>
      <xdr:rowOff>162983</xdr:rowOff>
    </xdr:from>
    <xdr:to>
      <xdr:col>31</xdr:col>
      <xdr:colOff>95577</xdr:colOff>
      <xdr:row>71</xdr:row>
      <xdr:rowOff>98262</xdr:rowOff>
    </xdr:to>
    <xdr:cxnSp macro="">
      <xdr:nvCxnSpPr>
        <xdr:cNvPr id="141" name="Lige pilforbindelse 140">
          <a:extLst>
            <a:ext uri="{FF2B5EF4-FFF2-40B4-BE49-F238E27FC236}">
              <a16:creationId xmlns:a16="http://schemas.microsoft.com/office/drawing/2014/main" id="{7FFBC551-3D3A-4BCA-873E-B55433292964}"/>
            </a:ext>
          </a:extLst>
        </xdr:cNvPr>
        <xdr:cNvCxnSpPr>
          <a:stCxn id="139" idx="2"/>
          <a:endCxn id="24" idx="0"/>
        </xdr:cNvCxnSpPr>
      </xdr:nvCxnSpPr>
      <xdr:spPr>
        <a:xfrm flipH="1">
          <a:off x="20266887" y="12561812"/>
          <a:ext cx="76119" cy="6755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19458</xdr:colOff>
      <xdr:row>67</xdr:row>
      <xdr:rowOff>167216</xdr:rowOff>
    </xdr:from>
    <xdr:to>
      <xdr:col>36</xdr:col>
      <xdr:colOff>554894</xdr:colOff>
      <xdr:row>71</xdr:row>
      <xdr:rowOff>98262</xdr:rowOff>
    </xdr:to>
    <xdr:cxnSp macro="">
      <xdr:nvCxnSpPr>
        <xdr:cNvPr id="142" name="Lige pilforbindelse 141">
          <a:extLst>
            <a:ext uri="{FF2B5EF4-FFF2-40B4-BE49-F238E27FC236}">
              <a16:creationId xmlns:a16="http://schemas.microsoft.com/office/drawing/2014/main" id="{D9BD70B6-C7A2-48A5-9AFD-43529DC78B5C}"/>
            </a:ext>
          </a:extLst>
        </xdr:cNvPr>
        <xdr:cNvCxnSpPr>
          <a:stCxn id="140" idx="2"/>
          <a:endCxn id="24" idx="0"/>
        </xdr:cNvCxnSpPr>
      </xdr:nvCxnSpPr>
      <xdr:spPr>
        <a:xfrm flipH="1">
          <a:off x="20266887" y="12566045"/>
          <a:ext cx="3801150" cy="6712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439942</xdr:colOff>
      <xdr:row>37</xdr:row>
      <xdr:rowOff>75225</xdr:rowOff>
    </xdr:from>
    <xdr:to>
      <xdr:col>3</xdr:col>
      <xdr:colOff>254000</xdr:colOff>
      <xdr:row>38</xdr:row>
      <xdr:rowOff>154725</xdr:rowOff>
    </xdr:to>
    <xdr:sp macro="" textlink="">
      <xdr:nvSpPr>
        <xdr:cNvPr id="143" name="Indlæsning/udlæsning 577">
          <a:extLst>
            <a:ext uri="{FF2B5EF4-FFF2-40B4-BE49-F238E27FC236}">
              <a16:creationId xmlns:a16="http://schemas.microsoft.com/office/drawing/2014/main" id="{D0CDE044-CA20-4C79-BB33-16DD08E84E85}"/>
            </a:ext>
          </a:extLst>
        </xdr:cNvPr>
        <xdr:cNvSpPr/>
      </xdr:nvSpPr>
      <xdr:spPr>
        <a:xfrm>
          <a:off x="1093085" y="6922339"/>
          <a:ext cx="1120344"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T_væg_øst</a:t>
          </a:r>
        </a:p>
      </xdr:txBody>
    </xdr:sp>
    <xdr:clientData/>
  </xdr:twoCellAnchor>
  <xdr:twoCellAnchor>
    <xdr:from>
      <xdr:col>2</xdr:col>
      <xdr:colOff>73757</xdr:colOff>
      <xdr:row>35</xdr:row>
      <xdr:rowOff>100625</xdr:rowOff>
    </xdr:from>
    <xdr:to>
      <xdr:col>3</xdr:col>
      <xdr:colOff>550333</xdr:colOff>
      <xdr:row>36</xdr:row>
      <xdr:rowOff>180125</xdr:rowOff>
    </xdr:to>
    <xdr:sp macro="" textlink="">
      <xdr:nvSpPr>
        <xdr:cNvPr id="144" name="Indlæsning/udlæsning 578">
          <a:extLst>
            <a:ext uri="{FF2B5EF4-FFF2-40B4-BE49-F238E27FC236}">
              <a16:creationId xmlns:a16="http://schemas.microsoft.com/office/drawing/2014/main" id="{50554C97-62CA-46C3-AE97-DB16FCF9C840}"/>
            </a:ext>
          </a:extLst>
        </xdr:cNvPr>
        <xdr:cNvSpPr/>
      </xdr:nvSpPr>
      <xdr:spPr>
        <a:xfrm>
          <a:off x="1380043" y="6577625"/>
          <a:ext cx="1129719" cy="264557"/>
        </a:xfrm>
        <a:prstGeom prst="flowChartInputOutpu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a-DK" sz="1100">
              <a:solidFill>
                <a:srgbClr val="FF0000"/>
              </a:solidFill>
            </a:rPr>
            <a:t>T_væg_syd</a:t>
          </a:r>
        </a:p>
      </xdr:txBody>
    </xdr:sp>
    <xdr:clientData/>
  </xdr:twoCellAnchor>
  <xdr:twoCellAnchor>
    <xdr:from>
      <xdr:col>0</xdr:col>
      <xdr:colOff>169333</xdr:colOff>
      <xdr:row>32</xdr:row>
      <xdr:rowOff>116419</xdr:rowOff>
    </xdr:from>
    <xdr:to>
      <xdr:col>4</xdr:col>
      <xdr:colOff>148167</xdr:colOff>
      <xdr:row>35</xdr:row>
      <xdr:rowOff>10584</xdr:rowOff>
    </xdr:to>
    <xdr:sp macro="" textlink="">
      <xdr:nvSpPr>
        <xdr:cNvPr id="145" name="Tekstfelt 144">
          <a:extLst>
            <a:ext uri="{FF2B5EF4-FFF2-40B4-BE49-F238E27FC236}">
              <a16:creationId xmlns:a16="http://schemas.microsoft.com/office/drawing/2014/main" id="{F8F7B53B-D5A7-4512-85B2-D6E2DF68FC20}"/>
            </a:ext>
          </a:extLst>
        </xdr:cNvPr>
        <xdr:cNvSpPr txBox="1"/>
      </xdr:nvSpPr>
      <xdr:spPr>
        <a:xfrm>
          <a:off x="169333" y="6038248"/>
          <a:ext cx="2591405" cy="4493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For sydvæg andvendes</a:t>
          </a:r>
          <a:r>
            <a:rPr lang="da-DK" sz="1100" baseline="0"/>
            <a:t> T_væg_øst </a:t>
          </a:r>
        </a:p>
        <a:p>
          <a:r>
            <a:rPr lang="da-DK" sz="1100" baseline="0"/>
            <a:t>og for vestvæg anvendes T_væg _syd</a:t>
          </a:r>
          <a:endParaRPr lang="da-DK" sz="1100"/>
        </a:p>
      </xdr:txBody>
    </xdr:sp>
    <xdr:clientData/>
  </xdr:twoCellAnchor>
  <xdr:twoCellAnchor>
    <xdr:from>
      <xdr:col>6</xdr:col>
      <xdr:colOff>297823</xdr:colOff>
      <xdr:row>4</xdr:row>
      <xdr:rowOff>177352</xdr:rowOff>
    </xdr:from>
    <xdr:to>
      <xdr:col>14</xdr:col>
      <xdr:colOff>53410</xdr:colOff>
      <xdr:row>23</xdr:row>
      <xdr:rowOff>84746</xdr:rowOff>
    </xdr:to>
    <xdr:cxnSp macro="">
      <xdr:nvCxnSpPr>
        <xdr:cNvPr id="146" name="Lige pilforbindelse 145">
          <a:extLst>
            <a:ext uri="{FF2B5EF4-FFF2-40B4-BE49-F238E27FC236}">
              <a16:creationId xmlns:a16="http://schemas.microsoft.com/office/drawing/2014/main" id="{3F28DDF7-DF6C-4BB4-B872-2601B33817A9}"/>
            </a:ext>
          </a:extLst>
        </xdr:cNvPr>
        <xdr:cNvCxnSpPr>
          <a:stCxn id="74" idx="3"/>
          <a:endCxn id="43" idx="0"/>
        </xdr:cNvCxnSpPr>
      </xdr:nvCxnSpPr>
      <xdr:spPr>
        <a:xfrm flipH="1">
          <a:off x="4216680" y="917581"/>
          <a:ext cx="4980730" cy="34234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ger" refreshedDate="46164.447115162038" createdVersion="8" refreshedVersion="8" minRefreshableVersion="3" recordCount="59" xr:uid="{40BFAA7D-2729-4039-B5EE-138746594E3D}">
  <cacheSource type="worksheet">
    <worksheetSource ref="U2:AJ61" sheet="Opsamling på resultat"/>
  </cacheSource>
  <cacheFields count="16">
    <cacheField name="Bygning/etage" numFmtId="43">
      <sharedItems count="21">
        <s v="Eksempel"/>
        <s v="Ikke tastet"/>
        <s v="Eksempel - 1" u="1"/>
        <s v="Eksempel - 2" u="1"/>
        <s v="Test" u="1"/>
        <s v="Regulært" u="1"/>
        <s v="Brugsareal" u="1"/>
        <s v="Indhak_rigtigt areal" u="1"/>
        <s v="Skrå væg" u="1"/>
        <s v="Indhak_forkert areal" u="1"/>
        <s v="Indhak" u="1"/>
        <s v="Indhak_2" u="1"/>
        <s v="Byskov, Asgård" u="1"/>
        <s v="Byskov, Benløse" u="1"/>
        <s v="Campus" u="1"/>
        <s v="Dagmar" u="1"/>
        <s v="Nordbakke" u="1"/>
        <s v="Søholm" u="1"/>
        <s v="Valdemar" u="1"/>
        <s v="Vigersted" u="1"/>
        <s v="Ådal" u="1"/>
      </sharedItems>
    </cacheField>
    <cacheField name="Rum" numFmtId="49">
      <sharedItems containsMixedTypes="1" containsNumber="1" containsInteger="1" minValue="11" maxValue="3053" count="25">
        <s v="Regulært"/>
        <s v="Brugsareal"/>
        <s v="Indhak_tilpasset"/>
        <s v="Skrå væg"/>
        <s v="-"/>
        <n v="11" u="1"/>
        <n v="53" u="1"/>
        <n v="62" u="1"/>
        <n v="71" u="1"/>
        <n v="73" u="1"/>
        <n v="74" u="1"/>
        <n v="82" u="1"/>
        <n v="83" u="1"/>
        <n v="92" u="1"/>
        <n v="161" u="1"/>
        <n v="163" u="1"/>
        <n v="26" u="1"/>
        <n v="27" u="1"/>
        <n v="28" u="1"/>
        <n v="169" u="1"/>
        <n v="170" u="1"/>
        <n v="1182" u="1"/>
        <n v="1188" u="1"/>
        <n v="3027" u="1"/>
        <n v="3053" u="1"/>
      </sharedItems>
    </cacheField>
    <cacheField name="Anvendelse" numFmtId="43">
      <sharedItems count="6">
        <s v="Undervisning"/>
        <s v="&lt; vælg fra listen &gt;"/>
        <s v=""/>
        <s v="Science" u="1"/>
        <s v="Andet" u="1"/>
        <s v="Grupperum" u="1"/>
      </sharedItems>
    </cacheField>
    <cacheField name="Sikker" numFmtId="9">
      <sharedItems containsMixedTypes="1" containsNumber="1" minValue="0.7" maxValue="0.9"/>
    </cacheField>
    <cacheField name="Lys, grøn" numFmtId="9">
      <sharedItems containsMixedTypes="1" containsNumber="1" minValue="0.1" maxValue="0.44999999999999996"/>
    </cacheField>
    <cacheField name="Lys, gul" numFmtId="9">
      <sharedItems containsMixedTypes="1" containsNumber="1" minValue="0.2" maxValue="0.55000000000000004"/>
    </cacheField>
    <cacheField name="Lys, rød" numFmtId="9">
      <sharedItems containsMixedTypes="1" containsNumber="1" minValue="0" maxValue="0.7"/>
    </cacheField>
    <cacheField name="Lyd, grøn" numFmtId="9">
      <sharedItems containsMixedTypes="1" containsNumber="1" minValue="0.1" maxValue="0.99999999999999989"/>
    </cacheField>
    <cacheField name="Lyd, gul" numFmtId="9">
      <sharedItems containsMixedTypes="1" containsNumber="1" minValue="0" maxValue="0.2"/>
    </cacheField>
    <cacheField name="Lyd, rød" numFmtId="9">
      <sharedItems containsMixedTypes="1" containsNumber="1" minValue="0" maxValue="0.7"/>
    </cacheField>
    <cacheField name="Luft, grøn" numFmtId="9">
      <sharedItems containsMixedTypes="1" containsNumber="1" minValue="0" maxValue="0.8"/>
    </cacheField>
    <cacheField name="Luft, gul" numFmtId="9">
      <sharedItems containsMixedTypes="1" containsNumber="1" minValue="0" maxValue="1"/>
    </cacheField>
    <cacheField name="Luft, rød" numFmtId="9">
      <sharedItems containsMixedTypes="1" containsNumber="1" minValue="0" maxValue="0.8"/>
    </cacheField>
    <cacheField name="Temp, grøn" numFmtId="9">
      <sharedItems containsMixedTypes="1" containsNumber="1" minValue="0.1" maxValue="1"/>
    </cacheField>
    <cacheField name="Temp, gul" numFmtId="9">
      <sharedItems containsMixedTypes="1" containsNumber="1" minValue="0" maxValue="0.75"/>
    </cacheField>
    <cacheField name="Temp, rød" numFmtId="9">
      <sharedItems containsMixedTypes="1" containsNumber="1" minValue="0" maxValue="0.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x v="0"/>
    <x v="0"/>
    <x v="0"/>
    <n v="0.7"/>
    <n v="0.2"/>
    <n v="0.44999999999999996"/>
    <n v="0.35"/>
    <n v="0.99999999999999989"/>
    <n v="0"/>
    <n v="0"/>
    <n v="0.8"/>
    <n v="0.2"/>
    <n v="0"/>
    <n v="1"/>
    <n v="0"/>
    <n v="0"/>
  </r>
  <r>
    <x v="0"/>
    <x v="1"/>
    <x v="0"/>
    <n v="0.9"/>
    <n v="0.44999999999999996"/>
    <n v="0.55000000000000004"/>
    <n v="0"/>
    <n v="0.7"/>
    <n v="0.1"/>
    <n v="0.2"/>
    <n v="0.2"/>
    <n v="0"/>
    <n v="0.8"/>
    <n v="0.35"/>
    <n v="0.65"/>
    <n v="0"/>
  </r>
  <r>
    <x v="0"/>
    <x v="2"/>
    <x v="0"/>
    <n v="0.7"/>
    <n v="0.2"/>
    <n v="0.44999999999999996"/>
    <n v="0.35"/>
    <n v="0.79999999999999993"/>
    <n v="0.2"/>
    <n v="0"/>
    <n v="0"/>
    <n v="1"/>
    <n v="0"/>
    <n v="0.8"/>
    <n v="0.2"/>
    <n v="0"/>
  </r>
  <r>
    <x v="0"/>
    <x v="3"/>
    <x v="0"/>
    <n v="0.9"/>
    <n v="0.1"/>
    <n v="0.2"/>
    <n v="0.7"/>
    <n v="0.1"/>
    <n v="0.2"/>
    <n v="0.7"/>
    <n v="0"/>
    <n v="0.2"/>
    <n v="0.8"/>
    <n v="0.1"/>
    <n v="0.75"/>
    <n v="0.15"/>
  </r>
  <r>
    <x v="1"/>
    <x v="4"/>
    <x v="1"/>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r>
    <x v="1"/>
    <x v="4"/>
    <x v="2"/>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AC404A-4F22-46D4-BFD8-4C09909651B3}" name="Pivottabel5" cacheId="12" applyNumberFormats="0" applyBorderFormats="0" applyFontFormats="0" applyPatternFormats="0" applyAlignmentFormats="0" applyWidthHeightFormats="1" dataCaption="Værdier" updatedVersion="8" minRefreshableVersion="3" itemPrintTitles="1" createdVersion="8" indent="0" outline="1" outlineData="1" multipleFieldFilters="0" chartFormat="10">
  <location ref="N38:Q44" firstHeaderRow="0" firstDataRow="1" firstDataCol="1" rowPageCount="1" colPageCount="1"/>
  <pivotFields count="16">
    <pivotField axis="axisPage" multipleItemSelectionAllowed="1" showAll="0">
      <items count="22">
        <item x="1"/>
        <item m="1" x="12"/>
        <item m="1" x="13"/>
        <item m="1" x="14"/>
        <item m="1" x="15"/>
        <item m="1" x="16"/>
        <item m="1" x="17"/>
        <item m="1" x="18"/>
        <item m="1" x="19"/>
        <item m="1" x="20"/>
        <item m="1" x="5"/>
        <item m="1" x="6"/>
        <item m="1" x="10"/>
        <item m="1" x="8"/>
        <item m="1" x="11"/>
        <item m="1" x="7"/>
        <item m="1" x="9"/>
        <item m="1" x="4"/>
        <item m="1" x="2"/>
        <item m="1" x="3"/>
        <item x="0"/>
        <item t="default"/>
      </items>
    </pivotField>
    <pivotField axis="axisRow"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3"/>
        <item x="2"/>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s>
  <rowFields count="1">
    <field x="1"/>
  </rowFields>
  <rowItems count="6">
    <i>
      <x v="20"/>
    </i>
    <i>
      <x v="21"/>
    </i>
    <i>
      <x v="22"/>
    </i>
    <i>
      <x v="23"/>
    </i>
    <i>
      <x v="24"/>
    </i>
    <i t="grand">
      <x/>
    </i>
  </rowItems>
  <colFields count="1">
    <field x="-2"/>
  </colFields>
  <colItems count="3">
    <i>
      <x/>
    </i>
    <i i="1">
      <x v="1"/>
    </i>
    <i i="2">
      <x v="2"/>
    </i>
  </colItems>
  <pageFields count="1">
    <pageField fld="0" hier="-1"/>
  </pageFields>
  <dataFields count="3">
    <dataField name="Temp (grøn, gns)" fld="13" subtotal="average" baseField="0" baseItem="1"/>
    <dataField name="Temp (gul, gns)" fld="14" subtotal="average" baseField="0" baseItem="1"/>
    <dataField name="Temp (rød, gns)" fld="15" subtotal="average" baseField="0" baseItem="1"/>
  </dataFields>
  <formats count="35">
    <format dxfId="35">
      <pivotArea outline="0" collapsedLevelsAreSubtotals="1" fieldPosition="0"/>
    </format>
    <format dxfId="34">
      <pivotArea dataOnly="0" labelOnly="1" outline="0" fieldPosition="0">
        <references count="1">
          <reference field="4294967294" count="3">
            <x v="0"/>
            <x v="1"/>
            <x v="2"/>
          </reference>
        </references>
      </pivotArea>
    </format>
    <format dxfId="33">
      <pivotArea outline="0" collapsedLevelsAreSubtotals="1" fieldPosition="0"/>
    </format>
    <format dxfId="32">
      <pivotArea dataOnly="0" labelOnly="1" outline="0" fieldPosition="0">
        <references count="1">
          <reference field="4294967294" count="1">
            <x v="0"/>
          </reference>
        </references>
      </pivotArea>
    </format>
    <format dxfId="31">
      <pivotArea dataOnly="0" labelOnly="1" outline="0" fieldPosition="0">
        <references count="1">
          <reference field="4294967294" count="1">
            <x v="0"/>
          </reference>
        </references>
      </pivotArea>
    </format>
    <format dxfId="30">
      <pivotArea dataOnly="0" labelOnly="1" outline="0" fieldPosition="0">
        <references count="1">
          <reference field="4294967294" count="1">
            <x v="1"/>
          </reference>
        </references>
      </pivotArea>
    </format>
    <format dxfId="29">
      <pivotArea dataOnly="0" labelOnly="1" outline="0" fieldPosition="0">
        <references count="1">
          <reference field="4294967294" count="1">
            <x v="2"/>
          </reference>
        </references>
      </pivotArea>
    </format>
    <format dxfId="28">
      <pivotArea outline="0" collapsedLevelsAreSubtotals="1" fieldPosition="0">
        <references count="1">
          <reference field="4294967294" count="1" selected="0">
            <x v="0"/>
          </reference>
        </references>
      </pivotArea>
    </format>
    <format dxfId="27">
      <pivotArea outline="0" collapsedLevelsAreSubtotals="1" fieldPosition="0">
        <references count="1">
          <reference field="4294967294" count="1" selected="0">
            <x v="1"/>
          </reference>
        </references>
      </pivotArea>
    </format>
    <format dxfId="26">
      <pivotArea outline="0" collapsedLevelsAreSubtotals="1" fieldPosition="0">
        <references count="1">
          <reference field="4294967294" count="1" selected="0">
            <x v="2"/>
          </reference>
        </references>
      </pivotArea>
    </format>
    <format dxfId="25">
      <pivotArea outline="0" collapsedLevelsAreSubtotals="1" fieldPosition="0">
        <references count="1">
          <reference field="4294967294" count="1" selected="0">
            <x v="0"/>
          </reference>
        </references>
      </pivotArea>
    </format>
    <format dxfId="24">
      <pivotArea outline="0" collapsedLevelsAreSubtotals="1" fieldPosition="0">
        <references count="1">
          <reference field="4294967294" count="1" selected="0">
            <x v="1"/>
          </reference>
        </references>
      </pivotArea>
    </format>
    <format dxfId="23">
      <pivotArea outline="0" collapsedLevelsAreSubtotals="1" fieldPosition="0">
        <references count="1">
          <reference field="4294967294" count="1" selected="0">
            <x v="2"/>
          </reference>
        </references>
      </pivotArea>
    </format>
    <format dxfId="22">
      <pivotArea dataOnly="0" labelOnly="1" outline="0" fieldPosition="0">
        <references count="1">
          <reference field="4294967294" count="3">
            <x v="0"/>
            <x v="1"/>
            <x v="2"/>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1"/>
          </reference>
        </references>
      </pivotArea>
    </format>
    <format dxfId="19">
      <pivotArea dataOnly="0" labelOnly="1" outline="0" fieldPosition="0">
        <references count="1">
          <reference field="4294967294" count="1">
            <x v="2"/>
          </reference>
        </references>
      </pivotArea>
    </format>
    <format dxfId="18">
      <pivotArea outline="0" collapsedLevelsAreSubtotals="1" fieldPosition="0">
        <references count="1">
          <reference field="4294967294" count="3" selected="0">
            <x v="0"/>
            <x v="1"/>
            <x v="2"/>
          </reference>
        </references>
      </pivotArea>
    </format>
    <format dxfId="17">
      <pivotArea dataOnly="0" labelOnly="1" outline="0" fieldPosition="0">
        <references count="1">
          <reference field="4294967294" count="3">
            <x v="0"/>
            <x v="1"/>
            <x v="2"/>
          </reference>
        </references>
      </pivotArea>
    </format>
    <format dxfId="16">
      <pivotArea dataOnly="0" labelOnly="1" outline="0" fieldPosition="0">
        <references count="1">
          <reference field="4294967294" count="3">
            <x v="0"/>
            <x v="1"/>
            <x v="2"/>
          </reference>
        </references>
      </pivotArea>
    </format>
    <format dxfId="15">
      <pivotArea outline="0" collapsedLevelsAreSubtotals="1" fieldPosition="0">
        <references count="1">
          <reference field="4294967294" count="3" selected="0">
            <x v="0"/>
            <x v="1"/>
            <x v="2"/>
          </reference>
        </references>
      </pivotArea>
    </format>
    <format dxfId="14">
      <pivotArea dataOnly="0" labelOnly="1" outline="0" fieldPosition="0">
        <references count="1">
          <reference field="4294967294" count="3">
            <x v="0"/>
            <x v="1"/>
            <x v="2"/>
          </reference>
        </references>
      </pivotArea>
    </format>
    <format dxfId="13">
      <pivotArea dataOnly="0" labelOnly="1" outline="0" fieldPosition="0">
        <references count="1">
          <reference field="4294967294" count="3">
            <x v="0"/>
            <x v="1"/>
            <x v="2"/>
          </reference>
        </references>
      </pivotArea>
    </format>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collapsedLevelsAreSubtotals="1" fieldPosition="0"/>
    </format>
    <format dxfId="9">
      <pivotArea dataOnly="0" labelOnly="1" fieldPosition="0">
        <references count="1">
          <reference field="0" count="0"/>
        </references>
      </pivotArea>
    </format>
    <format dxfId="8">
      <pivotArea dataOnly="0" labelOnly="1" grandRow="1" outline="0" fieldPosition="0"/>
    </format>
    <format dxfId="7">
      <pivotArea dataOnly="0" labelOnly="1" outline="0" fieldPosition="0">
        <references count="1">
          <reference field="4294967294" count="3">
            <x v="0"/>
            <x v="1"/>
            <x v="2"/>
          </reference>
        </references>
      </pivotArea>
    </format>
    <format dxfId="6">
      <pivotArea type="all" dataOnly="0" outline="0" fieldPosition="0"/>
    </format>
    <format dxfId="5">
      <pivotArea outline="0" collapsedLevelsAreSubtotals="1" fieldPosition="0"/>
    </format>
    <format dxfId="4">
      <pivotArea field="0" type="button" dataOnly="0" labelOnly="1" outline="0" axis="axisPage"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outline="0" fieldPosition="0">
        <references count="1">
          <reference field="4294967294" count="3">
            <x v="0"/>
            <x v="1"/>
            <x v="2"/>
          </reference>
        </references>
      </pivotArea>
    </format>
  </formats>
  <chartFormats count="15">
    <chartFormat chart="0" format="9" series="1">
      <pivotArea type="data" outline="0" fieldPosition="0">
        <references count="1">
          <reference field="4294967294" count="1" selected="0">
            <x v="0"/>
          </reference>
        </references>
      </pivotArea>
    </chartFormat>
    <chartFormat chart="0" format="10" series="1">
      <pivotArea type="data" outline="0" fieldPosition="0">
        <references count="1">
          <reference field="4294967294" count="1" selected="0">
            <x v="1"/>
          </reference>
        </references>
      </pivotArea>
    </chartFormat>
    <chartFormat chart="0" format="11" series="1">
      <pivotArea type="data" outline="0" fieldPosition="0">
        <references count="1">
          <reference field="4294967294" count="1" selected="0">
            <x v="2"/>
          </reference>
        </references>
      </pivotArea>
    </chartFormat>
    <chartFormat chart="3" format="35" series="1">
      <pivotArea type="data" outline="0" fieldPosition="0">
        <references count="1">
          <reference field="4294967294" count="1" selected="0">
            <x v="0"/>
          </reference>
        </references>
      </pivotArea>
    </chartFormat>
    <chartFormat chart="3" format="36" series="1">
      <pivotArea type="data" outline="0" fieldPosition="0">
        <references count="1">
          <reference field="4294967294" count="1" selected="0">
            <x v="1"/>
          </reference>
        </references>
      </pivotArea>
    </chartFormat>
    <chartFormat chart="3" format="37" series="1">
      <pivotArea type="data" outline="0" fieldPosition="0">
        <references count="1">
          <reference field="4294967294" count="1" selected="0">
            <x v="2"/>
          </reference>
        </references>
      </pivotArea>
    </chartFormat>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7" format="35" series="1">
      <pivotArea type="data" outline="0" fieldPosition="0">
        <references count="1">
          <reference field="4294967294" count="1" selected="0">
            <x v="0"/>
          </reference>
        </references>
      </pivotArea>
    </chartFormat>
    <chartFormat chart="7" format="36" series="1">
      <pivotArea type="data" outline="0" fieldPosition="0">
        <references count="1">
          <reference field="4294967294" count="1" selected="0">
            <x v="1"/>
          </reference>
        </references>
      </pivotArea>
    </chartFormat>
    <chartFormat chart="7" format="37"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D8F6ED-51AB-411F-9734-660E66038CBE}" name="Pivottabel4" cacheId="12" applyNumberFormats="0" applyBorderFormats="0" applyFontFormats="0" applyPatternFormats="0" applyAlignmentFormats="0" applyWidthHeightFormats="1" dataCaption="Værdier" updatedVersion="8" minRefreshableVersion="3" itemPrintTitles="1" createdVersion="8" indent="0" outline="1" outlineData="1" multipleFieldFilters="0" chartFormat="9">
  <location ref="J38:M44" firstHeaderRow="0" firstDataRow="1" firstDataCol="1" rowPageCount="1" colPageCount="1"/>
  <pivotFields count="16">
    <pivotField axis="axisPage" multipleItemSelectionAllowed="1" showAll="0">
      <items count="22">
        <item x="1"/>
        <item m="1" x="12"/>
        <item m="1" x="13"/>
        <item m="1" x="14"/>
        <item m="1" x="15"/>
        <item m="1" x="16"/>
        <item m="1" x="17"/>
        <item m="1" x="18"/>
        <item m="1" x="19"/>
        <item m="1" x="20"/>
        <item m="1" x="5"/>
        <item m="1" x="6"/>
        <item m="1" x="10"/>
        <item m="1" x="8"/>
        <item m="1" x="11"/>
        <item m="1" x="7"/>
        <item m="1" x="9"/>
        <item m="1" x="4"/>
        <item m="1" x="2"/>
        <item m="1" x="3"/>
        <item x="0"/>
        <item t="default"/>
      </items>
    </pivotField>
    <pivotField axis="axisRow"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3"/>
        <item x="2"/>
        <item t="default"/>
      </items>
    </pivotField>
    <pivotField multipleItemSelectionAllowed="1"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s>
  <rowFields count="1">
    <field x="1"/>
  </rowFields>
  <rowItems count="6">
    <i>
      <x v="20"/>
    </i>
    <i>
      <x v="21"/>
    </i>
    <i>
      <x v="22"/>
    </i>
    <i>
      <x v="23"/>
    </i>
    <i>
      <x v="24"/>
    </i>
    <i t="grand">
      <x/>
    </i>
  </rowItems>
  <colFields count="1">
    <field x="-2"/>
  </colFields>
  <colItems count="3">
    <i>
      <x/>
    </i>
    <i i="1">
      <x v="1"/>
    </i>
    <i i="2">
      <x v="2"/>
    </i>
  </colItems>
  <pageFields count="1">
    <pageField fld="0" hier="-1"/>
  </pageFields>
  <dataFields count="3">
    <dataField name="Luft (grøn, gns)" fld="10" subtotal="average" baseField="0" baseItem="1"/>
    <dataField name="Luft (gul, gns)" fld="11" subtotal="average" baseField="0" baseItem="1"/>
    <dataField name="Luft (rød, gns)" fld="12" subtotal="average" baseField="0" baseItem="1"/>
  </dataFields>
  <formats count="16">
    <format dxfId="51">
      <pivotArea outline="0" collapsedLevelsAreSubtotals="1" fieldPosition="0"/>
    </format>
    <format dxfId="50">
      <pivotArea outline="0" collapsedLevelsAreSubtotals="1" fieldPosition="0"/>
    </format>
    <format dxfId="49">
      <pivotArea dataOnly="0" labelOnly="1" outline="0" fieldPosition="0">
        <references count="1">
          <reference field="4294967294" count="3">
            <x v="0"/>
            <x v="1"/>
            <x v="2"/>
          </reference>
        </references>
      </pivotArea>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3">
            <x v="0"/>
            <x v="1"/>
            <x v="2"/>
          </reference>
        </references>
      </pivotArea>
    </format>
    <format dxfId="46">
      <pivotArea dataOnly="0" labelOnly="1" outline="0" fieldPosition="0">
        <references count="1">
          <reference field="4294967294" count="3">
            <x v="0"/>
            <x v="1"/>
            <x v="2"/>
          </reference>
        </references>
      </pivotArea>
    </format>
    <format dxfId="45">
      <pivotArea outline="0" collapsedLevelsAreSubtotals="1" fieldPosition="0"/>
    </format>
    <format dxfId="44">
      <pivotArea dataOnly="0" labelOnly="1" fieldPosition="0">
        <references count="1">
          <reference field="0" count="0"/>
        </references>
      </pivotArea>
    </format>
    <format dxfId="43">
      <pivotArea dataOnly="0" labelOnly="1" grandRow="1" outline="0" fieldPosition="0"/>
    </format>
    <format dxfId="42">
      <pivotArea dataOnly="0" labelOnly="1" outline="0" fieldPosition="0">
        <references count="1">
          <reference field="4294967294" count="3">
            <x v="0"/>
            <x v="1"/>
            <x v="2"/>
          </reference>
        </references>
      </pivotArea>
    </format>
    <format dxfId="41">
      <pivotArea type="all" dataOnly="0" outline="0" fieldPosition="0"/>
    </format>
    <format dxfId="40">
      <pivotArea outline="0" collapsedLevelsAreSubtotals="1" fieldPosition="0"/>
    </format>
    <format dxfId="39">
      <pivotArea field="0" type="button" dataOnly="0" labelOnly="1" outline="0" axis="axisPage"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outline="0" fieldPosition="0">
        <references count="1">
          <reference field="4294967294" count="3">
            <x v="0"/>
            <x v="1"/>
            <x v="2"/>
          </reference>
        </references>
      </pivotArea>
    </format>
  </formats>
  <chartFormats count="12">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 chart="0" format="8" series="1">
      <pivotArea type="data" outline="0" fieldPosition="0">
        <references count="1">
          <reference field="4294967294" count="1" selected="0">
            <x v="2"/>
          </reference>
        </references>
      </pivotArea>
    </chartFormat>
    <chartFormat chart="3" format="32" series="1">
      <pivotArea type="data" outline="0" fieldPosition="0">
        <references count="1">
          <reference field="4294967294" count="1" selected="0">
            <x v="0"/>
          </reference>
        </references>
      </pivotArea>
    </chartFormat>
    <chartFormat chart="3" format="33" series="1">
      <pivotArea type="data" outline="0" fieldPosition="0">
        <references count="1">
          <reference field="4294967294" count="1" selected="0">
            <x v="1"/>
          </reference>
        </references>
      </pivotArea>
    </chartFormat>
    <chartFormat chart="3" format="34" series="1">
      <pivotArea type="data" outline="0" fieldPosition="0">
        <references count="1">
          <reference field="4294967294" count="1" selected="0">
            <x v="2"/>
          </reference>
        </references>
      </pivotArea>
    </chartFormat>
    <chartFormat chart="5" format="32" series="1">
      <pivotArea type="data" outline="0" fieldPosition="0">
        <references count="1">
          <reference field="4294967294" count="1" selected="0">
            <x v="0"/>
          </reference>
        </references>
      </pivotArea>
    </chartFormat>
    <chartFormat chart="5" format="33" series="1">
      <pivotArea type="data" outline="0" fieldPosition="0">
        <references count="1">
          <reference field="4294967294" count="1" selected="0">
            <x v="1"/>
          </reference>
        </references>
      </pivotArea>
    </chartFormat>
    <chartFormat chart="5" format="34" series="1">
      <pivotArea type="data" outline="0" fieldPosition="0">
        <references count="1">
          <reference field="4294967294"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0438F9D-0921-4810-9C78-E420AF265213}" name="Pivottabel2" cacheId="12" applyNumberFormats="0" applyBorderFormats="0" applyFontFormats="0" applyPatternFormats="0" applyAlignmentFormats="0" applyWidthHeightFormats="1" dataCaption="Værdier" updatedVersion="8" minRefreshableVersion="3" itemPrintTitles="1" createdVersion="8" indent="0" outline="1" outlineData="1" multipleFieldFilters="0" chartFormat="10">
  <location ref="B38:E44" firstHeaderRow="0" firstDataRow="1" firstDataCol="1" rowPageCount="1" colPageCount="1"/>
  <pivotFields count="16">
    <pivotField axis="axisPage" multipleItemSelectionAllowed="1" showAll="0">
      <items count="22">
        <item x="1"/>
        <item m="1" x="12"/>
        <item m="1" x="13"/>
        <item m="1" x="14"/>
        <item m="1" x="15"/>
        <item m="1" x="16"/>
        <item m="1" x="17"/>
        <item m="1" x="18"/>
        <item m="1" x="19"/>
        <item m="1" x="20"/>
        <item m="1" x="5"/>
        <item m="1" x="6"/>
        <item m="1" x="10"/>
        <item m="1" x="8"/>
        <item m="1" x="11"/>
        <item m="1" x="7"/>
        <item m="1" x="9"/>
        <item m="1" x="4"/>
        <item m="1" x="2"/>
        <item m="1" x="3"/>
        <item x="0"/>
        <item t="default"/>
      </items>
    </pivotField>
    <pivotField axis="axisRow"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3"/>
        <item x="2"/>
        <item t="default"/>
      </items>
    </pivotField>
    <pivotField multipleItemSelectionAllowed="1"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1"/>
  </rowFields>
  <rowItems count="6">
    <i>
      <x v="20"/>
    </i>
    <i>
      <x v="21"/>
    </i>
    <i>
      <x v="22"/>
    </i>
    <i>
      <x v="23"/>
    </i>
    <i>
      <x v="24"/>
    </i>
    <i t="grand">
      <x/>
    </i>
  </rowItems>
  <colFields count="1">
    <field x="-2"/>
  </colFields>
  <colItems count="3">
    <i>
      <x/>
    </i>
    <i i="1">
      <x v="1"/>
    </i>
    <i i="2">
      <x v="2"/>
    </i>
  </colItems>
  <pageFields count="1">
    <pageField fld="0" hier="-1"/>
  </pageFields>
  <dataFields count="3">
    <dataField name="Lys (grøn, gns)" fld="4" subtotal="average" baseField="0" baseItem="1"/>
    <dataField name="Lys (gul, gns)" fld="5" subtotal="average" baseField="0" baseItem="1"/>
    <dataField name="Lys (rød, gns)" fld="6" subtotal="average" baseField="0" baseItem="1"/>
  </dataFields>
  <formats count="16">
    <format dxfId="67">
      <pivotArea outline="0" collapsedLevelsAreSubtotals="1" fieldPosition="0"/>
    </format>
    <format dxfId="66">
      <pivotArea outline="0" collapsedLevelsAreSubtotals="1" fieldPosition="0"/>
    </format>
    <format dxfId="65">
      <pivotArea dataOnly="0" labelOnly="1" outline="0" fieldPosition="0">
        <references count="1">
          <reference field="4294967294" count="3">
            <x v="0"/>
            <x v="1"/>
            <x v="2"/>
          </reference>
        </references>
      </pivotArea>
    </format>
    <format dxfId="64">
      <pivotArea dataOnly="0" labelOnly="1" outline="0" fieldPosition="0">
        <references count="1">
          <reference field="4294967294" count="1">
            <x v="0"/>
          </reference>
        </references>
      </pivotArea>
    </format>
    <format dxfId="63">
      <pivotArea dataOnly="0" labelOnly="1" outline="0" fieldPosition="0">
        <references count="1">
          <reference field="4294967294" count="3">
            <x v="0"/>
            <x v="1"/>
            <x v="2"/>
          </reference>
        </references>
      </pivotArea>
    </format>
    <format dxfId="62">
      <pivotArea dataOnly="0" labelOnly="1" outline="0" fieldPosition="0">
        <references count="1">
          <reference field="4294967294" count="3">
            <x v="0"/>
            <x v="1"/>
            <x v="2"/>
          </reference>
        </references>
      </pivotArea>
    </format>
    <format dxfId="61">
      <pivotArea outline="0" collapsedLevelsAreSubtotals="1" fieldPosition="0"/>
    </format>
    <format dxfId="60">
      <pivotArea dataOnly="0" labelOnly="1" fieldPosition="0">
        <references count="1">
          <reference field="0" count="0"/>
        </references>
      </pivotArea>
    </format>
    <format dxfId="59">
      <pivotArea dataOnly="0" labelOnly="1" grandRow="1" outline="0" fieldPosition="0"/>
    </format>
    <format dxfId="58">
      <pivotArea dataOnly="0" labelOnly="1" outline="0" fieldPosition="0">
        <references count="1">
          <reference field="4294967294" count="3">
            <x v="0"/>
            <x v="1"/>
            <x v="2"/>
          </reference>
        </references>
      </pivotArea>
    </format>
    <format dxfId="57">
      <pivotArea type="all" dataOnly="0" outline="0" fieldPosition="0"/>
    </format>
    <format dxfId="56">
      <pivotArea outline="0" collapsedLevelsAreSubtotals="1" fieldPosition="0"/>
    </format>
    <format dxfId="55">
      <pivotArea field="0" type="button" dataOnly="0" labelOnly="1" outline="0" axis="axisPage" fieldPosition="0"/>
    </format>
    <format dxfId="54">
      <pivotArea dataOnly="0" labelOnly="1" fieldPosition="0">
        <references count="1">
          <reference field="0" count="0"/>
        </references>
      </pivotArea>
    </format>
    <format dxfId="53">
      <pivotArea dataOnly="0" labelOnly="1" grandRow="1" outline="0" fieldPosition="0"/>
    </format>
    <format dxfId="52">
      <pivotArea dataOnly="0" labelOnly="1" outline="0" fieldPosition="0">
        <references count="1">
          <reference field="4294967294" count="3">
            <x v="0"/>
            <x v="1"/>
            <x v="2"/>
          </reference>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7" format="26" series="1">
      <pivotArea type="data" outline="0" fieldPosition="0">
        <references count="1">
          <reference field="4294967294" count="1" selected="0">
            <x v="0"/>
          </reference>
        </references>
      </pivotArea>
    </chartFormat>
    <chartFormat chart="7" format="27" series="1">
      <pivotArea type="data" outline="0" fieldPosition="0">
        <references count="1">
          <reference field="4294967294" count="1" selected="0">
            <x v="1"/>
          </reference>
        </references>
      </pivotArea>
    </chartFormat>
    <chartFormat chart="7" format="28"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1B4540D-0EB7-43D5-9BE4-A5541B3A0D23}" name="Pivottabel1" cacheId="12"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B9:N10" firstHeaderRow="0" firstDataRow="1" firstDataCol="0" rowPageCount="3" colPageCount="1"/>
  <pivotFields count="16">
    <pivotField axis="axisPage" multipleItemSelectionAllowed="1" showAll="0">
      <items count="22">
        <item x="1"/>
        <item m="1" x="12"/>
        <item m="1" x="13"/>
        <item m="1" x="14"/>
        <item m="1" x="15"/>
        <item m="1" x="16"/>
        <item m="1" x="17"/>
        <item m="1" x="18"/>
        <item m="1" x="19"/>
        <item m="1" x="20"/>
        <item m="1" x="5"/>
        <item m="1" x="6"/>
        <item m="1" x="10"/>
        <item m="1" x="8"/>
        <item m="1" x="11"/>
        <item m="1" x="7"/>
        <item m="1" x="9"/>
        <item m="1" x="4"/>
        <item m="1" x="2"/>
        <item m="1" x="3"/>
        <item x="0"/>
        <item t="default"/>
      </items>
    </pivotField>
    <pivotField axis="axisPage"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3"/>
        <item x="2"/>
        <item t="default"/>
      </items>
    </pivotField>
    <pivotField axis="axisPage" multipleItemSelectionAllowed="1" showAll="0">
      <items count="7">
        <item x="1"/>
        <item x="0"/>
        <item m="1" x="3"/>
        <item m="1" x="4"/>
        <item m="1" x="5"/>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Items count="1">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1" hier="-1"/>
    <pageField fld="2" hier="-1"/>
  </pageFields>
  <dataFields count="13">
    <dataField name="Lys (grøn, gns)" fld="4" subtotal="average" baseField="0" baseItem="1"/>
    <dataField name="Lys (gul, gns)" fld="5" subtotal="average" baseField="0" baseItem="1"/>
    <dataField name="Lys (rød, gns)" fld="6" subtotal="average" baseField="0" baseItem="1"/>
    <dataField name="Lyd (grøn, gns)" fld="7" subtotal="average" baseField="0" baseItem="1"/>
    <dataField name="Lyd (gul, gns)" fld="8" subtotal="average" baseField="0" baseItem="1"/>
    <dataField name="Lyd (rød, gns)" fld="9" subtotal="average" baseField="0" baseItem="1"/>
    <dataField name="Luft (grøn, gns)" fld="10" subtotal="average" baseField="0" baseItem="1"/>
    <dataField name="Luft (gul, gns)" fld="11" subtotal="average" baseField="0" baseItem="1"/>
    <dataField name="Luft (rød, gns)" fld="12" subtotal="average" baseField="0" baseItem="1"/>
    <dataField name="Temp (grøn, gns)" fld="13" subtotal="average" baseField="0" baseItem="1"/>
    <dataField name="Temp (gul, gns)" fld="14" subtotal="average" baseField="0" baseItem="1"/>
    <dataField name="Temp (rød, gns)" fld="15" subtotal="average" baseField="0" baseItem="1"/>
    <dataField name="i besvarelse (gns)" fld="3" subtotal="average" baseField="0" baseItem="11"/>
  </dataFields>
  <formats count="30">
    <format dxfId="97">
      <pivotArea outline="0" collapsedLevelsAreSubtotals="1" fieldPosition="0"/>
    </format>
    <format dxfId="96">
      <pivotArea dataOnly="0" labelOnly="1" outline="0" fieldPosition="0">
        <references count="1">
          <reference field="4294967294" count="3">
            <x v="9"/>
            <x v="10"/>
            <x v="11"/>
          </reference>
        </references>
      </pivotArea>
    </format>
    <format dxfId="95">
      <pivotArea outline="0" collapsedLevelsAreSubtotals="1" fieldPosition="0"/>
    </format>
    <format dxfId="94">
      <pivotArea dataOnly="0" labelOnly="1" outline="0" fieldPosition="0">
        <references count="1">
          <reference field="4294967294" count="1">
            <x v="9"/>
          </reference>
        </references>
      </pivotArea>
    </format>
    <format dxfId="93">
      <pivotArea dataOnly="0" labelOnly="1" outline="0" fieldPosition="0">
        <references count="1">
          <reference field="4294967294" count="1">
            <x v="9"/>
          </reference>
        </references>
      </pivotArea>
    </format>
    <format dxfId="92">
      <pivotArea dataOnly="0" labelOnly="1" outline="0" fieldPosition="0">
        <references count="1">
          <reference field="4294967294" count="1">
            <x v="10"/>
          </reference>
        </references>
      </pivotArea>
    </format>
    <format dxfId="91">
      <pivotArea dataOnly="0" labelOnly="1" outline="0" fieldPosition="0">
        <references count="1">
          <reference field="4294967294" count="1">
            <x v="11"/>
          </reference>
        </references>
      </pivotArea>
    </format>
    <format dxfId="90">
      <pivotArea outline="0" collapsedLevelsAreSubtotals="1" fieldPosition="0">
        <references count="1">
          <reference field="4294967294" count="1" selected="0">
            <x v="9"/>
          </reference>
        </references>
      </pivotArea>
    </format>
    <format dxfId="89">
      <pivotArea outline="0" collapsedLevelsAreSubtotals="1" fieldPosition="0">
        <references count="1">
          <reference field="4294967294" count="1" selected="0">
            <x v="10"/>
          </reference>
        </references>
      </pivotArea>
    </format>
    <format dxfId="88">
      <pivotArea outline="0" collapsedLevelsAreSubtotals="1" fieldPosition="0">
        <references count="1">
          <reference field="4294967294" count="1" selected="0">
            <x v="11"/>
          </reference>
        </references>
      </pivotArea>
    </format>
    <format dxfId="87">
      <pivotArea outline="0" collapsedLevelsAreSubtotals="1" fieldPosition="0">
        <references count="1">
          <reference field="4294967294" count="1" selected="0">
            <x v="9"/>
          </reference>
        </references>
      </pivotArea>
    </format>
    <format dxfId="86">
      <pivotArea outline="0" collapsedLevelsAreSubtotals="1" fieldPosition="0">
        <references count="1">
          <reference field="4294967294" count="1" selected="0">
            <x v="10"/>
          </reference>
        </references>
      </pivotArea>
    </format>
    <format dxfId="85">
      <pivotArea outline="0" collapsedLevelsAreSubtotals="1" fieldPosition="0">
        <references count="1">
          <reference field="4294967294" count="1" selected="0">
            <x v="11"/>
          </reference>
        </references>
      </pivotArea>
    </format>
    <format dxfId="84">
      <pivotArea dataOnly="0" labelOnly="1" outline="0" fieldPosition="0">
        <references count="1">
          <reference field="4294967294" count="12">
            <x v="0"/>
            <x v="1"/>
            <x v="2"/>
            <x v="3"/>
            <x v="4"/>
            <x v="5"/>
            <x v="6"/>
            <x v="7"/>
            <x v="8"/>
            <x v="9"/>
            <x v="10"/>
            <x v="11"/>
          </reference>
        </references>
      </pivotArea>
    </format>
    <format dxfId="83">
      <pivotArea dataOnly="0" labelOnly="1" outline="0" fieldPosition="0">
        <references count="1">
          <reference field="4294967294" count="1">
            <x v="9"/>
          </reference>
        </references>
      </pivotArea>
    </format>
    <format dxfId="82">
      <pivotArea dataOnly="0" labelOnly="1" outline="0" fieldPosition="0">
        <references count="1">
          <reference field="4294967294" count="1">
            <x v="10"/>
          </reference>
        </references>
      </pivotArea>
    </format>
    <format dxfId="81">
      <pivotArea dataOnly="0" labelOnly="1" outline="0" fieldPosition="0">
        <references count="1">
          <reference field="4294967294" count="1">
            <x v="11"/>
          </reference>
        </references>
      </pivotArea>
    </format>
    <format dxfId="80">
      <pivotArea dataOnly="0" labelOnly="1" outline="0" fieldPosition="0">
        <references count="1">
          <reference field="4294967294" count="1">
            <x v="0"/>
          </reference>
        </references>
      </pivotArea>
    </format>
    <format dxfId="79">
      <pivotArea dataOnly="0" labelOnly="1" outline="0" fieldPosition="0">
        <references count="1">
          <reference field="4294967294" count="1">
            <x v="3"/>
          </reference>
        </references>
      </pivotArea>
    </format>
    <format dxfId="78">
      <pivotArea dataOnly="0" labelOnly="1" outline="0" fieldPosition="0">
        <references count="1">
          <reference field="4294967294" count="1">
            <x v="6"/>
          </reference>
        </references>
      </pivotArea>
    </format>
    <format dxfId="77">
      <pivotArea outline="0" collapsedLevelsAreSubtotals="1" fieldPosition="0">
        <references count="1">
          <reference field="4294967294" count="3" selected="0">
            <x v="9"/>
            <x v="10"/>
            <x v="11"/>
          </reference>
        </references>
      </pivotArea>
    </format>
    <format dxfId="76">
      <pivotArea dataOnly="0" labelOnly="1" outline="0" fieldPosition="0">
        <references count="1">
          <reference field="4294967294" count="3">
            <x v="9"/>
            <x v="10"/>
            <x v="11"/>
          </reference>
        </references>
      </pivotArea>
    </format>
    <format dxfId="75">
      <pivotArea dataOnly="0" labelOnly="1" outline="0" fieldPosition="0">
        <references count="1">
          <reference field="4294967294" count="12">
            <x v="0"/>
            <x v="1"/>
            <x v="2"/>
            <x v="3"/>
            <x v="4"/>
            <x v="5"/>
            <x v="6"/>
            <x v="7"/>
            <x v="8"/>
            <x v="9"/>
            <x v="10"/>
            <x v="11"/>
          </reference>
        </references>
      </pivotArea>
    </format>
    <format dxfId="74">
      <pivotArea outline="0" collapsedLevelsAreSubtotals="1" fieldPosition="0">
        <references count="1">
          <reference field="4294967294" count="3" selected="0">
            <x v="9"/>
            <x v="10"/>
            <x v="11"/>
          </reference>
        </references>
      </pivotArea>
    </format>
    <format dxfId="73">
      <pivotArea dataOnly="0" labelOnly="1" outline="0" fieldPosition="0">
        <references count="1">
          <reference field="4294967294" count="3">
            <x v="9"/>
            <x v="10"/>
            <x v="11"/>
          </reference>
        </references>
      </pivotArea>
    </format>
    <format dxfId="72">
      <pivotArea dataOnly="0" labelOnly="1" outline="0" fieldPosition="0">
        <references count="1">
          <reference field="4294967294" count="12">
            <x v="0"/>
            <x v="1"/>
            <x v="2"/>
            <x v="3"/>
            <x v="4"/>
            <x v="5"/>
            <x v="6"/>
            <x v="7"/>
            <x v="8"/>
            <x v="9"/>
            <x v="10"/>
            <x v="11"/>
          </reference>
        </references>
      </pivotArea>
    </format>
    <format dxfId="71">
      <pivotArea outline="0" collapsedLevelsAreSubtotals="1" fieldPosition="0"/>
    </format>
    <format dxfId="70">
      <pivotArea outline="0" collapsedLevelsAreSubtotals="1" fieldPosition="0">
        <references count="1">
          <reference field="4294967294" count="3" selected="0">
            <x v="9"/>
            <x v="10"/>
            <x v="11"/>
          </reference>
        </references>
      </pivotArea>
    </format>
    <format dxfId="69">
      <pivotArea dataOnly="0" labelOnly="1" outline="0" fieldPosition="0">
        <references count="1">
          <reference field="4294967294" count="3">
            <x v="9"/>
            <x v="10"/>
            <x v="11"/>
          </reference>
        </references>
      </pivotArea>
    </format>
    <format dxfId="68">
      <pivotArea dataOnly="0" labelOnly="1" outline="0" fieldPosition="0">
        <references count="1">
          <reference field="4294967294" count="13">
            <x v="0"/>
            <x v="1"/>
            <x v="2"/>
            <x v="3"/>
            <x v="4"/>
            <x v="5"/>
            <x v="6"/>
            <x v="7"/>
            <x v="8"/>
            <x v="9"/>
            <x v="10"/>
            <x v="11"/>
            <x v="1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A68E4EF-83B3-4EFC-AED6-F79D107F1C19}" name="Pivottabel3" cacheId="12" applyNumberFormats="0" applyBorderFormats="0" applyFontFormats="0" applyPatternFormats="0" applyAlignmentFormats="0" applyWidthHeightFormats="1" dataCaption="Værdier" updatedVersion="8" minRefreshableVersion="3" itemPrintTitles="1" createdVersion="8" indent="0" outline="1" outlineData="1" multipleFieldFilters="0" chartFormat="9">
  <location ref="F38:I44" firstHeaderRow="0" firstDataRow="1" firstDataCol="1" rowPageCount="1" colPageCount="1"/>
  <pivotFields count="16">
    <pivotField axis="axisPage" multipleItemSelectionAllowed="1" showAll="0">
      <items count="22">
        <item x="1"/>
        <item m="1" x="12"/>
        <item m="1" x="13"/>
        <item m="1" x="14"/>
        <item m="1" x="15"/>
        <item m="1" x="16"/>
        <item m="1" x="17"/>
        <item m="1" x="18"/>
        <item m="1" x="19"/>
        <item m="1" x="20"/>
        <item m="1" x="5"/>
        <item m="1" x="6"/>
        <item m="1" x="10"/>
        <item m="1" x="8"/>
        <item m="1" x="11"/>
        <item m="1" x="7"/>
        <item m="1" x="9"/>
        <item m="1" x="4"/>
        <item m="1" x="2"/>
        <item m="1" x="3"/>
        <item x="0"/>
        <item t="default"/>
      </items>
    </pivotField>
    <pivotField axis="axisRow" showAll="0">
      <items count="26">
        <item m="1" x="5"/>
        <item m="1" x="16"/>
        <item m="1" x="17"/>
        <item m="1" x="18"/>
        <item m="1" x="6"/>
        <item m="1" x="7"/>
        <item m="1" x="8"/>
        <item m="1" x="9"/>
        <item m="1" x="10"/>
        <item m="1" x="11"/>
        <item m="1" x="12"/>
        <item m="1" x="13"/>
        <item m="1" x="14"/>
        <item m="1" x="15"/>
        <item m="1" x="19"/>
        <item m="1" x="20"/>
        <item m="1" x="21"/>
        <item m="1" x="22"/>
        <item m="1" x="23"/>
        <item m="1" x="24"/>
        <item x="4"/>
        <item x="0"/>
        <item x="1"/>
        <item x="3"/>
        <item x="2"/>
        <item t="default"/>
      </items>
    </pivotField>
    <pivotField multipleItemSelectionAllowe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s>
  <rowFields count="1">
    <field x="1"/>
  </rowFields>
  <rowItems count="6">
    <i>
      <x v="20"/>
    </i>
    <i>
      <x v="21"/>
    </i>
    <i>
      <x v="22"/>
    </i>
    <i>
      <x v="23"/>
    </i>
    <i>
      <x v="24"/>
    </i>
    <i t="grand">
      <x/>
    </i>
  </rowItems>
  <colFields count="1">
    <field x="-2"/>
  </colFields>
  <colItems count="3">
    <i>
      <x/>
    </i>
    <i i="1">
      <x v="1"/>
    </i>
    <i i="2">
      <x v="2"/>
    </i>
  </colItems>
  <pageFields count="1">
    <pageField fld="0" hier="-1"/>
  </pageFields>
  <dataFields count="3">
    <dataField name="Lyd (grøn, gns)" fld="7" subtotal="average" baseField="0" baseItem="1"/>
    <dataField name="Lyd (gul, gns)" fld="8" subtotal="average" baseField="0" baseItem="1"/>
    <dataField name="Lyd (rød, gns)" fld="9" subtotal="average" baseField="0" baseItem="1"/>
  </dataFields>
  <formats count="16">
    <format dxfId="113">
      <pivotArea outline="0" collapsedLevelsAreSubtotals="1" fieldPosition="0"/>
    </format>
    <format dxfId="112">
      <pivotArea outline="0" collapsedLevelsAreSubtotals="1" fieldPosition="0"/>
    </format>
    <format dxfId="111">
      <pivotArea dataOnly="0" labelOnly="1" outline="0" fieldPosition="0">
        <references count="1">
          <reference field="4294967294" count="3">
            <x v="0"/>
            <x v="1"/>
            <x v="2"/>
          </reference>
        </references>
      </pivotArea>
    </format>
    <format dxfId="110">
      <pivotArea dataOnly="0" labelOnly="1" outline="0" fieldPosition="0">
        <references count="1">
          <reference field="4294967294" count="1">
            <x v="0"/>
          </reference>
        </references>
      </pivotArea>
    </format>
    <format dxfId="109">
      <pivotArea dataOnly="0" labelOnly="1" outline="0" fieldPosition="0">
        <references count="1">
          <reference field="4294967294" count="3">
            <x v="0"/>
            <x v="1"/>
            <x v="2"/>
          </reference>
        </references>
      </pivotArea>
    </format>
    <format dxfId="108">
      <pivotArea dataOnly="0" labelOnly="1" outline="0" fieldPosition="0">
        <references count="1">
          <reference field="4294967294" count="3">
            <x v="0"/>
            <x v="1"/>
            <x v="2"/>
          </reference>
        </references>
      </pivotArea>
    </format>
    <format dxfId="107">
      <pivotArea outline="0" collapsedLevelsAreSubtotals="1"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outline="0" fieldPosition="0">
        <references count="1">
          <reference field="4294967294" count="3">
            <x v="0"/>
            <x v="1"/>
            <x v="2"/>
          </reference>
        </references>
      </pivotArea>
    </format>
    <format dxfId="103">
      <pivotArea type="all" dataOnly="0" outline="0" fieldPosition="0"/>
    </format>
    <format dxfId="102">
      <pivotArea outline="0" collapsedLevelsAreSubtotals="1" fieldPosition="0"/>
    </format>
    <format dxfId="101">
      <pivotArea field="0" type="button" dataOnly="0" labelOnly="1" outline="0" axis="axisPage" fieldPosition="0"/>
    </format>
    <format dxfId="100">
      <pivotArea dataOnly="0" labelOnly="1" fieldPosition="0">
        <references count="1">
          <reference field="0" count="0"/>
        </references>
      </pivotArea>
    </format>
    <format dxfId="99">
      <pivotArea dataOnly="0" labelOnly="1" grandRow="1" outline="0" fieldPosition="0"/>
    </format>
    <format dxfId="98">
      <pivotArea dataOnly="0" labelOnly="1" outline="0" fieldPosition="0">
        <references count="1">
          <reference field="4294967294" count="3">
            <x v="0"/>
            <x v="1"/>
            <x v="2"/>
          </reference>
        </references>
      </pivotArea>
    </format>
  </formats>
  <chartFormats count="9">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3" format="29" series="1">
      <pivotArea type="data" outline="0" fieldPosition="0">
        <references count="1">
          <reference field="4294967294" count="1" selected="0">
            <x v="0"/>
          </reference>
        </references>
      </pivotArea>
    </chartFormat>
    <chartFormat chart="3" format="30" series="1">
      <pivotArea type="data" outline="0" fieldPosition="0">
        <references count="1">
          <reference field="4294967294" count="1" selected="0">
            <x v="1"/>
          </reference>
        </references>
      </pivotArea>
    </chartFormat>
    <chartFormat chart="3" format="31"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ebmeisteren/video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9AA2-936A-471D-8B91-989C51BF95D9}">
  <sheetPr>
    <pageSetUpPr fitToPage="1"/>
  </sheetPr>
  <dimension ref="A1:T381"/>
  <sheetViews>
    <sheetView tabSelected="1" workbookViewId="0"/>
  </sheetViews>
  <sheetFormatPr defaultRowHeight="14.6" x14ac:dyDescent="0.4"/>
  <cols>
    <col min="1" max="1" width="2.53515625" customWidth="1"/>
    <col min="2" max="2" width="19.69140625" customWidth="1"/>
  </cols>
  <sheetData>
    <row r="1" spans="1:20" ht="23.15" x14ac:dyDescent="0.6">
      <c r="A1" s="3"/>
      <c r="B1" s="3"/>
      <c r="C1" s="348" t="s">
        <v>689</v>
      </c>
      <c r="D1" s="3"/>
      <c r="E1" s="3"/>
      <c r="F1" s="3"/>
      <c r="G1" s="3"/>
      <c r="H1" s="3"/>
      <c r="I1" s="3"/>
      <c r="J1" s="3"/>
      <c r="K1" s="3"/>
      <c r="L1" s="3"/>
      <c r="M1" s="3"/>
      <c r="N1" s="3"/>
      <c r="O1" s="3"/>
      <c r="P1" s="3"/>
      <c r="Q1" s="3"/>
      <c r="R1" s="3"/>
      <c r="S1" s="3"/>
      <c r="T1" s="3"/>
    </row>
    <row r="2" spans="1:20" ht="20.6" x14ac:dyDescent="0.55000000000000004">
      <c r="A2" s="3"/>
      <c r="B2" s="3"/>
      <c r="C2" s="108"/>
      <c r="D2" s="3"/>
      <c r="E2" s="3"/>
      <c r="F2" s="3"/>
      <c r="G2" s="3"/>
      <c r="H2" s="3"/>
      <c r="I2" s="3"/>
      <c r="J2" s="3"/>
      <c r="K2" s="3"/>
      <c r="L2" s="3"/>
      <c r="M2" s="3"/>
      <c r="N2" s="3"/>
      <c r="O2" s="3"/>
      <c r="P2" s="3"/>
      <c r="Q2" s="3"/>
      <c r="R2" s="3"/>
      <c r="S2" s="3"/>
      <c r="T2" s="3"/>
    </row>
    <row r="3" spans="1:20" ht="20.6" x14ac:dyDescent="0.55000000000000004">
      <c r="A3" s="240" t="s">
        <v>770</v>
      </c>
      <c r="B3" s="3"/>
      <c r="C3" s="3"/>
      <c r="D3" s="3"/>
      <c r="E3" s="3"/>
      <c r="F3" s="3"/>
      <c r="G3" s="3"/>
      <c r="H3" s="3"/>
      <c r="I3" s="3"/>
      <c r="J3" s="3"/>
      <c r="K3" s="3"/>
      <c r="L3" s="3"/>
      <c r="M3" s="3"/>
      <c r="N3" s="3"/>
      <c r="O3" s="3"/>
      <c r="P3" s="3"/>
      <c r="Q3" s="3"/>
      <c r="R3" s="3"/>
      <c r="S3" s="3"/>
      <c r="T3" s="3"/>
    </row>
    <row r="4" spans="1:20" ht="15.9" x14ac:dyDescent="0.45">
      <c r="A4" s="3"/>
      <c r="B4" s="109" t="s">
        <v>659</v>
      </c>
      <c r="C4" s="43" t="s">
        <v>763</v>
      </c>
      <c r="D4" s="43"/>
      <c r="E4" s="43"/>
      <c r="F4" s="43"/>
      <c r="G4" s="43"/>
      <c r="H4" s="43"/>
      <c r="I4" s="43"/>
      <c r="J4" s="43"/>
      <c r="K4" s="43"/>
      <c r="L4" s="43"/>
      <c r="M4" s="43"/>
      <c r="N4" s="43"/>
      <c r="O4" s="43"/>
      <c r="P4" s="43"/>
      <c r="Q4" s="43"/>
      <c r="R4" s="43"/>
      <c r="S4" s="43"/>
      <c r="T4" s="43"/>
    </row>
    <row r="5" spans="1:20" ht="15.9" x14ac:dyDescent="0.45">
      <c r="A5" s="3"/>
      <c r="B5" s="43"/>
      <c r="C5" s="43" t="s">
        <v>690</v>
      </c>
      <c r="D5" s="43"/>
      <c r="E5" s="43"/>
      <c r="F5" s="43"/>
      <c r="G5" s="43"/>
      <c r="H5" s="43"/>
      <c r="I5" s="43"/>
      <c r="J5" s="43"/>
      <c r="K5" s="43"/>
      <c r="L5" s="43"/>
      <c r="M5" s="43"/>
      <c r="N5" s="43"/>
      <c r="O5" s="43"/>
      <c r="P5" s="43"/>
      <c r="Q5" s="43"/>
      <c r="R5" s="43"/>
      <c r="S5" s="43"/>
      <c r="T5" s="43"/>
    </row>
    <row r="6" spans="1:20" ht="15.9" x14ac:dyDescent="0.45">
      <c r="A6" s="3"/>
      <c r="B6" s="43"/>
      <c r="C6" s="43" t="s">
        <v>928</v>
      </c>
      <c r="D6" s="43"/>
      <c r="E6" s="43"/>
      <c r="F6" s="43"/>
      <c r="G6" s="43"/>
      <c r="H6" s="43"/>
      <c r="I6" s="43"/>
      <c r="J6" s="43"/>
      <c r="K6" s="43"/>
      <c r="L6" s="43"/>
      <c r="M6" s="43"/>
      <c r="N6" s="43"/>
      <c r="O6" s="43"/>
      <c r="P6" s="43"/>
      <c r="Q6" s="43"/>
      <c r="R6" s="43"/>
      <c r="S6" s="43"/>
      <c r="T6" s="43"/>
    </row>
    <row r="7" spans="1:20" ht="15.9" x14ac:dyDescent="0.45">
      <c r="A7" s="3"/>
      <c r="B7" s="43"/>
      <c r="C7" s="43" t="s">
        <v>854</v>
      </c>
      <c r="D7" s="43"/>
      <c r="E7" s="43"/>
      <c r="F7" s="43"/>
      <c r="G7" s="43"/>
      <c r="H7" s="43"/>
      <c r="I7" s="43"/>
      <c r="J7" s="43"/>
      <c r="K7" s="43"/>
      <c r="L7" s="43"/>
      <c r="M7" s="43"/>
      <c r="N7" s="43"/>
      <c r="O7" s="43"/>
      <c r="P7" s="43"/>
      <c r="Q7" s="43"/>
      <c r="R7" s="43"/>
      <c r="S7" s="43"/>
      <c r="T7" s="43"/>
    </row>
    <row r="8" spans="1:20" ht="15.9" x14ac:dyDescent="0.45">
      <c r="A8" s="3"/>
      <c r="B8" s="43"/>
      <c r="C8" s="43"/>
      <c r="D8" s="43"/>
      <c r="E8" s="43"/>
      <c r="F8" s="43"/>
      <c r="G8" s="43"/>
      <c r="H8" s="43"/>
      <c r="I8" s="43"/>
      <c r="J8" s="43"/>
      <c r="K8" s="43"/>
      <c r="L8" s="43"/>
      <c r="M8" s="43"/>
      <c r="N8" s="43"/>
      <c r="O8" s="43"/>
      <c r="P8" s="43"/>
      <c r="Q8" s="43"/>
      <c r="R8" s="43"/>
      <c r="S8" s="43"/>
      <c r="T8" s="43"/>
    </row>
    <row r="9" spans="1:20" ht="15.9" x14ac:dyDescent="0.45">
      <c r="A9" s="3"/>
      <c r="B9" s="109" t="s">
        <v>660</v>
      </c>
      <c r="C9" s="43" t="s">
        <v>764</v>
      </c>
      <c r="D9" s="43"/>
      <c r="E9" s="43"/>
      <c r="F9" s="43"/>
      <c r="G9" s="43"/>
      <c r="H9" s="43"/>
      <c r="I9" s="43"/>
      <c r="J9" s="43"/>
      <c r="K9" s="43"/>
      <c r="L9" s="43"/>
      <c r="M9" s="43"/>
      <c r="N9" s="43"/>
      <c r="O9" s="43"/>
      <c r="P9" s="43"/>
      <c r="Q9" s="43"/>
      <c r="R9" s="43"/>
      <c r="S9" s="43"/>
      <c r="T9" s="43"/>
    </row>
    <row r="10" spans="1:20" ht="15.9" x14ac:dyDescent="0.45">
      <c r="A10" s="3"/>
      <c r="B10" s="43"/>
      <c r="C10" s="43" t="s">
        <v>691</v>
      </c>
      <c r="D10" s="43"/>
      <c r="E10" s="43"/>
      <c r="F10" s="43"/>
      <c r="G10" s="43"/>
      <c r="H10" s="43"/>
      <c r="I10" s="43"/>
      <c r="J10" s="43"/>
      <c r="K10" s="43"/>
      <c r="L10" s="43"/>
      <c r="M10" s="43"/>
      <c r="N10" s="43"/>
      <c r="O10" s="43"/>
      <c r="P10" s="43"/>
      <c r="Q10" s="43"/>
      <c r="R10" s="43"/>
      <c r="S10" s="43"/>
      <c r="T10" s="43"/>
    </row>
    <row r="11" spans="1:20" ht="15.9" x14ac:dyDescent="0.45">
      <c r="A11" s="3"/>
      <c r="B11" s="110" t="s">
        <v>661</v>
      </c>
      <c r="C11" s="349" t="s">
        <v>753</v>
      </c>
      <c r="D11" s="43"/>
      <c r="E11" s="43"/>
      <c r="F11" s="43"/>
      <c r="G11" s="43"/>
      <c r="H11" s="43"/>
      <c r="I11" s="43"/>
      <c r="J11" s="43"/>
      <c r="K11" s="43"/>
      <c r="L11" s="43"/>
      <c r="M11" s="43"/>
      <c r="N11" s="43"/>
      <c r="O11" s="43"/>
      <c r="P11" s="43"/>
      <c r="Q11" s="43"/>
      <c r="R11" s="43"/>
      <c r="S11" s="43"/>
      <c r="T11" s="43"/>
    </row>
    <row r="12" spans="1:20" ht="15.9" x14ac:dyDescent="0.45">
      <c r="A12" s="3"/>
      <c r="B12" s="110" t="s">
        <v>661</v>
      </c>
      <c r="C12" s="349" t="s">
        <v>754</v>
      </c>
      <c r="D12" s="43"/>
      <c r="E12" s="43"/>
      <c r="F12" s="43"/>
      <c r="G12" s="43"/>
      <c r="H12" s="43"/>
      <c r="I12" s="43"/>
      <c r="J12" s="43"/>
      <c r="K12" s="43"/>
      <c r="L12" s="43"/>
      <c r="M12" s="43"/>
      <c r="N12" s="43"/>
      <c r="O12" s="43"/>
      <c r="P12" s="43"/>
      <c r="Q12" s="43"/>
      <c r="R12" s="43"/>
      <c r="S12" s="43"/>
      <c r="T12" s="43"/>
    </row>
    <row r="13" spans="1:20" ht="15.9" x14ac:dyDescent="0.45">
      <c r="A13" s="3"/>
      <c r="B13" s="3"/>
      <c r="C13" s="43"/>
      <c r="D13" s="43"/>
      <c r="E13" s="43"/>
      <c r="F13" s="43"/>
      <c r="G13" s="43"/>
      <c r="H13" s="43"/>
      <c r="I13" s="43"/>
      <c r="J13" s="43"/>
      <c r="K13" s="43"/>
      <c r="L13" s="43"/>
      <c r="M13" s="43"/>
      <c r="N13" s="43"/>
      <c r="O13" s="43"/>
      <c r="P13" s="43"/>
      <c r="Q13" s="43"/>
      <c r="R13" s="43"/>
      <c r="S13" s="43"/>
      <c r="T13" s="43"/>
    </row>
    <row r="14" spans="1:20" ht="15.9" x14ac:dyDescent="0.45">
      <c r="A14" s="3"/>
      <c r="B14" s="109" t="s">
        <v>662</v>
      </c>
      <c r="C14" s="43" t="s">
        <v>765</v>
      </c>
      <c r="D14" s="43"/>
      <c r="E14" s="43"/>
      <c r="F14" s="43"/>
      <c r="G14" s="43"/>
      <c r="H14" s="43"/>
      <c r="I14" s="43"/>
      <c r="J14" s="43"/>
      <c r="K14" s="43"/>
      <c r="L14" s="43"/>
      <c r="M14" s="43"/>
      <c r="N14" s="43"/>
      <c r="O14" s="43"/>
      <c r="P14" s="43"/>
      <c r="Q14" s="43"/>
      <c r="R14" s="43"/>
      <c r="S14" s="43"/>
      <c r="T14" s="43"/>
    </row>
    <row r="15" spans="1:20" ht="15.9" x14ac:dyDescent="0.45">
      <c r="A15" s="3"/>
      <c r="B15" s="109"/>
      <c r="C15" s="43" t="s">
        <v>766</v>
      </c>
      <c r="D15" s="43"/>
      <c r="E15" s="43"/>
      <c r="F15" s="43"/>
      <c r="G15" s="43"/>
      <c r="H15" s="43"/>
      <c r="I15" s="43"/>
      <c r="J15" s="43"/>
      <c r="K15" s="43"/>
      <c r="L15" s="43"/>
      <c r="M15" s="43"/>
      <c r="N15" s="43"/>
      <c r="O15" s="43"/>
      <c r="P15" s="43"/>
      <c r="Q15" s="43"/>
      <c r="R15" s="43"/>
      <c r="S15" s="43"/>
      <c r="T15" s="43"/>
    </row>
    <row r="16" spans="1:20" ht="15.9" x14ac:dyDescent="0.45">
      <c r="A16" s="3"/>
      <c r="B16" s="109"/>
      <c r="C16" s="43" t="s">
        <v>856</v>
      </c>
      <c r="D16" s="43"/>
      <c r="E16" s="43"/>
      <c r="F16" s="43"/>
      <c r="G16" s="43"/>
      <c r="H16" s="43"/>
      <c r="I16" s="43"/>
      <c r="J16" s="43"/>
      <c r="K16" s="43"/>
      <c r="L16" s="43"/>
      <c r="M16" s="43"/>
      <c r="N16" s="43"/>
      <c r="O16" s="43"/>
      <c r="P16" s="43"/>
      <c r="Q16" s="43"/>
      <c r="R16" s="43"/>
      <c r="S16" s="43"/>
      <c r="T16" s="43"/>
    </row>
    <row r="17" spans="1:20" ht="15.9" x14ac:dyDescent="0.45">
      <c r="A17" s="3"/>
      <c r="B17" s="43"/>
      <c r="C17" s="43"/>
      <c r="D17" s="43"/>
      <c r="E17" s="43"/>
      <c r="F17" s="43"/>
      <c r="G17" s="43"/>
      <c r="H17" s="43"/>
      <c r="I17" s="43"/>
      <c r="J17" s="43"/>
      <c r="K17" s="43"/>
      <c r="L17" s="43"/>
      <c r="M17" s="43"/>
      <c r="N17" s="43"/>
      <c r="O17" s="43"/>
      <c r="P17" s="43"/>
      <c r="Q17" s="43"/>
      <c r="R17" s="43"/>
      <c r="S17" s="43"/>
      <c r="T17" s="43"/>
    </row>
    <row r="18" spans="1:20" ht="15.9" x14ac:dyDescent="0.45">
      <c r="A18" s="3"/>
      <c r="B18" s="109" t="s">
        <v>692</v>
      </c>
      <c r="C18" s="43" t="s">
        <v>767</v>
      </c>
      <c r="D18" s="43"/>
      <c r="E18" s="43"/>
      <c r="F18" s="43"/>
      <c r="G18" s="43"/>
      <c r="H18" s="43"/>
      <c r="I18" s="43"/>
      <c r="J18" s="43"/>
      <c r="K18" s="43"/>
      <c r="L18" s="43"/>
      <c r="M18" s="43"/>
      <c r="N18" s="43"/>
      <c r="O18" s="43"/>
      <c r="P18" s="43"/>
      <c r="Q18" s="43"/>
      <c r="R18" s="43"/>
      <c r="S18" s="43"/>
      <c r="T18" s="43"/>
    </row>
    <row r="19" spans="1:20" ht="15.9" x14ac:dyDescent="0.45">
      <c r="A19" s="3"/>
      <c r="B19" s="43"/>
      <c r="C19" s="43" t="s">
        <v>768</v>
      </c>
      <c r="D19" s="43"/>
      <c r="E19" s="43"/>
      <c r="F19" s="43"/>
      <c r="G19" s="43"/>
      <c r="H19" s="43"/>
      <c r="I19" s="43"/>
      <c r="J19" s="43"/>
      <c r="K19" s="43"/>
      <c r="L19" s="43"/>
      <c r="M19" s="43"/>
      <c r="N19" s="43"/>
      <c r="O19" s="43"/>
      <c r="P19" s="43"/>
      <c r="Q19" s="43"/>
      <c r="R19" s="43"/>
      <c r="S19" s="43"/>
      <c r="T19" s="43"/>
    </row>
    <row r="20" spans="1:20" ht="15.9" x14ac:dyDescent="0.45">
      <c r="A20" s="3"/>
      <c r="B20" s="43"/>
      <c r="C20" s="43" t="s">
        <v>755</v>
      </c>
      <c r="D20" s="43"/>
      <c r="E20" s="43"/>
      <c r="F20" s="43"/>
      <c r="G20" s="43"/>
      <c r="H20" s="43"/>
      <c r="I20" s="43"/>
      <c r="J20" s="43"/>
      <c r="K20" s="43"/>
      <c r="L20" s="43"/>
      <c r="M20" s="43"/>
      <c r="N20" s="43"/>
      <c r="O20" s="43"/>
      <c r="P20" s="43"/>
      <c r="Q20" s="43"/>
      <c r="R20" s="43"/>
      <c r="S20" s="43"/>
      <c r="T20" s="43"/>
    </row>
    <row r="21" spans="1:20" ht="15.9" x14ac:dyDescent="0.45">
      <c r="A21" s="3"/>
      <c r="B21" s="43"/>
      <c r="C21" s="43" t="s">
        <v>858</v>
      </c>
      <c r="D21" s="43"/>
      <c r="E21" s="43"/>
      <c r="F21" s="43"/>
      <c r="G21" s="43"/>
      <c r="H21" s="43"/>
      <c r="I21" s="43"/>
      <c r="J21" s="43"/>
      <c r="K21" s="43"/>
      <c r="L21" s="43"/>
      <c r="M21" s="43"/>
      <c r="N21" s="43"/>
      <c r="O21" s="43"/>
      <c r="P21" s="43"/>
      <c r="Q21" s="43"/>
      <c r="R21" s="43"/>
      <c r="S21" s="43"/>
      <c r="T21" s="43"/>
    </row>
    <row r="22" spans="1:20" ht="15.9" x14ac:dyDescent="0.45">
      <c r="A22" s="3"/>
      <c r="B22" s="43"/>
      <c r="C22" s="43" t="s">
        <v>901</v>
      </c>
      <c r="D22" s="43"/>
      <c r="E22" s="43"/>
      <c r="F22" s="43"/>
      <c r="G22" s="43"/>
      <c r="H22" s="43"/>
      <c r="I22" s="43"/>
      <c r="J22" s="43"/>
      <c r="K22" s="43"/>
      <c r="L22" s="43"/>
      <c r="M22" s="43"/>
      <c r="N22" s="43"/>
      <c r="O22" s="43"/>
      <c r="P22" s="43"/>
      <c r="Q22" s="43"/>
      <c r="R22" s="43"/>
      <c r="S22" s="43"/>
      <c r="T22" s="43"/>
    </row>
    <row r="23" spans="1:20" ht="15.9" x14ac:dyDescent="0.45">
      <c r="A23" s="3"/>
      <c r="B23" s="110" t="s">
        <v>663</v>
      </c>
      <c r="C23" s="349" t="s">
        <v>693</v>
      </c>
      <c r="D23" s="43"/>
      <c r="E23" s="43"/>
      <c r="F23" s="43"/>
      <c r="G23" s="43"/>
      <c r="H23" s="43"/>
      <c r="I23" s="43"/>
      <c r="J23" s="43"/>
      <c r="K23" s="43"/>
      <c r="L23" s="43"/>
      <c r="M23" s="43"/>
      <c r="N23" s="43"/>
      <c r="O23" s="43"/>
      <c r="P23" s="43"/>
      <c r="Q23" s="43"/>
      <c r="R23" s="43"/>
      <c r="S23" s="43"/>
      <c r="T23" s="43"/>
    </row>
    <row r="24" spans="1:20" ht="15.9" x14ac:dyDescent="0.45">
      <c r="A24" s="3"/>
      <c r="B24" s="110" t="s">
        <v>663</v>
      </c>
      <c r="C24" s="349" t="s">
        <v>756</v>
      </c>
      <c r="D24" s="43"/>
      <c r="E24" s="43"/>
      <c r="F24" s="43"/>
      <c r="G24" s="43"/>
      <c r="H24" s="43"/>
      <c r="I24" s="43"/>
      <c r="J24" s="43"/>
      <c r="K24" s="43"/>
      <c r="L24" s="43"/>
      <c r="M24" s="43"/>
      <c r="N24" s="43"/>
      <c r="O24" s="43"/>
      <c r="P24" s="43"/>
      <c r="Q24" s="43"/>
      <c r="R24" s="43"/>
      <c r="S24" s="43"/>
      <c r="T24" s="43"/>
    </row>
    <row r="25" spans="1:20" ht="15.9" x14ac:dyDescent="0.45">
      <c r="A25" s="3"/>
      <c r="B25" s="43"/>
      <c r="C25" s="43"/>
      <c r="D25" s="43"/>
      <c r="E25" s="43"/>
      <c r="F25" s="43"/>
      <c r="G25" s="43"/>
      <c r="H25" s="43"/>
      <c r="I25" s="43"/>
      <c r="J25" s="43"/>
      <c r="K25" s="43"/>
      <c r="L25" s="43"/>
      <c r="M25" s="43"/>
      <c r="N25" s="43"/>
      <c r="O25" s="43"/>
      <c r="P25" s="43"/>
      <c r="Q25" s="43"/>
      <c r="R25" s="43"/>
      <c r="S25" s="43"/>
      <c r="T25" s="43"/>
    </row>
    <row r="26" spans="1:20" ht="15.9" x14ac:dyDescent="0.45">
      <c r="A26" s="3"/>
      <c r="B26" s="109" t="s">
        <v>757</v>
      </c>
      <c r="C26" s="43" t="s">
        <v>902</v>
      </c>
      <c r="D26" s="43"/>
      <c r="E26" s="43"/>
      <c r="F26" s="43"/>
      <c r="G26" s="43"/>
      <c r="H26" s="43"/>
      <c r="I26" s="43"/>
      <c r="J26" s="43"/>
      <c r="K26" s="43"/>
      <c r="L26" s="43"/>
      <c r="M26" s="43"/>
      <c r="N26" s="43"/>
      <c r="O26" s="43"/>
      <c r="P26" s="43"/>
      <c r="Q26" s="43"/>
      <c r="R26" s="43"/>
      <c r="S26" s="43"/>
      <c r="T26" s="43"/>
    </row>
    <row r="27" spans="1:20" ht="15.9" x14ac:dyDescent="0.45">
      <c r="A27" s="3"/>
      <c r="B27" s="43"/>
      <c r="C27" s="43" t="s">
        <v>769</v>
      </c>
      <c r="D27" s="43"/>
      <c r="E27" s="43"/>
      <c r="F27" s="43"/>
      <c r="G27" s="43"/>
      <c r="H27" s="43"/>
      <c r="I27" s="43"/>
      <c r="J27" s="43"/>
      <c r="K27" s="43"/>
      <c r="L27" s="43"/>
      <c r="M27" s="43"/>
      <c r="N27" s="43"/>
      <c r="O27" s="43"/>
      <c r="P27" s="43"/>
      <c r="Q27" s="43"/>
      <c r="R27" s="43"/>
      <c r="S27" s="43"/>
      <c r="T27" s="43"/>
    </row>
    <row r="28" spans="1:20" ht="15.9" x14ac:dyDescent="0.45">
      <c r="A28" s="3"/>
      <c r="B28" s="43"/>
      <c r="C28" s="43"/>
      <c r="D28" s="43"/>
      <c r="E28" s="43"/>
      <c r="F28" s="43"/>
      <c r="G28" s="43"/>
      <c r="H28" s="43"/>
      <c r="I28" s="43"/>
      <c r="J28" s="43"/>
      <c r="K28" s="43"/>
      <c r="L28" s="43"/>
      <c r="M28" s="43"/>
      <c r="N28" s="43"/>
      <c r="O28" s="43"/>
      <c r="P28" s="43"/>
      <c r="Q28" s="43"/>
      <c r="R28" s="43"/>
      <c r="S28" s="43"/>
      <c r="T28" s="43"/>
    </row>
    <row r="29" spans="1:20" ht="15.9" x14ac:dyDescent="0.45">
      <c r="A29" s="3"/>
      <c r="B29" s="109" t="s">
        <v>855</v>
      </c>
      <c r="C29" s="43" t="s">
        <v>903</v>
      </c>
      <c r="D29" s="43"/>
      <c r="E29" s="43"/>
      <c r="F29" s="43"/>
      <c r="G29" s="43"/>
      <c r="H29" s="43"/>
      <c r="I29" s="43"/>
      <c r="J29" s="43"/>
      <c r="K29" s="43"/>
      <c r="L29" s="43"/>
      <c r="M29" s="43"/>
      <c r="N29" s="43"/>
      <c r="O29" s="43"/>
      <c r="P29" s="43"/>
      <c r="Q29" s="43"/>
      <c r="R29" s="43"/>
      <c r="S29" s="43"/>
      <c r="T29" s="43"/>
    </row>
    <row r="30" spans="1:20" ht="16.3" thickBot="1" x14ac:dyDescent="0.5">
      <c r="A30" s="245"/>
      <c r="B30" s="246"/>
      <c r="C30" s="246"/>
      <c r="D30" s="246"/>
      <c r="E30" s="246"/>
      <c r="F30" s="246"/>
      <c r="G30" s="246"/>
      <c r="H30" s="246"/>
      <c r="I30" s="246"/>
      <c r="J30" s="246"/>
      <c r="K30" s="246"/>
      <c r="L30" s="246"/>
      <c r="M30" s="246"/>
      <c r="N30" s="246"/>
      <c r="O30" s="246"/>
      <c r="P30" s="246"/>
      <c r="Q30" s="246"/>
      <c r="R30" s="246"/>
      <c r="S30" s="246"/>
      <c r="T30" s="246"/>
    </row>
    <row r="31" spans="1:20" ht="21" thickTop="1" x14ac:dyDescent="0.55000000000000004">
      <c r="A31" s="240" t="s">
        <v>771</v>
      </c>
      <c r="B31" s="43"/>
      <c r="C31" s="43"/>
      <c r="D31" s="43"/>
      <c r="E31" s="43"/>
      <c r="F31" s="43"/>
      <c r="G31" s="43"/>
      <c r="H31" s="43"/>
      <c r="I31" s="43"/>
      <c r="J31" s="43"/>
      <c r="K31" s="43"/>
      <c r="L31" s="43"/>
      <c r="M31" s="43"/>
      <c r="N31" s="43"/>
      <c r="O31" s="43"/>
      <c r="P31" s="43"/>
      <c r="Q31" s="43"/>
      <c r="R31" s="43"/>
      <c r="S31" s="43"/>
      <c r="T31" s="43"/>
    </row>
    <row r="32" spans="1:20" ht="15.9" x14ac:dyDescent="0.45">
      <c r="A32" s="241"/>
      <c r="B32" s="109" t="s">
        <v>772</v>
      </c>
      <c r="C32" s="43" t="s">
        <v>775</v>
      </c>
      <c r="D32" s="43"/>
      <c r="E32" s="43"/>
      <c r="F32" s="43"/>
      <c r="G32" s="43"/>
      <c r="H32" s="43"/>
      <c r="I32" s="43"/>
      <c r="J32" s="43"/>
      <c r="K32" s="43"/>
      <c r="L32" s="43"/>
      <c r="M32" s="43"/>
      <c r="N32" s="43"/>
      <c r="O32" s="43"/>
      <c r="P32" s="43"/>
      <c r="Q32" s="43"/>
      <c r="R32" s="43"/>
      <c r="S32" s="43"/>
      <c r="T32" s="43"/>
    </row>
    <row r="33" spans="1:20" ht="15.9" x14ac:dyDescent="0.45">
      <c r="A33" s="241"/>
      <c r="B33" s="3"/>
      <c r="C33" s="43" t="s">
        <v>774</v>
      </c>
      <c r="D33" s="43"/>
      <c r="E33" s="43"/>
      <c r="F33" s="43"/>
      <c r="G33" s="43"/>
      <c r="H33" s="43"/>
      <c r="I33" s="43"/>
      <c r="J33" s="43"/>
      <c r="K33" s="43"/>
      <c r="L33" s="43"/>
      <c r="M33" s="43"/>
      <c r="N33" s="43"/>
      <c r="O33" s="43"/>
      <c r="P33" s="43"/>
      <c r="Q33" s="43"/>
      <c r="R33" s="43"/>
      <c r="S33" s="43"/>
      <c r="T33" s="43"/>
    </row>
    <row r="34" spans="1:20" ht="15.9" x14ac:dyDescent="0.45">
      <c r="A34" s="3"/>
      <c r="B34" s="3"/>
      <c r="C34" s="43" t="s">
        <v>773</v>
      </c>
      <c r="D34" s="43"/>
      <c r="E34" s="43"/>
      <c r="F34" s="43"/>
      <c r="G34" s="43"/>
      <c r="H34" s="43"/>
      <c r="I34" s="43"/>
      <c r="J34" s="43"/>
      <c r="K34" s="43"/>
      <c r="L34" s="43"/>
      <c r="M34" s="43"/>
      <c r="N34" s="43"/>
      <c r="O34" s="43"/>
      <c r="P34" s="43"/>
      <c r="Q34" s="43"/>
      <c r="R34" s="43"/>
      <c r="S34" s="43"/>
      <c r="T34" s="43"/>
    </row>
    <row r="35" spans="1:20" ht="15.9" x14ac:dyDescent="0.45">
      <c r="A35" s="3"/>
      <c r="B35" s="110" t="s">
        <v>663</v>
      </c>
      <c r="C35" s="349" t="s">
        <v>904</v>
      </c>
      <c r="D35" s="43"/>
      <c r="E35" s="43"/>
      <c r="F35" s="43"/>
      <c r="G35" s="43"/>
      <c r="H35" s="43"/>
      <c r="I35" s="43"/>
      <c r="J35" s="43"/>
      <c r="K35" s="43"/>
      <c r="L35" s="43"/>
      <c r="M35" s="43"/>
      <c r="N35" s="43"/>
      <c r="O35" s="43"/>
      <c r="P35" s="43"/>
      <c r="Q35" s="43"/>
      <c r="R35" s="43"/>
      <c r="S35" s="43"/>
      <c r="T35" s="43"/>
    </row>
    <row r="36" spans="1:20" ht="16.3" thickBot="1" x14ac:dyDescent="0.5">
      <c r="A36" s="245"/>
      <c r="B36" s="246"/>
      <c r="C36" s="246"/>
      <c r="D36" s="246"/>
      <c r="E36" s="246"/>
      <c r="F36" s="246"/>
      <c r="G36" s="246"/>
      <c r="H36" s="246"/>
      <c r="I36" s="246"/>
      <c r="J36" s="246"/>
      <c r="K36" s="246"/>
      <c r="L36" s="246"/>
      <c r="M36" s="246"/>
      <c r="N36" s="246"/>
      <c r="O36" s="246"/>
      <c r="P36" s="246"/>
      <c r="Q36" s="246"/>
      <c r="R36" s="246"/>
      <c r="S36" s="246"/>
      <c r="T36" s="246"/>
    </row>
    <row r="37" spans="1:20" ht="16.3" thickTop="1" x14ac:dyDescent="0.45">
      <c r="A37" s="3"/>
      <c r="B37" s="109" t="s">
        <v>785</v>
      </c>
      <c r="C37" s="43" t="s">
        <v>905</v>
      </c>
      <c r="D37" s="43"/>
      <c r="E37" s="43"/>
      <c r="F37" s="43"/>
      <c r="G37" s="43"/>
      <c r="H37" s="43"/>
      <c r="I37" s="43"/>
      <c r="J37" s="43"/>
      <c r="K37" s="43"/>
      <c r="L37" s="43"/>
      <c r="M37" s="43"/>
      <c r="N37" s="43"/>
      <c r="O37" s="43"/>
      <c r="P37" s="43"/>
      <c r="Q37" s="43"/>
      <c r="R37" s="43"/>
      <c r="S37" s="43"/>
      <c r="T37" s="43"/>
    </row>
    <row r="38" spans="1:20" ht="15.9" x14ac:dyDescent="0.45">
      <c r="A38" s="3"/>
      <c r="B38" s="109"/>
      <c r="C38" s="43" t="s">
        <v>869</v>
      </c>
      <c r="D38" s="43"/>
      <c r="E38" s="43"/>
      <c r="F38" s="43"/>
      <c r="G38" s="43"/>
      <c r="H38" s="43"/>
      <c r="I38" s="43"/>
      <c r="J38" s="43"/>
      <c r="K38" s="43"/>
      <c r="L38" s="43"/>
      <c r="M38" s="43"/>
      <c r="N38" s="43"/>
      <c r="O38" s="43"/>
      <c r="P38" s="43"/>
      <c r="Q38" s="43"/>
      <c r="R38" s="43"/>
      <c r="S38" s="43"/>
      <c r="T38" s="43"/>
    </row>
    <row r="39" spans="1:20" ht="15.9" x14ac:dyDescent="0.45">
      <c r="A39" s="3"/>
      <c r="B39" s="43"/>
      <c r="C39" s="43" t="s">
        <v>906</v>
      </c>
      <c r="D39" s="43"/>
      <c r="E39" s="43"/>
      <c r="F39" s="43"/>
      <c r="G39" s="43"/>
      <c r="H39" s="43"/>
      <c r="I39" s="43"/>
      <c r="J39" s="43"/>
      <c r="K39" s="43"/>
      <c r="L39" s="43"/>
      <c r="M39" s="43"/>
      <c r="N39" s="43"/>
      <c r="O39" s="43"/>
      <c r="P39" s="43"/>
      <c r="Q39" s="43"/>
      <c r="R39" s="43"/>
      <c r="S39" s="43"/>
      <c r="T39" s="43"/>
    </row>
    <row r="40" spans="1:20" ht="15.9" x14ac:dyDescent="0.45">
      <c r="A40" s="3"/>
      <c r="B40" s="43"/>
      <c r="C40" s="43" t="s">
        <v>787</v>
      </c>
      <c r="D40" s="43"/>
      <c r="E40" s="43"/>
      <c r="F40" s="43"/>
      <c r="G40" s="43"/>
      <c r="H40" s="43"/>
      <c r="I40" s="43"/>
      <c r="J40" s="43"/>
      <c r="K40" s="43"/>
      <c r="L40" s="43"/>
      <c r="M40" s="43"/>
      <c r="N40" s="43"/>
      <c r="O40" s="43"/>
      <c r="P40" s="43"/>
      <c r="Q40" s="43"/>
      <c r="R40" s="43"/>
      <c r="S40" s="43"/>
      <c r="T40" s="43"/>
    </row>
    <row r="41" spans="1:20" ht="15.9" x14ac:dyDescent="0.45">
      <c r="A41" s="3"/>
      <c r="B41" s="43"/>
      <c r="C41" s="43" t="s">
        <v>907</v>
      </c>
      <c r="D41" s="43"/>
      <c r="E41" s="43"/>
      <c r="F41" s="43"/>
      <c r="G41" s="43"/>
      <c r="H41" s="43"/>
      <c r="I41" s="43"/>
      <c r="J41" s="43"/>
      <c r="K41" s="43"/>
      <c r="L41" s="43"/>
      <c r="M41" s="43"/>
      <c r="N41" s="43"/>
      <c r="O41" s="43"/>
      <c r="P41" s="43"/>
      <c r="Q41" s="43"/>
      <c r="R41" s="43"/>
      <c r="S41" s="43"/>
      <c r="T41" s="43"/>
    </row>
    <row r="42" spans="1:20" ht="15.9" x14ac:dyDescent="0.45">
      <c r="A42" s="3"/>
      <c r="B42" s="43"/>
      <c r="C42" s="43" t="s">
        <v>909</v>
      </c>
      <c r="D42" s="43"/>
      <c r="E42" s="43"/>
      <c r="F42" s="43"/>
      <c r="G42" s="43"/>
      <c r="H42" s="43"/>
      <c r="I42" s="43"/>
      <c r="J42" s="43"/>
      <c r="K42" s="43"/>
      <c r="L42" s="43"/>
      <c r="M42" s="43"/>
      <c r="N42" s="43"/>
      <c r="O42" s="43"/>
      <c r="P42" s="43"/>
      <c r="Q42" s="43"/>
      <c r="R42" s="43"/>
      <c r="S42" s="43"/>
      <c r="T42" s="43"/>
    </row>
    <row r="43" spans="1:20" ht="15.9" x14ac:dyDescent="0.45">
      <c r="A43" s="3"/>
      <c r="B43" s="43"/>
      <c r="C43" s="43" t="s">
        <v>908</v>
      </c>
      <c r="D43" s="43"/>
      <c r="E43" s="43"/>
      <c r="F43" s="43"/>
      <c r="G43" s="43"/>
      <c r="H43" s="43"/>
      <c r="I43" s="43"/>
      <c r="J43" s="43"/>
      <c r="K43" s="43"/>
      <c r="L43" s="43"/>
      <c r="M43" s="43"/>
      <c r="N43" s="43"/>
      <c r="O43" s="43"/>
      <c r="P43" s="43"/>
      <c r="Q43" s="43"/>
      <c r="R43" s="43"/>
      <c r="S43" s="43"/>
      <c r="T43" s="43"/>
    </row>
    <row r="44" spans="1:20" ht="15.9" x14ac:dyDescent="0.45">
      <c r="A44" s="3"/>
      <c r="B44" s="43"/>
      <c r="C44" s="43" t="s">
        <v>910</v>
      </c>
      <c r="D44" s="43"/>
      <c r="E44" s="43"/>
      <c r="F44" s="43"/>
      <c r="G44" s="43"/>
      <c r="H44" s="43"/>
      <c r="I44" s="43"/>
      <c r="J44" s="43"/>
      <c r="K44" s="43"/>
      <c r="L44" s="43"/>
      <c r="M44" s="43"/>
      <c r="N44" s="43"/>
      <c r="O44" s="43"/>
      <c r="P44" s="43"/>
      <c r="Q44" s="43"/>
      <c r="R44" s="43"/>
      <c r="S44" s="43"/>
      <c r="T44" s="43"/>
    </row>
    <row r="45" spans="1:20" ht="15.9" x14ac:dyDescent="0.45">
      <c r="A45" s="3"/>
      <c r="B45" s="43"/>
      <c r="C45" s="43" t="s">
        <v>783</v>
      </c>
      <c r="D45" s="43"/>
      <c r="E45" s="43"/>
      <c r="F45" s="43"/>
      <c r="G45" s="43"/>
      <c r="H45" s="43"/>
      <c r="I45" s="43"/>
      <c r="J45" s="43"/>
      <c r="K45" s="43"/>
      <c r="L45" s="43"/>
      <c r="M45" s="43"/>
      <c r="N45" s="43"/>
      <c r="O45" s="43"/>
      <c r="P45" s="43"/>
      <c r="Q45" s="43"/>
      <c r="R45" s="43"/>
      <c r="S45" s="43"/>
      <c r="T45" s="43"/>
    </row>
    <row r="46" spans="1:20" ht="15.9" x14ac:dyDescent="0.45">
      <c r="A46" s="3"/>
      <c r="B46" s="3"/>
      <c r="C46" s="43"/>
      <c r="D46" s="43"/>
      <c r="E46" s="43"/>
      <c r="F46" s="43"/>
      <c r="G46" s="43"/>
      <c r="H46" s="43"/>
      <c r="I46" s="43"/>
      <c r="J46" s="43"/>
      <c r="K46" s="43"/>
      <c r="L46" s="43"/>
      <c r="M46" s="43"/>
      <c r="N46" s="43"/>
      <c r="O46" s="43"/>
      <c r="P46" s="43"/>
      <c r="Q46" s="43"/>
      <c r="R46" s="43"/>
      <c r="S46" s="43"/>
      <c r="T46" s="43"/>
    </row>
    <row r="47" spans="1:20" ht="15.9" x14ac:dyDescent="0.45">
      <c r="A47" s="3"/>
      <c r="B47" s="279" t="s">
        <v>749</v>
      </c>
      <c r="C47" s="43" t="s">
        <v>780</v>
      </c>
      <c r="D47" s="43"/>
      <c r="E47" s="43"/>
      <c r="F47" s="43"/>
      <c r="G47" s="43"/>
      <c r="H47" s="43"/>
      <c r="I47" s="43"/>
      <c r="J47" s="43"/>
      <c r="K47" s="43"/>
      <c r="L47" s="43"/>
      <c r="M47" s="43"/>
      <c r="N47" s="43"/>
      <c r="O47" s="43"/>
      <c r="P47" s="43"/>
      <c r="Q47" s="43"/>
      <c r="R47" s="43"/>
      <c r="S47" s="43"/>
      <c r="T47" s="43"/>
    </row>
    <row r="48" spans="1:20" ht="15.9" x14ac:dyDescent="0.45">
      <c r="A48" s="3"/>
      <c r="B48" s="3"/>
      <c r="C48" s="43" t="s">
        <v>781</v>
      </c>
      <c r="D48" s="43"/>
      <c r="E48" s="43"/>
      <c r="F48" s="43"/>
      <c r="G48" s="43"/>
      <c r="H48" s="43"/>
      <c r="I48" s="43"/>
      <c r="J48" s="43"/>
      <c r="K48" s="43"/>
      <c r="L48" s="43"/>
      <c r="M48" s="43"/>
      <c r="N48" s="43"/>
      <c r="O48" s="43"/>
      <c r="P48" s="43"/>
      <c r="Q48" s="43"/>
      <c r="R48" s="43"/>
      <c r="S48" s="43"/>
      <c r="T48" s="43"/>
    </row>
    <row r="49" spans="1:20" ht="15.9" x14ac:dyDescent="0.45">
      <c r="A49" s="3"/>
      <c r="B49" s="3"/>
      <c r="C49" s="43" t="s">
        <v>777</v>
      </c>
      <c r="D49" s="43"/>
      <c r="E49" s="43"/>
      <c r="F49" s="43"/>
      <c r="G49" s="43"/>
      <c r="H49" s="43"/>
      <c r="I49" s="43"/>
      <c r="J49" s="43"/>
      <c r="K49" s="43"/>
      <c r="L49" s="43"/>
      <c r="M49" s="43"/>
      <c r="N49" s="43"/>
      <c r="O49" s="43"/>
      <c r="P49" s="43"/>
      <c r="Q49" s="43"/>
      <c r="R49" s="43"/>
      <c r="S49" s="43"/>
      <c r="T49" s="43"/>
    </row>
    <row r="50" spans="1:20" ht="15.9" x14ac:dyDescent="0.45">
      <c r="A50" s="3"/>
      <c r="B50" s="3"/>
      <c r="C50" s="43"/>
      <c r="D50" s="43"/>
      <c r="E50" s="43"/>
      <c r="F50" s="43"/>
      <c r="G50" s="43"/>
      <c r="H50" s="43"/>
      <c r="I50" s="43"/>
      <c r="J50" s="43"/>
      <c r="K50" s="43"/>
      <c r="L50" s="43"/>
      <c r="M50" s="43"/>
      <c r="N50" s="43"/>
      <c r="O50" s="43"/>
      <c r="P50" s="43"/>
      <c r="Q50" s="43"/>
      <c r="R50" s="43"/>
      <c r="S50" s="43"/>
      <c r="T50" s="43"/>
    </row>
    <row r="51" spans="1:20" ht="15.9" x14ac:dyDescent="0.45">
      <c r="A51" s="3"/>
      <c r="B51" s="3"/>
      <c r="C51" s="43"/>
      <c r="D51" s="43"/>
      <c r="E51" s="43"/>
      <c r="F51" s="43"/>
      <c r="G51" s="43"/>
      <c r="H51" s="43"/>
      <c r="I51" s="43"/>
      <c r="J51" s="43"/>
      <c r="K51" s="43"/>
      <c r="L51" s="43"/>
      <c r="M51" s="43"/>
      <c r="N51" s="43"/>
      <c r="O51" s="43"/>
      <c r="P51" s="43"/>
      <c r="Q51" s="43"/>
      <c r="R51" s="43"/>
      <c r="S51" s="43"/>
      <c r="T51" s="43"/>
    </row>
    <row r="52" spans="1:20" ht="15.9" x14ac:dyDescent="0.45">
      <c r="A52" s="3"/>
      <c r="B52" s="3"/>
      <c r="C52" s="43"/>
      <c r="D52" s="43"/>
      <c r="E52" s="43"/>
      <c r="F52" s="43"/>
      <c r="G52" s="43"/>
      <c r="H52" s="43"/>
      <c r="I52" s="43"/>
      <c r="J52" s="43"/>
      <c r="K52" s="43"/>
      <c r="L52" s="43"/>
      <c r="M52" s="43"/>
      <c r="N52" s="43"/>
      <c r="O52" s="43"/>
      <c r="P52" s="43"/>
      <c r="Q52" s="43"/>
      <c r="R52" s="43"/>
      <c r="S52" s="43"/>
      <c r="T52" s="43"/>
    </row>
    <row r="53" spans="1:20" ht="15.9" x14ac:dyDescent="0.45">
      <c r="A53" s="3"/>
      <c r="B53" s="3"/>
      <c r="C53" s="43"/>
      <c r="D53" s="43" t="s">
        <v>779</v>
      </c>
      <c r="E53" s="43"/>
      <c r="F53" s="43"/>
      <c r="G53" s="43"/>
      <c r="H53" s="43"/>
      <c r="I53" s="43"/>
      <c r="J53" s="43"/>
      <c r="K53" s="43"/>
      <c r="L53" s="43"/>
      <c r="M53" s="43"/>
      <c r="N53" s="43"/>
      <c r="O53" s="43"/>
      <c r="P53" s="43"/>
      <c r="Q53" s="43"/>
      <c r="R53" s="43"/>
      <c r="S53" s="43"/>
      <c r="T53" s="43"/>
    </row>
    <row r="54" spans="1:20" ht="15.9" x14ac:dyDescent="0.45">
      <c r="A54" s="3"/>
      <c r="B54" s="3"/>
      <c r="C54" s="43"/>
      <c r="D54" s="43"/>
      <c r="E54" s="43"/>
      <c r="F54" s="43"/>
      <c r="G54" s="43"/>
      <c r="H54" s="43"/>
      <c r="I54" s="43"/>
      <c r="J54" s="43"/>
      <c r="K54" s="43"/>
      <c r="L54" s="43"/>
      <c r="M54" s="43"/>
      <c r="N54" s="43"/>
      <c r="O54" s="43"/>
      <c r="P54" s="43"/>
      <c r="Q54" s="43"/>
      <c r="R54" s="43"/>
      <c r="S54" s="43"/>
      <c r="T54" s="43"/>
    </row>
    <row r="55" spans="1:20" ht="15.9" x14ac:dyDescent="0.45">
      <c r="A55" s="3"/>
      <c r="B55" s="3"/>
      <c r="C55" s="43"/>
      <c r="D55" s="43"/>
      <c r="E55" s="43"/>
      <c r="F55" s="43"/>
      <c r="G55" s="43"/>
      <c r="H55" s="43"/>
      <c r="I55" s="43"/>
      <c r="J55" s="43"/>
      <c r="K55" s="43"/>
      <c r="L55" s="43"/>
      <c r="M55" s="43"/>
      <c r="N55" s="43"/>
      <c r="O55" s="43"/>
      <c r="P55" s="43"/>
      <c r="Q55" s="43"/>
      <c r="R55" s="43"/>
      <c r="S55" s="43"/>
      <c r="T55" s="43"/>
    </row>
    <row r="56" spans="1:20" ht="15.9" x14ac:dyDescent="0.45">
      <c r="A56" s="3"/>
      <c r="B56" s="3"/>
      <c r="C56" s="43"/>
      <c r="D56" s="43"/>
      <c r="E56" s="43"/>
      <c r="F56" s="43"/>
      <c r="G56" s="43"/>
      <c r="H56" s="43"/>
      <c r="I56" s="43"/>
      <c r="J56" s="43"/>
      <c r="K56" s="43"/>
      <c r="L56" s="43"/>
      <c r="M56" s="43"/>
      <c r="N56" s="43"/>
      <c r="O56" s="43"/>
      <c r="P56" s="43"/>
      <c r="Q56" s="43"/>
      <c r="R56" s="43"/>
      <c r="S56" s="43"/>
      <c r="T56" s="43"/>
    </row>
    <row r="57" spans="1:20" ht="15.9" x14ac:dyDescent="0.45">
      <c r="A57" s="3"/>
      <c r="B57" s="3"/>
      <c r="C57" s="43"/>
      <c r="D57" s="43" t="s">
        <v>778</v>
      </c>
      <c r="E57" s="43"/>
      <c r="F57" s="43"/>
      <c r="G57" s="43"/>
      <c r="H57" s="43"/>
      <c r="I57" s="43"/>
      <c r="J57" s="43"/>
      <c r="K57" s="43"/>
      <c r="L57" s="43"/>
      <c r="M57" s="43"/>
      <c r="N57" s="43"/>
      <c r="O57" s="43"/>
      <c r="P57" s="43"/>
      <c r="Q57" s="43"/>
      <c r="R57" s="43"/>
      <c r="S57" s="43"/>
      <c r="T57" s="43"/>
    </row>
    <row r="58" spans="1:20" ht="15.9" x14ac:dyDescent="0.45">
      <c r="A58" s="3"/>
      <c r="B58" s="3"/>
      <c r="C58" s="43"/>
      <c r="D58" s="43"/>
      <c r="E58" s="43"/>
      <c r="F58" s="43"/>
      <c r="G58" s="43"/>
      <c r="H58" s="43"/>
      <c r="I58" s="43"/>
      <c r="J58" s="43"/>
      <c r="K58" s="43"/>
      <c r="L58" s="43"/>
      <c r="M58" s="43"/>
      <c r="N58" s="43"/>
      <c r="O58" s="43"/>
      <c r="P58" s="43"/>
      <c r="Q58" s="43"/>
      <c r="R58" s="43"/>
      <c r="S58" s="43"/>
      <c r="T58" s="43"/>
    </row>
    <row r="59" spans="1:20" ht="15.9" x14ac:dyDescent="0.45">
      <c r="A59" s="3"/>
      <c r="B59" s="3"/>
      <c r="C59" s="43"/>
      <c r="D59" s="43"/>
      <c r="E59" s="43"/>
      <c r="F59" s="43"/>
      <c r="G59" s="43"/>
      <c r="H59" s="43"/>
      <c r="I59" s="43"/>
      <c r="J59" s="43"/>
      <c r="K59" s="43"/>
      <c r="L59" s="43"/>
      <c r="M59" s="43"/>
      <c r="N59" s="43"/>
      <c r="O59" s="43"/>
      <c r="P59" s="43"/>
      <c r="Q59" s="43"/>
      <c r="R59" s="43"/>
      <c r="S59" s="43"/>
      <c r="T59" s="43"/>
    </row>
    <row r="60" spans="1:20" ht="15.9" x14ac:dyDescent="0.45">
      <c r="A60" s="3"/>
      <c r="B60" s="3"/>
      <c r="C60" s="43"/>
      <c r="D60" s="43"/>
      <c r="E60" s="43"/>
      <c r="F60" s="43"/>
      <c r="G60" s="43"/>
      <c r="H60" s="43"/>
      <c r="I60" s="43"/>
      <c r="J60" s="43"/>
      <c r="K60" s="43"/>
      <c r="L60" s="43"/>
      <c r="M60" s="43"/>
      <c r="N60" s="43"/>
      <c r="O60" s="43"/>
      <c r="P60" s="43"/>
      <c r="Q60" s="43"/>
      <c r="R60" s="43"/>
      <c r="S60" s="43"/>
      <c r="T60" s="43"/>
    </row>
    <row r="61" spans="1:20" ht="15.9" x14ac:dyDescent="0.45">
      <c r="A61" s="3"/>
      <c r="B61" s="3"/>
      <c r="C61" s="43"/>
      <c r="D61" s="43"/>
      <c r="E61" s="43"/>
      <c r="F61" s="43"/>
      <c r="G61" s="43"/>
      <c r="H61" s="43"/>
      <c r="I61" s="43"/>
      <c r="J61" s="43"/>
      <c r="K61" s="43"/>
      <c r="L61" s="43"/>
      <c r="M61" s="43"/>
      <c r="N61" s="43"/>
      <c r="O61" s="43"/>
      <c r="P61" s="43"/>
      <c r="Q61" s="43"/>
      <c r="R61" s="43"/>
      <c r="S61" s="43"/>
      <c r="T61" s="43"/>
    </row>
    <row r="62" spans="1:20" ht="15.9" x14ac:dyDescent="0.45">
      <c r="A62" s="3"/>
      <c r="B62" s="3"/>
      <c r="C62" s="43" t="s">
        <v>782</v>
      </c>
      <c r="D62" s="43"/>
      <c r="E62" s="43"/>
      <c r="F62" s="43"/>
      <c r="G62" s="43"/>
      <c r="H62" s="43"/>
      <c r="I62" s="43"/>
      <c r="J62" s="43"/>
      <c r="K62" s="43"/>
      <c r="L62" s="43"/>
      <c r="M62" s="43"/>
      <c r="N62" s="43"/>
      <c r="O62" s="43"/>
      <c r="P62" s="43"/>
      <c r="Q62" s="43"/>
      <c r="R62" s="43"/>
      <c r="S62" s="43"/>
      <c r="T62" s="43"/>
    </row>
    <row r="63" spans="1:20" ht="15.9" x14ac:dyDescent="0.45">
      <c r="A63" s="3"/>
      <c r="B63" s="3"/>
      <c r="C63" s="43"/>
      <c r="D63" s="43"/>
      <c r="E63" s="43"/>
      <c r="F63" s="43"/>
      <c r="G63" s="43"/>
      <c r="H63" s="43"/>
      <c r="I63" s="43"/>
      <c r="J63" s="43"/>
      <c r="K63" s="43"/>
      <c r="L63" s="43"/>
      <c r="M63" s="43"/>
      <c r="N63" s="43"/>
      <c r="O63" s="43"/>
      <c r="P63" s="43"/>
      <c r="Q63" s="43"/>
      <c r="R63" s="43"/>
      <c r="S63" s="43"/>
      <c r="T63" s="43"/>
    </row>
    <row r="64" spans="1:20" ht="15.9" x14ac:dyDescent="0.45">
      <c r="A64" s="3"/>
      <c r="B64" s="43"/>
      <c r="C64" s="43"/>
      <c r="D64" s="43"/>
      <c r="E64" s="43"/>
      <c r="F64" s="43"/>
      <c r="G64" s="43"/>
      <c r="H64" s="43"/>
      <c r="I64" s="43"/>
      <c r="J64" s="43"/>
      <c r="K64" s="43"/>
      <c r="L64" s="43"/>
      <c r="M64" s="43"/>
      <c r="N64" s="43"/>
      <c r="O64" s="43"/>
      <c r="P64" s="43"/>
      <c r="Q64" s="43"/>
      <c r="R64" s="43"/>
      <c r="S64" s="43"/>
      <c r="T64" s="43"/>
    </row>
    <row r="65" spans="1:20" ht="15.9" x14ac:dyDescent="0.45">
      <c r="A65" s="3"/>
      <c r="B65" s="43"/>
      <c r="C65" s="43"/>
      <c r="D65" s="43"/>
      <c r="E65" s="43"/>
      <c r="F65" s="43"/>
      <c r="G65" s="43"/>
      <c r="H65" s="43"/>
      <c r="I65" s="43"/>
      <c r="J65" s="43"/>
      <c r="K65" s="43"/>
      <c r="L65" s="43"/>
      <c r="M65" s="43"/>
      <c r="N65" s="43"/>
      <c r="O65" s="43"/>
      <c r="P65" s="43"/>
      <c r="Q65" s="43"/>
      <c r="R65" s="43"/>
      <c r="S65" s="43"/>
      <c r="T65" s="43"/>
    </row>
    <row r="66" spans="1:20" ht="15.9" x14ac:dyDescent="0.45">
      <c r="A66" s="3"/>
      <c r="B66" s="43"/>
      <c r="C66" s="43"/>
      <c r="D66" s="43"/>
      <c r="E66" s="43"/>
      <c r="F66" s="43"/>
      <c r="G66" s="43"/>
      <c r="H66" s="43"/>
      <c r="I66" s="43"/>
      <c r="J66" s="43"/>
      <c r="K66" s="43"/>
      <c r="L66" s="43"/>
      <c r="M66" s="43"/>
      <c r="N66" s="43"/>
      <c r="O66" s="43"/>
      <c r="P66" s="43"/>
      <c r="Q66" s="43"/>
      <c r="R66" s="43"/>
      <c r="S66" s="43"/>
      <c r="T66" s="43"/>
    </row>
    <row r="67" spans="1:20" ht="15.9" x14ac:dyDescent="0.45">
      <c r="A67" s="3"/>
      <c r="B67" s="43"/>
      <c r="C67" s="43"/>
      <c r="D67" s="43"/>
      <c r="E67" s="43"/>
      <c r="F67" s="43"/>
      <c r="G67" s="43"/>
      <c r="H67" s="43"/>
      <c r="I67" s="43"/>
      <c r="J67" s="43"/>
      <c r="K67" s="43"/>
      <c r="L67" s="43"/>
      <c r="M67" s="43"/>
      <c r="N67" s="43"/>
      <c r="O67" s="43"/>
      <c r="P67" s="43"/>
      <c r="Q67" s="43"/>
      <c r="R67" s="43"/>
      <c r="S67" s="43"/>
      <c r="T67" s="43"/>
    </row>
    <row r="68" spans="1:20" ht="15.9" x14ac:dyDescent="0.45">
      <c r="A68" s="3"/>
      <c r="B68" s="43"/>
      <c r="C68" s="43"/>
      <c r="D68" s="43"/>
      <c r="E68" s="43"/>
      <c r="F68" s="43"/>
      <c r="G68" s="43"/>
      <c r="H68" s="43"/>
      <c r="I68" s="43"/>
      <c r="J68" s="43"/>
      <c r="K68" s="43"/>
      <c r="L68" s="43"/>
      <c r="M68" s="43"/>
      <c r="N68" s="43"/>
      <c r="O68" s="43"/>
      <c r="P68" s="43"/>
      <c r="Q68" s="43"/>
      <c r="R68" s="43"/>
      <c r="S68" s="43"/>
      <c r="T68" s="43"/>
    </row>
    <row r="69" spans="1:20" ht="15.9" x14ac:dyDescent="0.45">
      <c r="A69" s="3"/>
      <c r="B69" s="43"/>
      <c r="C69" s="43"/>
      <c r="D69" s="43"/>
      <c r="E69" s="43"/>
      <c r="F69" s="43"/>
      <c r="G69" s="43"/>
      <c r="H69" s="43"/>
      <c r="I69" s="43"/>
      <c r="J69" s="43"/>
      <c r="K69" s="43"/>
      <c r="L69" s="43"/>
      <c r="M69" s="43"/>
      <c r="N69" s="43"/>
      <c r="O69" s="43"/>
      <c r="P69" s="43"/>
      <c r="Q69" s="43"/>
      <c r="R69" s="43"/>
      <c r="S69" s="43"/>
      <c r="T69" s="43"/>
    </row>
    <row r="70" spans="1:20" ht="15.9" x14ac:dyDescent="0.45">
      <c r="A70" s="3"/>
      <c r="B70" s="43"/>
      <c r="C70" s="43"/>
      <c r="D70" s="43"/>
      <c r="E70" s="43"/>
      <c r="F70" s="43"/>
      <c r="G70" s="43"/>
      <c r="H70" s="43"/>
      <c r="I70" s="43"/>
      <c r="J70" s="43"/>
      <c r="K70" s="43"/>
      <c r="L70" s="43"/>
      <c r="M70" s="43"/>
      <c r="N70" s="43"/>
      <c r="O70" s="43"/>
      <c r="P70" s="43"/>
      <c r="Q70" s="43"/>
      <c r="R70" s="43"/>
      <c r="S70" s="43"/>
      <c r="T70" s="43"/>
    </row>
    <row r="71" spans="1:20" ht="15.9" x14ac:dyDescent="0.45">
      <c r="A71" s="3"/>
      <c r="B71" s="3"/>
      <c r="C71" s="43"/>
      <c r="D71" s="43"/>
      <c r="E71" s="43"/>
      <c r="F71" s="43"/>
      <c r="G71" s="43"/>
      <c r="H71" s="43"/>
      <c r="I71" s="43"/>
      <c r="J71" s="43"/>
      <c r="K71" s="43"/>
      <c r="L71" s="43"/>
      <c r="M71" s="43"/>
      <c r="N71" s="43"/>
      <c r="O71" s="377" t="s">
        <v>790</v>
      </c>
      <c r="P71" s="377"/>
      <c r="Q71" s="377"/>
      <c r="R71" s="377"/>
      <c r="S71" s="43"/>
      <c r="T71" s="43"/>
    </row>
    <row r="72" spans="1:20" ht="15.9" x14ac:dyDescent="0.45">
      <c r="A72" s="3"/>
      <c r="B72" s="3"/>
      <c r="C72" s="43" t="s">
        <v>788</v>
      </c>
      <c r="D72" s="43"/>
      <c r="E72" s="43"/>
      <c r="F72" s="43"/>
      <c r="G72" s="43"/>
      <c r="H72" s="43" t="s">
        <v>76</v>
      </c>
      <c r="I72" s="43"/>
      <c r="J72" s="43"/>
      <c r="K72" s="43"/>
      <c r="L72" s="43" t="s">
        <v>789</v>
      </c>
      <c r="M72" s="43"/>
      <c r="N72" s="43"/>
      <c r="O72" s="377"/>
      <c r="P72" s="377"/>
      <c r="Q72" s="377"/>
      <c r="R72" s="377"/>
      <c r="S72" s="43"/>
      <c r="T72" s="43"/>
    </row>
    <row r="73" spans="1:20" ht="15.9" x14ac:dyDescent="0.45">
      <c r="A73" s="3"/>
      <c r="B73" s="3"/>
      <c r="C73" s="43"/>
      <c r="D73" s="43"/>
      <c r="E73" s="43"/>
      <c r="F73" s="43"/>
      <c r="G73" s="43"/>
      <c r="H73" s="43"/>
      <c r="I73" s="43"/>
      <c r="J73" s="43"/>
      <c r="K73" s="43"/>
      <c r="L73" s="43"/>
      <c r="M73" s="43"/>
      <c r="N73" s="43"/>
      <c r="O73" s="43"/>
      <c r="P73" s="43"/>
      <c r="Q73" s="43"/>
      <c r="R73" s="43"/>
      <c r="S73" s="43"/>
      <c r="T73" s="43"/>
    </row>
    <row r="74" spans="1:20" ht="15.9" x14ac:dyDescent="0.45">
      <c r="A74" s="3"/>
      <c r="B74" s="3"/>
      <c r="C74" s="43"/>
      <c r="D74" s="43"/>
      <c r="E74" s="43"/>
      <c r="F74" s="43"/>
      <c r="G74" s="43"/>
      <c r="H74" s="43"/>
      <c r="I74" s="43"/>
      <c r="J74" s="43"/>
      <c r="K74" s="43"/>
      <c r="L74" s="43"/>
      <c r="M74" s="43"/>
      <c r="N74" s="43"/>
      <c r="O74" s="43"/>
      <c r="P74" s="43"/>
      <c r="Q74" s="43"/>
      <c r="R74" s="43"/>
      <c r="S74" s="43"/>
      <c r="T74" s="43"/>
    </row>
    <row r="75" spans="1:20" ht="15.9" x14ac:dyDescent="0.45">
      <c r="A75" s="3"/>
      <c r="B75" s="3"/>
      <c r="C75" s="43"/>
      <c r="D75" s="43"/>
      <c r="E75" s="43"/>
      <c r="F75" s="43"/>
      <c r="G75" s="43"/>
      <c r="H75" s="43"/>
      <c r="I75" s="43"/>
      <c r="J75" s="43"/>
      <c r="K75" s="43"/>
      <c r="L75" s="43"/>
      <c r="M75" s="43"/>
      <c r="N75" s="43"/>
      <c r="O75" s="43"/>
      <c r="P75" s="43"/>
      <c r="Q75" s="43"/>
      <c r="R75" s="43"/>
      <c r="S75" s="43"/>
      <c r="T75" s="43"/>
    </row>
    <row r="76" spans="1:20" ht="15.9" x14ac:dyDescent="0.45">
      <c r="A76" s="3"/>
      <c r="B76" s="3"/>
      <c r="C76" s="43"/>
      <c r="D76" s="43"/>
      <c r="E76" s="43"/>
      <c r="F76" s="43"/>
      <c r="G76" s="43"/>
      <c r="H76" s="43"/>
      <c r="I76" s="43"/>
      <c r="J76" s="43"/>
      <c r="K76" s="43"/>
      <c r="L76" s="43"/>
      <c r="M76" s="43"/>
      <c r="N76" s="43"/>
      <c r="O76" s="43"/>
      <c r="P76" s="43"/>
      <c r="Q76" s="43"/>
      <c r="R76" s="43"/>
      <c r="S76" s="43"/>
      <c r="T76" s="43"/>
    </row>
    <row r="77" spans="1:20" ht="15.9" x14ac:dyDescent="0.45">
      <c r="A77" s="3"/>
      <c r="B77" s="3"/>
      <c r="C77" s="43"/>
      <c r="D77" s="43"/>
      <c r="E77" s="43"/>
      <c r="F77" s="43"/>
      <c r="G77" s="43"/>
      <c r="H77" s="43"/>
      <c r="I77" s="43"/>
      <c r="J77" s="43"/>
      <c r="K77" s="43"/>
      <c r="L77" s="43"/>
      <c r="M77" s="43"/>
      <c r="N77" s="43"/>
      <c r="O77" s="43"/>
      <c r="P77" s="43"/>
      <c r="Q77" s="43"/>
      <c r="R77" s="43"/>
      <c r="S77" s="43"/>
      <c r="T77" s="43"/>
    </row>
    <row r="78" spans="1:20" ht="15.9" x14ac:dyDescent="0.45">
      <c r="A78" s="3"/>
      <c r="B78" s="3"/>
      <c r="C78" s="43"/>
      <c r="D78" s="43"/>
      <c r="E78" s="43"/>
      <c r="F78" s="43"/>
      <c r="G78" s="43"/>
      <c r="H78" s="43"/>
      <c r="I78" s="43"/>
      <c r="J78" s="43"/>
      <c r="K78" s="43"/>
      <c r="L78" s="43"/>
      <c r="M78" s="43"/>
      <c r="N78" s="43"/>
      <c r="O78" s="43"/>
      <c r="P78" s="43"/>
      <c r="Q78" s="43"/>
      <c r="R78" s="43"/>
      <c r="S78" s="43"/>
      <c r="T78" s="43"/>
    </row>
    <row r="79" spans="1:20" ht="15.9" x14ac:dyDescent="0.45">
      <c r="A79" s="3"/>
      <c r="B79" s="3"/>
      <c r="C79" s="43"/>
      <c r="D79" s="43"/>
      <c r="E79" s="43"/>
      <c r="F79" s="43"/>
      <c r="G79" s="43"/>
      <c r="H79" s="43"/>
      <c r="I79" s="43"/>
      <c r="J79" s="43"/>
      <c r="K79" s="43"/>
      <c r="L79" s="43"/>
      <c r="M79" s="43"/>
      <c r="N79" s="43"/>
      <c r="O79" s="43"/>
      <c r="P79" s="43"/>
      <c r="Q79" s="43"/>
      <c r="R79" s="43"/>
      <c r="S79" s="43"/>
      <c r="T79" s="43"/>
    </row>
    <row r="80" spans="1:20" ht="15.9" x14ac:dyDescent="0.45">
      <c r="A80" s="3"/>
      <c r="B80" s="3"/>
      <c r="C80" s="43"/>
      <c r="D80" s="43"/>
      <c r="E80" s="43"/>
      <c r="F80" s="43"/>
      <c r="G80" s="43"/>
      <c r="H80" s="43"/>
      <c r="I80" s="43"/>
      <c r="J80" s="43"/>
      <c r="K80" s="43"/>
      <c r="L80" s="43"/>
      <c r="M80" s="43"/>
      <c r="N80" s="43"/>
      <c r="O80" s="43"/>
      <c r="P80" s="43"/>
      <c r="Q80" s="43"/>
      <c r="R80" s="43"/>
      <c r="S80" s="43"/>
      <c r="T80" s="43"/>
    </row>
    <row r="81" spans="1:20" ht="15.9" x14ac:dyDescent="0.45">
      <c r="A81" s="3"/>
      <c r="B81" s="3"/>
      <c r="C81" s="43"/>
      <c r="D81" s="43"/>
      <c r="E81" s="43"/>
      <c r="F81" s="43"/>
      <c r="G81" s="43"/>
      <c r="H81" s="43"/>
      <c r="I81" s="43"/>
      <c r="J81" s="43"/>
      <c r="K81" s="43"/>
      <c r="L81" s="43"/>
      <c r="M81" s="43"/>
      <c r="N81" s="43"/>
      <c r="O81" s="43"/>
      <c r="P81" s="43"/>
      <c r="Q81" s="43"/>
      <c r="R81" s="43"/>
      <c r="S81" s="43"/>
      <c r="T81" s="43"/>
    </row>
    <row r="82" spans="1:20" ht="15.9" x14ac:dyDescent="0.45">
      <c r="A82" s="3"/>
      <c r="B82" s="3"/>
      <c r="C82" s="43"/>
      <c r="D82" s="43"/>
      <c r="E82" s="43"/>
      <c r="F82" s="43"/>
      <c r="G82" s="43"/>
      <c r="H82" s="43"/>
      <c r="I82" s="43"/>
      <c r="J82" s="43"/>
      <c r="K82" s="43"/>
      <c r="L82" s="43"/>
      <c r="M82" s="43"/>
      <c r="N82" s="43"/>
      <c r="O82" s="43"/>
      <c r="P82" s="43"/>
      <c r="Q82" s="43"/>
      <c r="R82" s="43"/>
      <c r="S82" s="43"/>
      <c r="T82" s="43"/>
    </row>
    <row r="83" spans="1:20" ht="15.9" x14ac:dyDescent="0.45">
      <c r="A83" s="3"/>
      <c r="B83" s="3"/>
      <c r="C83" s="43"/>
      <c r="D83" s="43"/>
      <c r="E83" s="43"/>
      <c r="F83" s="43"/>
      <c r="G83" s="43"/>
      <c r="H83" s="43"/>
      <c r="I83" s="43"/>
      <c r="J83" s="43"/>
      <c r="K83" s="43"/>
      <c r="L83" s="43"/>
      <c r="M83" s="43"/>
      <c r="N83" s="43"/>
      <c r="O83" s="43"/>
      <c r="P83" s="43"/>
      <c r="Q83" s="43"/>
      <c r="R83" s="43"/>
      <c r="S83" s="43"/>
      <c r="T83" s="43"/>
    </row>
    <row r="84" spans="1:20" ht="15.9" x14ac:dyDescent="0.45">
      <c r="A84" s="3"/>
      <c r="B84" s="3"/>
      <c r="C84" s="43"/>
      <c r="D84" s="43"/>
      <c r="E84" s="43"/>
      <c r="F84" s="43"/>
      <c r="G84" s="43"/>
      <c r="H84" s="43"/>
      <c r="I84" s="43"/>
      <c r="J84" s="43"/>
      <c r="K84" s="43"/>
      <c r="L84" s="43"/>
      <c r="M84" s="43"/>
      <c r="N84" s="43"/>
      <c r="O84" s="43"/>
      <c r="P84" s="43"/>
      <c r="Q84" s="43"/>
      <c r="R84" s="43"/>
      <c r="S84" s="43"/>
      <c r="T84" s="43"/>
    </row>
    <row r="85" spans="1:20" ht="15.9" x14ac:dyDescent="0.45">
      <c r="A85" s="3"/>
      <c r="B85" s="3"/>
      <c r="C85" s="43"/>
      <c r="D85" s="43"/>
      <c r="E85" s="43"/>
      <c r="F85" s="43"/>
      <c r="G85" s="43"/>
      <c r="H85" s="43"/>
      <c r="I85" s="43"/>
      <c r="J85" s="43"/>
      <c r="K85" s="43"/>
      <c r="L85" s="43"/>
      <c r="M85" s="43"/>
      <c r="N85" s="43"/>
      <c r="O85" s="43"/>
      <c r="P85" s="43"/>
      <c r="Q85" s="43"/>
      <c r="R85" s="43"/>
      <c r="S85" s="43"/>
      <c r="T85" s="43"/>
    </row>
    <row r="86" spans="1:20" ht="15.9" x14ac:dyDescent="0.45">
      <c r="A86" s="3"/>
      <c r="B86" s="3"/>
      <c r="C86" s="43"/>
      <c r="D86" s="43"/>
      <c r="E86" s="43"/>
      <c r="F86" s="43"/>
      <c r="G86" s="43"/>
      <c r="H86" s="43"/>
      <c r="I86" s="43"/>
      <c r="J86" s="43"/>
      <c r="K86" s="43"/>
      <c r="L86" s="43"/>
      <c r="M86" s="43"/>
      <c r="N86" s="43"/>
      <c r="O86" s="43"/>
      <c r="P86" s="43"/>
      <c r="Q86" s="43"/>
      <c r="R86" s="43"/>
      <c r="S86" s="43"/>
      <c r="T86" s="43"/>
    </row>
    <row r="87" spans="1:20" ht="15.9" x14ac:dyDescent="0.45">
      <c r="A87" s="3"/>
      <c r="B87" s="3"/>
      <c r="C87" s="43"/>
      <c r="D87" s="43"/>
      <c r="E87" s="43"/>
      <c r="F87" s="43"/>
      <c r="G87" s="43"/>
      <c r="H87" s="43"/>
      <c r="I87" s="43"/>
      <c r="J87" s="43"/>
      <c r="K87" s="43"/>
      <c r="L87" s="43"/>
      <c r="M87" s="43"/>
      <c r="N87" s="43"/>
      <c r="O87" s="43"/>
      <c r="P87" s="43"/>
      <c r="Q87" s="43"/>
      <c r="R87" s="43"/>
      <c r="S87" s="43"/>
      <c r="T87" s="43"/>
    </row>
    <row r="88" spans="1:20" ht="15.9" x14ac:dyDescent="0.45">
      <c r="A88" s="3"/>
      <c r="B88" s="43"/>
      <c r="C88" s="43"/>
      <c r="D88" s="43"/>
      <c r="E88" s="43"/>
      <c r="F88" s="43"/>
      <c r="G88" s="43"/>
      <c r="H88" s="43"/>
      <c r="I88" s="43"/>
      <c r="J88" s="43"/>
      <c r="K88" s="43"/>
      <c r="L88" s="43"/>
      <c r="M88" s="43"/>
      <c r="N88" s="43"/>
      <c r="O88" s="43"/>
      <c r="P88" s="43"/>
      <c r="Q88" s="43"/>
      <c r="R88" s="43"/>
      <c r="S88" s="43"/>
      <c r="T88" s="43"/>
    </row>
    <row r="89" spans="1:20" ht="15.9" x14ac:dyDescent="0.45">
      <c r="A89" s="3"/>
      <c r="B89" s="43"/>
      <c r="C89" s="43" t="s">
        <v>776</v>
      </c>
      <c r="D89" s="43"/>
      <c r="E89" s="43"/>
      <c r="F89" s="43"/>
      <c r="G89" s="43"/>
      <c r="H89" s="43"/>
      <c r="I89" s="43"/>
      <c r="J89" s="43"/>
      <c r="K89" s="43"/>
      <c r="L89" s="43"/>
      <c r="M89" s="43"/>
      <c r="N89" s="43"/>
      <c r="O89" s="43"/>
      <c r="P89" s="43"/>
      <c r="Q89" s="43"/>
      <c r="R89" s="43"/>
      <c r="S89" s="43"/>
      <c r="T89" s="43"/>
    </row>
    <row r="90" spans="1:20" ht="15.9" x14ac:dyDescent="0.45">
      <c r="A90" s="3"/>
      <c r="B90" s="43"/>
      <c r="C90" s="43"/>
      <c r="D90" s="43"/>
      <c r="E90" s="43"/>
      <c r="F90" s="43"/>
      <c r="G90" s="43"/>
      <c r="H90" s="43"/>
      <c r="I90" s="43"/>
      <c r="J90" s="43"/>
      <c r="K90" s="43"/>
      <c r="L90" s="43"/>
      <c r="M90" s="43"/>
      <c r="N90" s="43"/>
      <c r="O90" s="43"/>
      <c r="P90" s="43"/>
      <c r="Q90" s="43"/>
      <c r="R90" s="43"/>
      <c r="S90" s="43"/>
      <c r="T90" s="43"/>
    </row>
    <row r="91" spans="1:20" ht="15.9" x14ac:dyDescent="0.45">
      <c r="A91" s="3"/>
      <c r="B91" s="3"/>
      <c r="C91" s="350"/>
      <c r="D91" s="43"/>
      <c r="E91" s="43"/>
      <c r="F91" s="43"/>
      <c r="G91" s="43"/>
      <c r="H91" s="43"/>
      <c r="I91" s="43"/>
      <c r="J91" s="43"/>
      <c r="K91" s="43"/>
      <c r="L91" s="43"/>
      <c r="M91" s="43"/>
      <c r="N91" s="43"/>
      <c r="O91" s="43"/>
      <c r="P91" s="43"/>
      <c r="Q91" s="43"/>
      <c r="R91" s="43"/>
      <c r="S91" s="43"/>
      <c r="T91" s="43"/>
    </row>
    <row r="92" spans="1:20" ht="15.9" x14ac:dyDescent="0.45">
      <c r="A92" s="3"/>
      <c r="B92" s="43"/>
      <c r="C92" s="43"/>
      <c r="D92" s="43"/>
      <c r="E92" s="43"/>
      <c r="F92" s="43"/>
      <c r="G92" s="43"/>
      <c r="H92" s="43"/>
      <c r="I92" s="43"/>
      <c r="J92" s="43"/>
      <c r="K92" s="43"/>
      <c r="L92" s="43"/>
      <c r="M92" s="43"/>
      <c r="N92" s="43"/>
      <c r="O92" s="43"/>
      <c r="P92" s="43"/>
      <c r="Q92" s="43"/>
      <c r="R92" s="43"/>
      <c r="S92" s="43"/>
      <c r="T92" s="43"/>
    </row>
    <row r="93" spans="1:20" ht="15.9" x14ac:dyDescent="0.45">
      <c r="A93" s="3"/>
      <c r="B93" s="43"/>
      <c r="C93" s="43"/>
      <c r="D93" s="43"/>
      <c r="E93" s="43"/>
      <c r="F93" s="43"/>
      <c r="G93" s="43"/>
      <c r="H93" s="43"/>
      <c r="I93" s="43"/>
      <c r="J93" s="43"/>
      <c r="K93" s="43"/>
      <c r="L93" s="43"/>
      <c r="M93" s="43"/>
      <c r="N93" s="43"/>
      <c r="O93" s="43"/>
      <c r="P93" s="43"/>
      <c r="Q93" s="43"/>
      <c r="R93" s="43"/>
      <c r="S93" s="43"/>
      <c r="T93" s="43"/>
    </row>
    <row r="94" spans="1:20" ht="15.9" x14ac:dyDescent="0.45">
      <c r="A94" s="3"/>
      <c r="B94" s="43"/>
      <c r="C94" s="43"/>
      <c r="D94" s="43"/>
      <c r="E94" s="43"/>
      <c r="F94" s="43"/>
      <c r="G94" s="43"/>
      <c r="H94" s="43"/>
      <c r="I94" s="43"/>
      <c r="J94" s="43"/>
      <c r="K94" s="43"/>
      <c r="L94" s="43"/>
      <c r="M94" s="43"/>
      <c r="N94" s="43"/>
      <c r="O94" s="43"/>
      <c r="P94" s="43"/>
      <c r="Q94" s="43"/>
      <c r="R94" s="43"/>
      <c r="S94" s="43"/>
      <c r="T94" s="43"/>
    </row>
    <row r="95" spans="1:20" ht="15.9" x14ac:dyDescent="0.45">
      <c r="A95" s="3"/>
      <c r="B95" s="43"/>
      <c r="C95" s="43"/>
      <c r="D95" s="43"/>
      <c r="E95" s="43"/>
      <c r="F95" s="43"/>
      <c r="G95" s="43"/>
      <c r="H95" s="43"/>
      <c r="I95" s="43"/>
      <c r="J95" s="43"/>
      <c r="K95" s="43"/>
      <c r="L95" s="43"/>
      <c r="M95" s="43"/>
      <c r="N95" s="43"/>
      <c r="O95" s="43"/>
      <c r="P95" s="43"/>
      <c r="Q95" s="43"/>
      <c r="R95" s="43"/>
      <c r="S95" s="43"/>
      <c r="T95" s="43"/>
    </row>
    <row r="96" spans="1:20" ht="15.9" x14ac:dyDescent="0.45">
      <c r="A96" s="3"/>
      <c r="B96" s="43"/>
      <c r="C96" s="43"/>
      <c r="D96" s="43"/>
      <c r="E96" s="43"/>
      <c r="F96" s="43"/>
      <c r="G96" s="43"/>
      <c r="H96" s="43"/>
      <c r="I96" s="43"/>
      <c r="J96" s="43"/>
      <c r="K96" s="43"/>
      <c r="L96" s="43"/>
      <c r="M96" s="43"/>
      <c r="N96" s="43"/>
      <c r="O96" s="43"/>
      <c r="P96" s="43"/>
      <c r="Q96" s="43"/>
      <c r="R96" s="43"/>
      <c r="S96" s="43"/>
      <c r="T96" s="43"/>
    </row>
    <row r="97" spans="1:20" ht="15.9" x14ac:dyDescent="0.45">
      <c r="A97" s="3"/>
      <c r="B97" s="43"/>
      <c r="C97" s="43"/>
      <c r="D97" s="43"/>
      <c r="E97" s="43"/>
      <c r="F97" s="43"/>
      <c r="G97" s="43"/>
      <c r="H97" s="43"/>
      <c r="I97" s="43"/>
      <c r="J97" s="43"/>
      <c r="K97" s="43"/>
      <c r="L97" s="43"/>
      <c r="M97" s="43"/>
      <c r="N97" s="43"/>
      <c r="O97" s="43"/>
      <c r="P97" s="43"/>
      <c r="Q97" s="43"/>
      <c r="R97" s="43"/>
      <c r="S97" s="43"/>
      <c r="T97" s="43"/>
    </row>
    <row r="98" spans="1:20" ht="15.9" x14ac:dyDescent="0.45">
      <c r="A98" s="3"/>
      <c r="B98" s="43"/>
      <c r="C98" s="43"/>
      <c r="D98" s="43"/>
      <c r="E98" s="43"/>
      <c r="F98" s="43"/>
      <c r="G98" s="43"/>
      <c r="H98" s="43"/>
      <c r="I98" s="43"/>
      <c r="J98" s="43"/>
      <c r="K98" s="43"/>
      <c r="L98" s="43"/>
      <c r="M98" s="43"/>
      <c r="N98" s="43"/>
      <c r="O98" s="43"/>
      <c r="P98" s="43"/>
      <c r="Q98" s="43"/>
      <c r="R98" s="43"/>
      <c r="S98" s="43"/>
      <c r="T98" s="43"/>
    </row>
    <row r="99" spans="1:20" ht="15.9" x14ac:dyDescent="0.45">
      <c r="A99" s="3"/>
      <c r="B99" s="43"/>
      <c r="C99" s="43"/>
      <c r="D99" s="43"/>
      <c r="E99" s="43"/>
      <c r="F99" s="43"/>
      <c r="G99" s="43"/>
      <c r="H99" s="43"/>
      <c r="I99" s="43"/>
      <c r="J99" s="43"/>
      <c r="K99" s="43"/>
      <c r="L99" s="43"/>
      <c r="M99" s="43"/>
      <c r="N99" s="43"/>
      <c r="O99" s="43"/>
      <c r="P99" s="43"/>
      <c r="Q99" s="43"/>
      <c r="R99" s="43"/>
      <c r="S99" s="43"/>
      <c r="T99" s="43"/>
    </row>
    <row r="100" spans="1:20" ht="15.9" x14ac:dyDescent="0.45">
      <c r="A100" s="3"/>
      <c r="B100" s="43"/>
      <c r="C100" s="43"/>
      <c r="D100" s="43"/>
      <c r="E100" s="43"/>
      <c r="F100" s="43"/>
      <c r="G100" s="43"/>
      <c r="H100" s="43"/>
      <c r="I100" s="43"/>
      <c r="J100" s="43"/>
      <c r="K100" s="43"/>
      <c r="L100" s="43"/>
      <c r="M100" s="43"/>
      <c r="N100" s="43"/>
      <c r="O100" s="43"/>
      <c r="P100" s="43"/>
      <c r="Q100" s="43"/>
      <c r="R100" s="43"/>
      <c r="S100" s="43"/>
      <c r="T100" s="43"/>
    </row>
    <row r="101" spans="1:20" ht="15.9" x14ac:dyDescent="0.45">
      <c r="A101" s="3"/>
      <c r="B101" s="43" t="s">
        <v>791</v>
      </c>
      <c r="C101" s="350" t="s">
        <v>255</v>
      </c>
      <c r="D101" s="350"/>
      <c r="E101" s="43"/>
      <c r="F101" s="43"/>
      <c r="G101" s="43" t="s">
        <v>784</v>
      </c>
      <c r="H101" s="350"/>
      <c r="I101" s="43"/>
      <c r="J101" s="43"/>
      <c r="K101" s="43" t="s">
        <v>50</v>
      </c>
      <c r="L101" s="350"/>
      <c r="M101" s="43"/>
      <c r="N101" s="43"/>
      <c r="O101" s="43"/>
      <c r="P101" s="242" t="s">
        <v>60</v>
      </c>
      <c r="Q101" s="43"/>
      <c r="R101" s="350"/>
      <c r="S101" s="43"/>
      <c r="T101" s="43"/>
    </row>
    <row r="102" spans="1:20" ht="15.9" x14ac:dyDescent="0.45">
      <c r="A102" s="3"/>
      <c r="B102" s="43"/>
      <c r="C102" s="43"/>
      <c r="D102" s="43"/>
      <c r="E102" s="43"/>
      <c r="F102" s="43"/>
      <c r="G102" s="43"/>
      <c r="H102" s="43"/>
      <c r="I102" s="43"/>
      <c r="J102" s="43"/>
      <c r="K102" s="43"/>
      <c r="L102" s="43"/>
      <c r="M102" s="43"/>
      <c r="N102" s="43"/>
      <c r="O102" s="43"/>
      <c r="P102" s="43"/>
      <c r="Q102" s="43"/>
      <c r="R102" s="43"/>
      <c r="S102" s="43"/>
      <c r="T102" s="43"/>
    </row>
    <row r="103" spans="1:20" ht="15.9" x14ac:dyDescent="0.45">
      <c r="A103" s="3"/>
      <c r="B103" s="43"/>
      <c r="C103" s="43"/>
      <c r="D103" s="43"/>
      <c r="E103" s="43"/>
      <c r="F103" s="43"/>
      <c r="G103" s="43"/>
      <c r="H103" s="43"/>
      <c r="I103" s="43"/>
      <c r="J103" s="43"/>
      <c r="K103" s="43"/>
      <c r="L103" s="43"/>
      <c r="M103" s="43"/>
      <c r="N103" s="43"/>
      <c r="O103" s="43"/>
      <c r="P103" s="43"/>
      <c r="Q103" s="43"/>
      <c r="R103" s="43"/>
      <c r="S103" s="43"/>
      <c r="T103" s="43"/>
    </row>
    <row r="104" spans="1:20" ht="15.9" x14ac:dyDescent="0.45">
      <c r="A104" s="3"/>
      <c r="B104" s="43"/>
      <c r="C104" s="43"/>
      <c r="D104" s="43"/>
      <c r="E104" s="43"/>
      <c r="F104" s="43"/>
      <c r="G104" s="43"/>
      <c r="H104" s="43"/>
      <c r="I104" s="43"/>
      <c r="J104" s="43"/>
      <c r="K104" s="43"/>
      <c r="L104" s="43"/>
      <c r="M104" s="43"/>
      <c r="N104" s="43"/>
      <c r="O104" s="43"/>
      <c r="P104" s="43"/>
      <c r="Q104" s="43"/>
      <c r="R104" s="43"/>
      <c r="S104" s="43"/>
      <c r="T104" s="43"/>
    </row>
    <row r="105" spans="1:20" ht="15.9" x14ac:dyDescent="0.45">
      <c r="A105" s="3"/>
      <c r="B105" s="43"/>
      <c r="C105" s="43"/>
      <c r="D105" s="43"/>
      <c r="E105" s="43"/>
      <c r="F105" s="43"/>
      <c r="G105" s="43"/>
      <c r="H105" s="43"/>
      <c r="I105" s="43"/>
      <c r="J105" s="43"/>
      <c r="K105" s="43"/>
      <c r="L105" s="43"/>
      <c r="M105" s="43"/>
      <c r="N105" s="43"/>
      <c r="O105" s="43"/>
      <c r="P105" s="43"/>
      <c r="Q105" s="43"/>
      <c r="R105" s="43"/>
      <c r="S105" s="43"/>
      <c r="T105" s="43"/>
    </row>
    <row r="106" spans="1:20" ht="15.9" x14ac:dyDescent="0.45">
      <c r="A106" s="3"/>
      <c r="B106" s="43"/>
      <c r="C106" s="43"/>
      <c r="D106" s="43"/>
      <c r="E106" s="43"/>
      <c r="F106" s="43"/>
      <c r="G106" s="43"/>
      <c r="H106" s="43"/>
      <c r="I106" s="43"/>
      <c r="J106" s="43"/>
      <c r="K106" s="43"/>
      <c r="L106" s="43"/>
      <c r="M106" s="43"/>
      <c r="N106" s="43"/>
      <c r="O106" s="43"/>
      <c r="P106" s="43"/>
      <c r="Q106" s="43"/>
      <c r="R106" s="43"/>
      <c r="S106" s="43"/>
      <c r="T106" s="43"/>
    </row>
    <row r="107" spans="1:20" ht="15.9" x14ac:dyDescent="0.45">
      <c r="A107" s="3"/>
      <c r="B107" s="43"/>
      <c r="C107" s="43"/>
      <c r="D107" s="43"/>
      <c r="E107" s="43"/>
      <c r="F107" s="43"/>
      <c r="G107" s="43"/>
      <c r="H107" s="43"/>
      <c r="I107" s="43"/>
      <c r="J107" s="43"/>
      <c r="K107" s="43"/>
      <c r="L107" s="43"/>
      <c r="M107" s="43"/>
      <c r="N107" s="43"/>
      <c r="O107" s="43"/>
      <c r="P107" s="43"/>
      <c r="Q107" s="43"/>
      <c r="R107" s="43"/>
      <c r="S107" s="43"/>
      <c r="T107" s="43"/>
    </row>
    <row r="108" spans="1:20" ht="15.9" x14ac:dyDescent="0.45">
      <c r="A108" s="3"/>
      <c r="B108" s="43"/>
      <c r="C108" s="43"/>
      <c r="D108" s="43"/>
      <c r="E108" s="43"/>
      <c r="F108" s="43"/>
      <c r="G108" s="43"/>
      <c r="H108" s="43"/>
      <c r="I108" s="43"/>
      <c r="J108" s="43"/>
      <c r="K108" s="43"/>
      <c r="L108" s="43"/>
      <c r="M108" s="43"/>
      <c r="N108" s="43"/>
      <c r="O108" s="43"/>
      <c r="P108" s="43"/>
      <c r="Q108" s="43"/>
      <c r="R108" s="43"/>
      <c r="S108" s="43"/>
      <c r="T108" s="43"/>
    </row>
    <row r="109" spans="1:20" ht="15.9" x14ac:dyDescent="0.45">
      <c r="A109" s="3"/>
      <c r="B109" s="43"/>
      <c r="C109" s="43"/>
      <c r="D109" s="43"/>
      <c r="E109" s="43"/>
      <c r="F109" s="43"/>
      <c r="G109" s="43"/>
      <c r="H109" s="43"/>
      <c r="I109" s="43"/>
      <c r="J109" s="43"/>
      <c r="K109" s="43"/>
      <c r="L109" s="43"/>
      <c r="M109" s="43"/>
      <c r="N109" s="43"/>
      <c r="O109" s="43"/>
      <c r="P109" s="43"/>
      <c r="Q109" s="43"/>
      <c r="R109" s="43"/>
      <c r="S109" s="43"/>
      <c r="T109" s="43"/>
    </row>
    <row r="110" spans="1:20" ht="15.9" x14ac:dyDescent="0.45">
      <c r="A110" s="3"/>
      <c r="B110" s="43"/>
      <c r="C110" s="43"/>
      <c r="D110" s="43"/>
      <c r="E110" s="43"/>
      <c r="F110" s="43"/>
      <c r="G110" s="43"/>
      <c r="H110" s="43"/>
      <c r="I110" s="43"/>
      <c r="J110" s="43"/>
      <c r="K110" s="43"/>
      <c r="L110" s="43"/>
      <c r="M110" s="43"/>
      <c r="N110" s="43"/>
      <c r="O110" s="43"/>
      <c r="P110" s="43"/>
      <c r="Q110" s="43"/>
      <c r="R110" s="43"/>
      <c r="S110" s="43"/>
      <c r="T110" s="43"/>
    </row>
    <row r="111" spans="1:20" ht="15.9" x14ac:dyDescent="0.45">
      <c r="A111" s="3"/>
      <c r="B111" s="43"/>
      <c r="C111" s="43"/>
      <c r="D111" s="43"/>
      <c r="E111" s="43"/>
      <c r="F111" s="43"/>
      <c r="G111" s="43"/>
      <c r="H111" s="43"/>
      <c r="I111" s="43"/>
      <c r="J111" s="43"/>
      <c r="K111" s="43"/>
      <c r="L111" s="43"/>
      <c r="M111" s="43"/>
      <c r="N111" s="43"/>
      <c r="O111" s="43"/>
      <c r="P111" s="43"/>
      <c r="Q111" s="43"/>
      <c r="R111" s="43"/>
      <c r="S111" s="43"/>
      <c r="T111" s="43"/>
    </row>
    <row r="112" spans="1:20" ht="15.9" x14ac:dyDescent="0.45">
      <c r="A112" s="3"/>
      <c r="B112" s="43"/>
      <c r="C112" s="43"/>
      <c r="D112" s="43"/>
      <c r="E112" s="43"/>
      <c r="F112" s="43"/>
      <c r="G112" s="43"/>
      <c r="H112" s="43"/>
      <c r="I112" s="43"/>
      <c r="J112" s="43"/>
      <c r="K112" s="43"/>
      <c r="L112" s="43"/>
      <c r="M112" s="43"/>
      <c r="N112" s="43"/>
      <c r="O112" s="43"/>
      <c r="P112" s="43"/>
      <c r="Q112" s="43"/>
      <c r="R112" s="43"/>
      <c r="S112" s="43"/>
      <c r="T112" s="43"/>
    </row>
    <row r="113" spans="1:20" ht="15.9" x14ac:dyDescent="0.45">
      <c r="A113" s="3"/>
      <c r="B113" s="43"/>
      <c r="C113" s="43"/>
      <c r="D113" s="43"/>
      <c r="E113" s="43"/>
      <c r="F113" s="43"/>
      <c r="G113" s="43"/>
      <c r="H113" s="43"/>
      <c r="I113" s="43"/>
      <c r="J113" s="43"/>
      <c r="K113" s="43"/>
      <c r="L113" s="43"/>
      <c r="M113" s="43"/>
      <c r="N113" s="43"/>
      <c r="O113" s="43"/>
      <c r="P113" s="43"/>
      <c r="Q113" s="43"/>
      <c r="R113" s="43"/>
      <c r="S113" s="43"/>
      <c r="T113" s="43"/>
    </row>
    <row r="114" spans="1:20" ht="15.9" x14ac:dyDescent="0.45">
      <c r="A114" s="3"/>
      <c r="B114" s="43"/>
      <c r="C114" s="43"/>
      <c r="D114" s="43"/>
      <c r="E114" s="43"/>
      <c r="F114" s="43"/>
      <c r="G114" s="43"/>
      <c r="H114" s="43"/>
      <c r="I114" s="43"/>
      <c r="J114" s="43"/>
      <c r="K114" s="43"/>
      <c r="L114" s="43"/>
      <c r="M114" s="43"/>
      <c r="N114" s="43"/>
      <c r="O114" s="43"/>
      <c r="P114" s="43"/>
      <c r="Q114" s="43"/>
      <c r="R114" s="43"/>
      <c r="S114" s="43"/>
      <c r="T114" s="43"/>
    </row>
    <row r="115" spans="1:20" ht="15.9" x14ac:dyDescent="0.45">
      <c r="A115" s="3"/>
      <c r="B115" s="43"/>
      <c r="C115" s="43"/>
      <c r="D115" s="43"/>
      <c r="E115" s="43"/>
      <c r="F115" s="43"/>
      <c r="G115" s="43"/>
      <c r="H115" s="43"/>
      <c r="I115" s="43"/>
      <c r="J115" s="43"/>
      <c r="K115" s="43"/>
      <c r="L115" s="43"/>
      <c r="M115" s="43"/>
      <c r="N115" s="43"/>
      <c r="O115" s="43"/>
      <c r="P115" s="43"/>
      <c r="Q115" s="43"/>
      <c r="R115" s="43"/>
      <c r="S115" s="43"/>
      <c r="T115" s="43"/>
    </row>
    <row r="116" spans="1:20" ht="15.9" x14ac:dyDescent="0.45">
      <c r="A116" s="3"/>
      <c r="B116" s="43"/>
      <c r="C116" s="43"/>
      <c r="D116" s="43"/>
      <c r="E116" s="43"/>
      <c r="F116" s="43"/>
      <c r="G116" s="43"/>
      <c r="H116" s="43"/>
      <c r="I116" s="43"/>
      <c r="J116" s="43"/>
      <c r="K116" s="43"/>
      <c r="L116" s="43"/>
      <c r="M116" s="43"/>
      <c r="N116" s="43"/>
      <c r="O116" s="43"/>
      <c r="P116" s="43"/>
      <c r="Q116" s="43"/>
      <c r="R116" s="43"/>
      <c r="S116" s="43"/>
      <c r="T116" s="43"/>
    </row>
    <row r="117" spans="1:20" ht="15.9" x14ac:dyDescent="0.45">
      <c r="A117" s="3"/>
      <c r="B117" s="43"/>
      <c r="C117" s="43"/>
      <c r="D117" s="43"/>
      <c r="E117" s="43"/>
      <c r="F117" s="43"/>
      <c r="G117" s="43"/>
      <c r="H117" s="43"/>
      <c r="I117" s="43"/>
      <c r="J117" s="43"/>
      <c r="K117" s="43"/>
      <c r="L117" s="43"/>
      <c r="M117" s="43"/>
      <c r="N117" s="43"/>
      <c r="O117" s="43"/>
      <c r="P117" s="43"/>
      <c r="Q117" s="43"/>
      <c r="R117" s="43"/>
      <c r="S117" s="43"/>
      <c r="T117" s="43"/>
    </row>
    <row r="118" spans="1:20" ht="16.3" thickBot="1" x14ac:dyDescent="0.5">
      <c r="A118" s="245"/>
      <c r="B118" s="246"/>
      <c r="C118" s="246"/>
      <c r="D118" s="246"/>
      <c r="E118" s="246"/>
      <c r="F118" s="246"/>
      <c r="G118" s="246"/>
      <c r="H118" s="246"/>
      <c r="I118" s="246"/>
      <c r="J118" s="246"/>
      <c r="K118" s="246"/>
      <c r="L118" s="246"/>
      <c r="M118" s="246"/>
      <c r="N118" s="246"/>
      <c r="O118" s="246"/>
      <c r="P118" s="246"/>
      <c r="Q118" s="246"/>
      <c r="R118" s="246"/>
      <c r="S118" s="246"/>
      <c r="T118" s="246"/>
    </row>
    <row r="119" spans="1:20" ht="16.3" thickTop="1" x14ac:dyDescent="0.45">
      <c r="A119" s="3"/>
      <c r="B119" s="109" t="s">
        <v>786</v>
      </c>
      <c r="C119" s="43" t="s">
        <v>911</v>
      </c>
      <c r="D119" s="43"/>
      <c r="E119" s="43"/>
      <c r="F119" s="43"/>
      <c r="G119" s="43"/>
      <c r="H119" s="43"/>
      <c r="I119" s="43"/>
      <c r="J119" s="43"/>
      <c r="K119" s="43"/>
      <c r="L119" s="43"/>
      <c r="M119" s="43"/>
      <c r="N119" s="43"/>
      <c r="O119" s="43"/>
      <c r="P119" s="43"/>
      <c r="Q119" s="43"/>
      <c r="R119" s="43"/>
      <c r="S119" s="43"/>
      <c r="T119" s="43"/>
    </row>
    <row r="120" spans="1:20" ht="15.9" x14ac:dyDescent="0.45">
      <c r="A120" s="3"/>
      <c r="B120" s="109"/>
      <c r="C120" s="43" t="s">
        <v>912</v>
      </c>
      <c r="D120" s="43"/>
      <c r="E120" s="43"/>
      <c r="F120" s="43"/>
      <c r="G120" s="43"/>
      <c r="H120" s="43"/>
      <c r="I120" s="43"/>
      <c r="J120" s="43"/>
      <c r="K120" s="43"/>
      <c r="L120" s="43"/>
      <c r="M120" s="43"/>
      <c r="N120" s="43"/>
      <c r="O120" s="43"/>
      <c r="P120" s="43"/>
      <c r="Q120" s="43"/>
      <c r="R120" s="43"/>
      <c r="S120" s="43"/>
      <c r="T120" s="43"/>
    </row>
    <row r="121" spans="1:20" ht="15.9" x14ac:dyDescent="0.45">
      <c r="A121" s="3"/>
      <c r="B121" s="109"/>
      <c r="C121" s="43" t="s">
        <v>913</v>
      </c>
      <c r="D121" s="43"/>
      <c r="E121" s="43"/>
      <c r="F121" s="43"/>
      <c r="G121" s="43"/>
      <c r="H121" s="43"/>
      <c r="I121" s="43"/>
      <c r="J121" s="43"/>
      <c r="K121" s="43"/>
      <c r="L121" s="43"/>
      <c r="M121" s="43"/>
      <c r="N121" s="43"/>
      <c r="O121" s="43"/>
      <c r="P121" s="43"/>
      <c r="Q121" s="43"/>
      <c r="R121" s="43"/>
      <c r="S121" s="43"/>
      <c r="T121" s="43"/>
    </row>
    <row r="122" spans="1:20" ht="15.9" x14ac:dyDescent="0.45">
      <c r="A122" s="3"/>
      <c r="B122" s="109"/>
      <c r="C122" s="43" t="s">
        <v>914</v>
      </c>
      <c r="D122" s="43"/>
      <c r="E122" s="43"/>
      <c r="F122" s="43"/>
      <c r="G122" s="43"/>
      <c r="H122" s="43"/>
      <c r="I122" s="43"/>
      <c r="J122" s="43"/>
      <c r="K122" s="43"/>
      <c r="L122" s="43"/>
      <c r="M122" s="43"/>
      <c r="N122" s="43"/>
      <c r="O122" s="43"/>
      <c r="P122" s="43"/>
      <c r="Q122" s="43"/>
      <c r="R122" s="43"/>
      <c r="S122" s="43"/>
      <c r="T122" s="43"/>
    </row>
    <row r="123" spans="1:20" ht="15.9" x14ac:dyDescent="0.45">
      <c r="A123" s="3"/>
      <c r="B123" s="109"/>
      <c r="C123" s="43" t="s">
        <v>915</v>
      </c>
      <c r="D123" s="43"/>
      <c r="E123" s="43"/>
      <c r="F123" s="43"/>
      <c r="G123" s="43"/>
      <c r="H123" s="43"/>
      <c r="I123" s="43"/>
      <c r="J123" s="43"/>
      <c r="K123" s="43"/>
      <c r="L123" s="43"/>
      <c r="M123" s="43"/>
      <c r="N123" s="43"/>
      <c r="O123" s="43"/>
      <c r="P123" s="43"/>
      <c r="Q123" s="43"/>
      <c r="R123" s="43"/>
      <c r="S123" s="43"/>
      <c r="T123" s="43"/>
    </row>
    <row r="124" spans="1:20" ht="15.9" x14ac:dyDescent="0.45">
      <c r="A124" s="3"/>
      <c r="B124" s="109"/>
      <c r="C124" s="43"/>
      <c r="D124" s="43"/>
      <c r="E124" s="43"/>
      <c r="F124" s="43"/>
      <c r="G124" s="43"/>
      <c r="H124" s="43"/>
      <c r="I124" s="43"/>
      <c r="J124" s="43"/>
      <c r="K124" s="43"/>
      <c r="L124" s="43"/>
      <c r="M124" s="43"/>
      <c r="N124" s="43"/>
      <c r="O124" s="43"/>
      <c r="P124" s="43"/>
      <c r="Q124" s="43"/>
      <c r="R124" s="43"/>
      <c r="S124" s="43"/>
      <c r="T124" s="43"/>
    </row>
    <row r="125" spans="1:20" ht="15.9" x14ac:dyDescent="0.45">
      <c r="A125" s="3"/>
      <c r="B125" s="279" t="s">
        <v>749</v>
      </c>
      <c r="C125" s="43"/>
      <c r="D125" s="43"/>
      <c r="E125" s="43"/>
      <c r="F125" s="43"/>
      <c r="G125" s="43"/>
      <c r="H125" s="43"/>
      <c r="I125" s="43"/>
      <c r="J125" s="43"/>
      <c r="K125" s="43"/>
      <c r="L125" s="43"/>
      <c r="M125" s="43"/>
      <c r="N125" s="43"/>
      <c r="O125" s="43"/>
      <c r="P125" s="43"/>
      <c r="Q125" s="43"/>
      <c r="R125" s="43"/>
      <c r="S125" s="43"/>
      <c r="T125" s="43"/>
    </row>
    <row r="126" spans="1:20" ht="15.9" x14ac:dyDescent="0.45">
      <c r="A126" s="3"/>
      <c r="B126" s="243"/>
      <c r="C126" s="43"/>
      <c r="D126" s="43"/>
      <c r="E126" s="43"/>
      <c r="F126" s="43"/>
      <c r="G126" s="43"/>
      <c r="H126" s="43"/>
      <c r="I126" s="43"/>
      <c r="J126" s="43"/>
      <c r="K126" s="43"/>
      <c r="L126" s="43"/>
      <c r="M126" s="43"/>
      <c r="N126" s="43"/>
      <c r="O126" s="43"/>
      <c r="P126" s="43"/>
      <c r="Q126" s="43"/>
      <c r="R126" s="43"/>
      <c r="S126" s="43"/>
      <c r="T126" s="43"/>
    </row>
    <row r="127" spans="1:20" ht="15.9" x14ac:dyDescent="0.45">
      <c r="A127" s="3"/>
      <c r="B127" s="43" t="s">
        <v>793</v>
      </c>
      <c r="C127" s="43" t="s">
        <v>794</v>
      </c>
      <c r="D127" s="43"/>
      <c r="E127" s="43"/>
      <c r="F127" s="43"/>
      <c r="G127" s="43"/>
      <c r="H127" s="43" t="s">
        <v>83</v>
      </c>
      <c r="I127" s="43"/>
      <c r="J127" s="43"/>
      <c r="K127" s="43"/>
      <c r="L127" s="43" t="s">
        <v>752</v>
      </c>
      <c r="M127" s="43"/>
      <c r="N127" s="43"/>
      <c r="O127" s="43"/>
      <c r="P127" s="43" t="s">
        <v>84</v>
      </c>
      <c r="Q127" s="43"/>
      <c r="R127" s="43"/>
      <c r="S127" s="43"/>
      <c r="T127" s="43"/>
    </row>
    <row r="128" spans="1:20" ht="15.9" x14ac:dyDescent="0.45">
      <c r="A128" s="3"/>
      <c r="B128" s="243"/>
      <c r="C128" s="43"/>
      <c r="D128" s="43"/>
      <c r="E128" s="43"/>
      <c r="F128" s="43"/>
      <c r="G128" s="43"/>
      <c r="H128" s="43"/>
      <c r="I128" s="43"/>
      <c r="J128" s="43"/>
      <c r="K128" s="43"/>
      <c r="L128" s="43"/>
      <c r="M128" s="43"/>
      <c r="N128" s="43"/>
      <c r="O128" s="43"/>
      <c r="P128" s="43"/>
      <c r="Q128" s="43"/>
      <c r="R128" s="43"/>
      <c r="S128" s="43"/>
      <c r="T128" s="43"/>
    </row>
    <row r="129" spans="1:20" ht="15.9" x14ac:dyDescent="0.45">
      <c r="A129" s="3"/>
      <c r="B129" s="243"/>
      <c r="C129" s="43"/>
      <c r="D129" s="43"/>
      <c r="E129" s="43"/>
      <c r="F129" s="43"/>
      <c r="G129" s="43"/>
      <c r="H129" s="43"/>
      <c r="I129" s="43"/>
      <c r="J129" s="43"/>
      <c r="K129" s="43"/>
      <c r="L129" s="43"/>
      <c r="M129" s="43"/>
      <c r="N129" s="43"/>
      <c r="O129" s="43"/>
      <c r="P129" s="43"/>
      <c r="Q129" s="43"/>
      <c r="R129" s="43"/>
      <c r="S129" s="43"/>
      <c r="T129" s="43"/>
    </row>
    <row r="130" spans="1:20" ht="15.9" x14ac:dyDescent="0.45">
      <c r="A130" s="3"/>
      <c r="B130" s="243"/>
      <c r="C130" s="43"/>
      <c r="D130" s="43"/>
      <c r="E130" s="43"/>
      <c r="F130" s="43"/>
      <c r="G130" s="43"/>
      <c r="H130" s="43"/>
      <c r="I130" s="43"/>
      <c r="J130" s="43"/>
      <c r="K130" s="43"/>
      <c r="L130" s="43"/>
      <c r="M130" s="43"/>
      <c r="N130" s="43"/>
      <c r="O130" s="43"/>
      <c r="P130" s="43"/>
      <c r="Q130" s="43"/>
      <c r="R130" s="43"/>
      <c r="S130" s="43"/>
      <c r="T130" s="43"/>
    </row>
    <row r="131" spans="1:20" ht="15.9" x14ac:dyDescent="0.45">
      <c r="A131" s="3"/>
      <c r="B131" s="243"/>
      <c r="C131" s="43"/>
      <c r="D131" s="43"/>
      <c r="E131" s="43"/>
      <c r="F131" s="43"/>
      <c r="G131" s="43"/>
      <c r="H131" s="43"/>
      <c r="I131" s="43"/>
      <c r="J131" s="43"/>
      <c r="K131" s="43"/>
      <c r="L131" s="43"/>
      <c r="M131" s="43"/>
      <c r="N131" s="43"/>
      <c r="O131" s="43"/>
      <c r="P131" s="43"/>
      <c r="Q131" s="43"/>
      <c r="R131" s="43"/>
      <c r="S131" s="43"/>
      <c r="T131" s="43"/>
    </row>
    <row r="132" spans="1:20" ht="15.9" x14ac:dyDescent="0.45">
      <c r="A132" s="3"/>
      <c r="B132" s="243"/>
      <c r="C132" s="43"/>
      <c r="D132" s="43"/>
      <c r="E132" s="43"/>
      <c r="F132" s="43"/>
      <c r="G132" s="43"/>
      <c r="H132" s="43"/>
      <c r="I132" s="43"/>
      <c r="J132" s="43"/>
      <c r="K132" s="43"/>
      <c r="L132" s="43"/>
      <c r="M132" s="43"/>
      <c r="N132" s="43"/>
      <c r="O132" s="43"/>
      <c r="P132" s="43"/>
      <c r="Q132" s="43"/>
      <c r="R132" s="43"/>
      <c r="S132" s="43"/>
      <c r="T132" s="43"/>
    </row>
    <row r="133" spans="1:20" ht="15.9" x14ac:dyDescent="0.45">
      <c r="A133" s="3"/>
      <c r="B133" s="243"/>
      <c r="C133" s="43"/>
      <c r="D133" s="43"/>
      <c r="E133" s="43"/>
      <c r="F133" s="43"/>
      <c r="G133" s="43"/>
      <c r="H133" s="43"/>
      <c r="I133" s="43"/>
      <c r="J133" s="43"/>
      <c r="K133" s="43"/>
      <c r="L133" s="43"/>
      <c r="M133" s="43"/>
      <c r="N133" s="43"/>
      <c r="O133" s="43"/>
      <c r="P133" s="43"/>
      <c r="Q133" s="43"/>
      <c r="R133" s="43"/>
      <c r="S133" s="43"/>
      <c r="T133" s="43"/>
    </row>
    <row r="134" spans="1:20" ht="15.9" x14ac:dyDescent="0.45">
      <c r="A134" s="3"/>
      <c r="B134" s="243"/>
      <c r="C134" s="43"/>
      <c r="D134" s="43"/>
      <c r="E134" s="43"/>
      <c r="F134" s="43"/>
      <c r="G134" s="43"/>
      <c r="H134" s="43"/>
      <c r="I134" s="43"/>
      <c r="J134" s="43"/>
      <c r="K134" s="43"/>
      <c r="L134" s="43"/>
      <c r="M134" s="43"/>
      <c r="N134" s="43"/>
      <c r="O134" s="43"/>
      <c r="P134" s="43"/>
      <c r="Q134" s="43"/>
      <c r="R134" s="43"/>
      <c r="S134" s="43"/>
      <c r="T134" s="43"/>
    </row>
    <row r="135" spans="1:20" ht="15.9" x14ac:dyDescent="0.45">
      <c r="A135" s="3"/>
      <c r="B135" s="243"/>
      <c r="C135" s="43"/>
      <c r="D135" s="43"/>
      <c r="E135" s="43"/>
      <c r="F135" s="43"/>
      <c r="G135" s="43"/>
      <c r="H135" s="43"/>
      <c r="I135" s="43"/>
      <c r="J135" s="43"/>
      <c r="K135" s="43"/>
      <c r="L135" s="43"/>
      <c r="M135" s="43"/>
      <c r="N135" s="43"/>
      <c r="O135" s="43"/>
      <c r="P135" s="43"/>
      <c r="Q135" s="43"/>
      <c r="R135" s="43"/>
      <c r="S135" s="43"/>
      <c r="T135" s="43"/>
    </row>
    <row r="136" spans="1:20" ht="15.9" x14ac:dyDescent="0.45">
      <c r="A136" s="3"/>
      <c r="B136" s="243"/>
      <c r="C136" s="43"/>
      <c r="D136" s="43"/>
      <c r="E136" s="43"/>
      <c r="F136" s="43"/>
      <c r="G136" s="43"/>
      <c r="H136" s="43"/>
      <c r="I136" s="43"/>
      <c r="J136" s="43"/>
      <c r="K136" s="43"/>
      <c r="L136" s="43"/>
      <c r="M136" s="43"/>
      <c r="N136" s="43"/>
      <c r="O136" s="43"/>
      <c r="P136" s="43"/>
      <c r="Q136" s="43"/>
      <c r="R136" s="43"/>
      <c r="S136" s="43"/>
      <c r="T136" s="43"/>
    </row>
    <row r="137" spans="1:20" ht="15.9" x14ac:dyDescent="0.45">
      <c r="A137" s="3"/>
      <c r="B137" s="243"/>
      <c r="C137" s="43"/>
      <c r="D137" s="43"/>
      <c r="E137" s="43"/>
      <c r="F137" s="43"/>
      <c r="G137" s="43"/>
      <c r="H137" s="43"/>
      <c r="I137" s="43"/>
      <c r="J137" s="43"/>
      <c r="K137" s="43"/>
      <c r="L137" s="43"/>
      <c r="M137" s="43"/>
      <c r="N137" s="43"/>
      <c r="O137" s="43"/>
      <c r="P137" s="43"/>
      <c r="Q137" s="43"/>
      <c r="R137" s="43"/>
      <c r="S137" s="43"/>
      <c r="T137" s="43"/>
    </row>
    <row r="138" spans="1:20" ht="15.9" x14ac:dyDescent="0.45">
      <c r="A138" s="3"/>
      <c r="B138" s="243"/>
      <c r="C138" s="43"/>
      <c r="D138" s="43"/>
      <c r="E138" s="43"/>
      <c r="F138" s="43"/>
      <c r="G138" s="43"/>
      <c r="H138" s="43"/>
      <c r="I138" s="43"/>
      <c r="J138" s="43"/>
      <c r="K138" s="43"/>
      <c r="L138" s="43"/>
      <c r="M138" s="43"/>
      <c r="N138" s="43"/>
      <c r="O138" s="43"/>
      <c r="P138" s="43"/>
      <c r="Q138" s="43"/>
      <c r="R138" s="43"/>
      <c r="S138" s="43"/>
      <c r="T138" s="43"/>
    </row>
    <row r="139" spans="1:20" ht="15.9" x14ac:dyDescent="0.45">
      <c r="A139" s="3"/>
      <c r="B139" s="243"/>
      <c r="C139" s="43"/>
      <c r="D139" s="43"/>
      <c r="E139" s="43"/>
      <c r="F139" s="43"/>
      <c r="G139" s="43"/>
      <c r="H139" s="43"/>
      <c r="I139" s="43"/>
      <c r="J139" s="43"/>
      <c r="K139" s="43"/>
      <c r="L139" s="43"/>
      <c r="M139" s="43"/>
      <c r="N139" s="43"/>
      <c r="O139" s="43"/>
      <c r="P139" s="43"/>
      <c r="Q139" s="43"/>
      <c r="R139" s="43"/>
      <c r="S139" s="43"/>
      <c r="T139" s="43"/>
    </row>
    <row r="140" spans="1:20" ht="15.9" x14ac:dyDescent="0.45">
      <c r="A140" s="3"/>
      <c r="B140" s="43" t="s">
        <v>792</v>
      </c>
      <c r="C140" s="43" t="s">
        <v>71</v>
      </c>
      <c r="D140" s="43"/>
      <c r="E140" s="43"/>
      <c r="F140" s="350"/>
      <c r="G140" s="43" t="s">
        <v>55</v>
      </c>
      <c r="H140" s="43"/>
      <c r="I140" s="43"/>
      <c r="J140" s="43"/>
      <c r="K140" s="43"/>
      <c r="L140" s="43" t="s">
        <v>78</v>
      </c>
      <c r="M140" s="43"/>
      <c r="N140" s="43"/>
      <c r="O140" s="43"/>
      <c r="P140" s="43" t="s">
        <v>751</v>
      </c>
      <c r="Q140" s="43"/>
      <c r="R140" s="43"/>
      <c r="S140" s="43"/>
      <c r="T140" s="43"/>
    </row>
    <row r="141" spans="1:20" ht="15.9" x14ac:dyDescent="0.45">
      <c r="A141" s="3"/>
      <c r="B141" s="109"/>
      <c r="C141" s="43"/>
      <c r="D141" s="43"/>
      <c r="E141" s="43"/>
      <c r="F141" s="43"/>
      <c r="G141" s="43"/>
      <c r="H141" s="43"/>
      <c r="I141" s="43"/>
      <c r="J141" s="43"/>
      <c r="K141" s="43"/>
      <c r="L141" s="43"/>
      <c r="M141" s="43"/>
      <c r="N141" s="43"/>
      <c r="O141" s="43"/>
      <c r="P141" s="43"/>
      <c r="Q141" s="43"/>
      <c r="R141" s="43"/>
      <c r="S141" s="43"/>
      <c r="T141" s="43"/>
    </row>
    <row r="142" spans="1:20" ht="15.9" x14ac:dyDescent="0.45">
      <c r="A142" s="3"/>
      <c r="B142" s="109"/>
      <c r="C142" s="43"/>
      <c r="D142" s="43"/>
      <c r="E142" s="43"/>
      <c r="F142" s="43"/>
      <c r="G142" s="43"/>
      <c r="H142" s="43"/>
      <c r="I142" s="43"/>
      <c r="J142" s="43"/>
      <c r="K142" s="43"/>
      <c r="L142" s="43"/>
      <c r="M142" s="43"/>
      <c r="N142" s="43"/>
      <c r="O142" s="43"/>
      <c r="P142" s="43"/>
      <c r="Q142" s="43"/>
      <c r="R142" s="43"/>
      <c r="S142" s="43"/>
      <c r="T142" s="43"/>
    </row>
    <row r="143" spans="1:20" ht="15.9" x14ac:dyDescent="0.45">
      <c r="A143" s="3"/>
      <c r="B143" s="109"/>
      <c r="C143" s="43"/>
      <c r="D143" s="43"/>
      <c r="E143" s="43"/>
      <c r="F143" s="43"/>
      <c r="G143" s="43"/>
      <c r="H143" s="43"/>
      <c r="I143" s="43"/>
      <c r="J143" s="43"/>
      <c r="K143" s="43"/>
      <c r="L143" s="43"/>
      <c r="M143" s="43"/>
      <c r="N143" s="43"/>
      <c r="O143" s="43"/>
      <c r="P143" s="43"/>
      <c r="Q143" s="43"/>
      <c r="R143" s="43"/>
      <c r="S143" s="43"/>
      <c r="T143" s="43"/>
    </row>
    <row r="144" spans="1:20" ht="15.9" x14ac:dyDescent="0.45">
      <c r="A144" s="3"/>
      <c r="B144" s="109"/>
      <c r="C144" s="43"/>
      <c r="D144" s="43"/>
      <c r="E144" s="43"/>
      <c r="F144" s="43"/>
      <c r="G144" s="43"/>
      <c r="H144" s="43"/>
      <c r="I144" s="43"/>
      <c r="J144" s="43"/>
      <c r="K144" s="43"/>
      <c r="L144" s="43"/>
      <c r="M144" s="43"/>
      <c r="N144" s="43"/>
      <c r="O144" s="43"/>
      <c r="P144" s="43"/>
      <c r="Q144" s="43"/>
      <c r="R144" s="43"/>
      <c r="S144" s="43"/>
      <c r="T144" s="43"/>
    </row>
    <row r="145" spans="1:20" ht="15.9" x14ac:dyDescent="0.45">
      <c r="A145" s="3"/>
      <c r="B145" s="109"/>
      <c r="C145" s="43"/>
      <c r="D145" s="43"/>
      <c r="E145" s="43"/>
      <c r="F145" s="43"/>
      <c r="G145" s="43"/>
      <c r="H145" s="43"/>
      <c r="I145" s="43"/>
      <c r="J145" s="43"/>
      <c r="K145" s="43"/>
      <c r="L145" s="43"/>
      <c r="M145" s="43"/>
      <c r="N145" s="43"/>
      <c r="O145" s="43"/>
      <c r="P145" s="43"/>
      <c r="Q145" s="43"/>
      <c r="R145" s="43"/>
      <c r="S145" s="43"/>
      <c r="T145" s="43"/>
    </row>
    <row r="146" spans="1:20" ht="15.9" x14ac:dyDescent="0.45">
      <c r="A146" s="3"/>
      <c r="B146" s="109"/>
      <c r="C146" s="43"/>
      <c r="D146" s="43"/>
      <c r="E146" s="43"/>
      <c r="F146" s="43"/>
      <c r="G146" s="43"/>
      <c r="H146" s="43"/>
      <c r="I146" s="43"/>
      <c r="J146" s="43"/>
      <c r="K146" s="43"/>
      <c r="L146" s="43"/>
      <c r="M146" s="43"/>
      <c r="N146" s="43"/>
      <c r="O146" s="43"/>
      <c r="P146" s="43"/>
      <c r="Q146" s="43"/>
      <c r="R146" s="43"/>
      <c r="S146" s="43"/>
      <c r="T146" s="43"/>
    </row>
    <row r="147" spans="1:20" ht="15.9" x14ac:dyDescent="0.45">
      <c r="A147" s="3"/>
      <c r="B147" s="109"/>
      <c r="C147" s="43"/>
      <c r="D147" s="43"/>
      <c r="E147" s="43"/>
      <c r="F147" s="43"/>
      <c r="G147" s="43"/>
      <c r="H147" s="43"/>
      <c r="I147" s="43"/>
      <c r="J147" s="43"/>
      <c r="K147" s="43"/>
      <c r="L147" s="43"/>
      <c r="M147" s="43"/>
      <c r="N147" s="43"/>
      <c r="O147" s="43"/>
      <c r="P147" s="43"/>
      <c r="Q147" s="43"/>
      <c r="R147" s="43"/>
      <c r="S147" s="43"/>
      <c r="T147" s="43"/>
    </row>
    <row r="148" spans="1:20" ht="15.9" x14ac:dyDescent="0.45">
      <c r="A148" s="3"/>
      <c r="B148" s="109"/>
      <c r="C148" s="43"/>
      <c r="D148" s="43"/>
      <c r="E148" s="43"/>
      <c r="F148" s="43"/>
      <c r="G148" s="43"/>
      <c r="H148" s="43"/>
      <c r="I148" s="43"/>
      <c r="J148" s="43"/>
      <c r="K148" s="43"/>
      <c r="L148" s="43"/>
      <c r="M148" s="43"/>
      <c r="N148" s="43"/>
      <c r="O148" s="43"/>
      <c r="P148" s="43"/>
      <c r="Q148" s="43"/>
      <c r="R148" s="43"/>
      <c r="S148" s="43"/>
      <c r="T148" s="43"/>
    </row>
    <row r="149" spans="1:20" ht="15.9" x14ac:dyDescent="0.45">
      <c r="A149" s="3"/>
      <c r="B149" s="109"/>
      <c r="C149" s="43"/>
      <c r="D149" s="43"/>
      <c r="E149" s="43"/>
      <c r="F149" s="43"/>
      <c r="G149" s="43"/>
      <c r="H149" s="43"/>
      <c r="I149" s="43"/>
      <c r="J149" s="43"/>
      <c r="K149" s="43"/>
      <c r="L149" s="43"/>
      <c r="M149" s="43"/>
      <c r="N149" s="43"/>
      <c r="O149" s="43"/>
      <c r="P149" s="43"/>
      <c r="Q149" s="43"/>
      <c r="R149" s="43"/>
      <c r="S149" s="43"/>
      <c r="T149" s="43"/>
    </row>
    <row r="150" spans="1:20" ht="15.9" x14ac:dyDescent="0.45">
      <c r="A150" s="3"/>
      <c r="B150" s="109"/>
      <c r="C150" s="43"/>
      <c r="D150" s="43"/>
      <c r="E150" s="43"/>
      <c r="F150" s="43"/>
      <c r="G150" s="43"/>
      <c r="H150" s="43"/>
      <c r="I150" s="43"/>
      <c r="J150" s="43"/>
      <c r="K150" s="43"/>
      <c r="L150" s="43"/>
      <c r="M150" s="43"/>
      <c r="N150" s="43"/>
      <c r="O150" s="43"/>
      <c r="P150" s="43"/>
      <c r="Q150" s="43"/>
      <c r="R150" s="43"/>
      <c r="S150" s="43"/>
      <c r="T150" s="43"/>
    </row>
    <row r="151" spans="1:20" ht="15.9" x14ac:dyDescent="0.45">
      <c r="A151" s="3"/>
      <c r="B151" s="43" t="s">
        <v>795</v>
      </c>
      <c r="C151" s="43"/>
      <c r="D151" s="43"/>
      <c r="E151" s="43"/>
      <c r="F151" s="43"/>
      <c r="G151" s="43"/>
      <c r="H151" s="43"/>
      <c r="I151" s="43"/>
      <c r="J151" s="43"/>
      <c r="K151" s="43"/>
      <c r="L151" s="43"/>
      <c r="M151" s="43"/>
      <c r="N151" s="43"/>
      <c r="O151" s="43"/>
      <c r="P151" s="43"/>
      <c r="Q151" s="43"/>
      <c r="R151" s="43"/>
      <c r="S151" s="43"/>
      <c r="T151" s="43"/>
    </row>
    <row r="152" spans="1:20" ht="15.9" x14ac:dyDescent="0.45">
      <c r="A152" s="3"/>
      <c r="B152" s="109"/>
      <c r="C152" s="350"/>
      <c r="D152" s="43"/>
      <c r="E152" s="43"/>
      <c r="F152" s="43"/>
      <c r="G152" s="43"/>
      <c r="H152" s="43" t="s">
        <v>916</v>
      </c>
      <c r="I152" s="43"/>
      <c r="J152" s="43"/>
      <c r="K152" s="43"/>
      <c r="L152" s="43"/>
      <c r="M152" s="43"/>
      <c r="N152" s="43"/>
      <c r="O152" s="43"/>
      <c r="P152" s="43"/>
      <c r="Q152" s="43"/>
      <c r="R152" s="43"/>
      <c r="S152" s="43"/>
      <c r="T152" s="43"/>
    </row>
    <row r="153" spans="1:20" ht="15.9" x14ac:dyDescent="0.45">
      <c r="A153" s="3"/>
      <c r="B153" s="109"/>
      <c r="C153" s="43"/>
      <c r="D153" s="43"/>
      <c r="E153" s="43"/>
      <c r="F153" s="43"/>
      <c r="G153" s="43"/>
      <c r="H153" s="43"/>
      <c r="I153" s="43"/>
      <c r="J153" s="43"/>
      <c r="K153" s="43"/>
      <c r="L153" s="43"/>
      <c r="M153" s="43"/>
      <c r="N153" s="43"/>
      <c r="O153" s="43"/>
      <c r="P153" s="43"/>
      <c r="Q153" s="43"/>
      <c r="R153" s="43"/>
      <c r="S153" s="43"/>
      <c r="T153" s="43"/>
    </row>
    <row r="154" spans="1:20" ht="15.9" x14ac:dyDescent="0.45">
      <c r="A154" s="3"/>
      <c r="B154" s="109"/>
      <c r="C154" s="43"/>
      <c r="D154" s="43"/>
      <c r="E154" s="43"/>
      <c r="F154" s="43"/>
      <c r="G154" s="43"/>
      <c r="H154" s="43"/>
      <c r="I154" s="43"/>
      <c r="J154" s="43"/>
      <c r="K154" s="43"/>
      <c r="L154" s="43"/>
      <c r="M154" s="43"/>
      <c r="N154" s="43"/>
      <c r="O154" s="43"/>
      <c r="P154" s="43"/>
      <c r="Q154" s="43"/>
      <c r="R154" s="43"/>
      <c r="S154" s="43"/>
      <c r="T154" s="43"/>
    </row>
    <row r="155" spans="1:20" ht="15.9" x14ac:dyDescent="0.45">
      <c r="A155" s="3"/>
      <c r="B155" s="109"/>
      <c r="C155" s="43"/>
      <c r="D155" s="43"/>
      <c r="E155" s="43"/>
      <c r="F155" s="43"/>
      <c r="G155" s="43"/>
      <c r="H155" s="43"/>
      <c r="I155" s="43"/>
      <c r="J155" s="43"/>
      <c r="K155" s="43"/>
      <c r="L155" s="43"/>
      <c r="M155" s="43"/>
      <c r="N155" s="43"/>
      <c r="O155" s="43"/>
      <c r="P155" s="43"/>
      <c r="Q155" s="43"/>
      <c r="R155" s="43"/>
      <c r="S155" s="43"/>
      <c r="T155" s="43"/>
    </row>
    <row r="156" spans="1:20" ht="15.9" x14ac:dyDescent="0.45">
      <c r="A156" s="3"/>
      <c r="B156" s="109"/>
      <c r="C156" s="43"/>
      <c r="D156" s="43"/>
      <c r="E156" s="43"/>
      <c r="F156" s="43"/>
      <c r="G156" s="43"/>
      <c r="H156" s="43"/>
      <c r="I156" s="43"/>
      <c r="J156" s="43"/>
      <c r="K156" s="43"/>
      <c r="L156" s="43"/>
      <c r="M156" s="43"/>
      <c r="N156" s="43"/>
      <c r="O156" s="43"/>
      <c r="P156" s="43"/>
      <c r="Q156" s="43"/>
      <c r="R156" s="43"/>
      <c r="S156" s="43"/>
      <c r="T156" s="43"/>
    </row>
    <row r="157" spans="1:20" ht="15.9" x14ac:dyDescent="0.45">
      <c r="A157" s="3"/>
      <c r="B157" s="109"/>
      <c r="C157" s="43"/>
      <c r="D157" s="43"/>
      <c r="E157" s="43"/>
      <c r="F157" s="43"/>
      <c r="G157" s="43"/>
      <c r="H157" s="43"/>
      <c r="I157" s="43"/>
      <c r="J157" s="43"/>
      <c r="K157" s="43"/>
      <c r="L157" s="43"/>
      <c r="M157" s="43"/>
      <c r="N157" s="43"/>
      <c r="O157" s="43"/>
      <c r="P157" s="43"/>
      <c r="Q157" s="43"/>
      <c r="R157" s="43"/>
      <c r="S157" s="43"/>
      <c r="T157" s="43"/>
    </row>
    <row r="158" spans="1:20" ht="15.9" x14ac:dyDescent="0.45">
      <c r="A158" s="3"/>
      <c r="B158" s="109"/>
      <c r="C158" s="43"/>
      <c r="D158" s="43"/>
      <c r="E158" s="43"/>
      <c r="F158" s="43"/>
      <c r="G158" s="43"/>
      <c r="H158" s="43"/>
      <c r="I158" s="43"/>
      <c r="J158" s="43"/>
      <c r="K158" s="43"/>
      <c r="L158" s="43"/>
      <c r="M158" s="43"/>
      <c r="N158" s="43"/>
      <c r="O158" s="43"/>
      <c r="P158" s="43"/>
      <c r="Q158" s="43"/>
      <c r="R158" s="43"/>
      <c r="S158" s="43"/>
      <c r="T158" s="43"/>
    </row>
    <row r="159" spans="1:20" ht="15.9" x14ac:dyDescent="0.45">
      <c r="A159" s="3"/>
      <c r="B159" s="109"/>
      <c r="C159" s="43"/>
      <c r="D159" s="43"/>
      <c r="E159" s="43"/>
      <c r="F159" s="43"/>
      <c r="G159" s="43"/>
      <c r="H159" s="43"/>
      <c r="I159" s="43"/>
      <c r="J159" s="43"/>
      <c r="K159" s="43"/>
      <c r="L159" s="43"/>
      <c r="M159" s="43"/>
      <c r="N159" s="43"/>
      <c r="O159" s="43"/>
      <c r="P159" s="43"/>
      <c r="Q159" s="43"/>
      <c r="R159" s="43"/>
      <c r="S159" s="43"/>
      <c r="T159" s="43"/>
    </row>
    <row r="160" spans="1:20" ht="15.9" x14ac:dyDescent="0.45">
      <c r="A160" s="3"/>
      <c r="B160" s="109"/>
      <c r="C160" s="43"/>
      <c r="D160" s="43"/>
      <c r="E160" s="43"/>
      <c r="F160" s="43"/>
      <c r="G160" s="43"/>
      <c r="H160" s="43"/>
      <c r="I160" s="43"/>
      <c r="J160" s="43"/>
      <c r="K160" s="43"/>
      <c r="L160" s="43"/>
      <c r="M160" s="43"/>
      <c r="N160" s="43"/>
      <c r="O160" s="43"/>
      <c r="P160" s="43"/>
      <c r="Q160" s="43"/>
      <c r="R160" s="43"/>
      <c r="S160" s="43"/>
      <c r="T160" s="43"/>
    </row>
    <row r="161" spans="1:20" ht="15.9" x14ac:dyDescent="0.45">
      <c r="A161" s="3"/>
      <c r="B161" s="109"/>
      <c r="C161" s="43"/>
      <c r="D161" s="43"/>
      <c r="E161" s="43"/>
      <c r="F161" s="43"/>
      <c r="G161" s="43"/>
      <c r="H161" s="43"/>
      <c r="I161" s="43"/>
      <c r="J161" s="43"/>
      <c r="K161" s="43"/>
      <c r="L161" s="43"/>
      <c r="M161" s="43"/>
      <c r="N161" s="43"/>
      <c r="O161" s="43"/>
      <c r="P161" s="43"/>
      <c r="Q161" s="43"/>
      <c r="R161" s="43"/>
      <c r="S161" s="43"/>
      <c r="T161" s="43"/>
    </row>
    <row r="162" spans="1:20" ht="15.9" x14ac:dyDescent="0.45">
      <c r="A162" s="3"/>
      <c r="B162" s="109"/>
      <c r="C162" s="43"/>
      <c r="D162" s="43"/>
      <c r="E162" s="43"/>
      <c r="F162" s="43"/>
      <c r="G162" s="43"/>
      <c r="H162" s="43"/>
      <c r="I162" s="43"/>
      <c r="J162" s="43"/>
      <c r="K162" s="43"/>
      <c r="L162" s="43"/>
      <c r="M162" s="43"/>
      <c r="N162" s="43"/>
      <c r="O162" s="43"/>
      <c r="P162" s="43"/>
      <c r="Q162" s="43"/>
      <c r="R162" s="43"/>
      <c r="S162" s="43"/>
      <c r="T162" s="43"/>
    </row>
    <row r="163" spans="1:20" ht="15.9" x14ac:dyDescent="0.45">
      <c r="A163" s="3"/>
      <c r="B163" s="109"/>
      <c r="C163" s="43"/>
      <c r="D163" s="43"/>
      <c r="E163" s="43"/>
      <c r="F163" s="43"/>
      <c r="G163" s="43"/>
      <c r="H163" s="43"/>
      <c r="I163" s="43"/>
      <c r="J163" s="43"/>
      <c r="K163" s="43"/>
      <c r="L163" s="43"/>
      <c r="M163" s="43"/>
      <c r="N163" s="43"/>
      <c r="O163" s="43"/>
      <c r="P163" s="43"/>
      <c r="Q163" s="43"/>
      <c r="R163" s="43"/>
      <c r="S163" s="43"/>
      <c r="T163" s="43"/>
    </row>
    <row r="164" spans="1:20" ht="15.9" x14ac:dyDescent="0.45">
      <c r="A164" s="3"/>
      <c r="B164" s="109"/>
      <c r="C164" s="43"/>
      <c r="D164" s="43"/>
      <c r="E164" s="43"/>
      <c r="F164" s="43"/>
      <c r="G164" s="43"/>
      <c r="H164" s="43"/>
      <c r="I164" s="43"/>
      <c r="J164" s="43"/>
      <c r="K164" s="43"/>
      <c r="L164" s="43"/>
      <c r="M164" s="43"/>
      <c r="N164" s="43"/>
      <c r="O164" s="43"/>
      <c r="P164" s="43"/>
      <c r="Q164" s="43"/>
      <c r="R164" s="43"/>
      <c r="S164" s="43"/>
      <c r="T164" s="43"/>
    </row>
    <row r="165" spans="1:20" ht="15.9" x14ac:dyDescent="0.45">
      <c r="A165" s="3"/>
      <c r="B165" s="109"/>
      <c r="C165" s="43"/>
      <c r="D165" s="43"/>
      <c r="E165" s="43"/>
      <c r="F165" s="43"/>
      <c r="G165" s="43"/>
      <c r="H165" s="43"/>
      <c r="I165" s="43"/>
      <c r="J165" s="43"/>
      <c r="K165" s="43"/>
      <c r="L165" s="43"/>
      <c r="M165" s="43"/>
      <c r="N165" s="43"/>
      <c r="O165" s="43"/>
      <c r="P165" s="43"/>
      <c r="Q165" s="43"/>
      <c r="R165" s="43"/>
      <c r="S165" s="43"/>
      <c r="T165" s="43"/>
    </row>
    <row r="166" spans="1:20" ht="15.9" x14ac:dyDescent="0.45">
      <c r="A166" s="3"/>
      <c r="B166" s="109"/>
      <c r="C166" s="43"/>
      <c r="D166" s="43"/>
      <c r="E166" s="43"/>
      <c r="F166" s="43"/>
      <c r="G166" s="43"/>
      <c r="H166" s="43"/>
      <c r="I166" s="43"/>
      <c r="J166" s="43"/>
      <c r="K166" s="43"/>
      <c r="L166" s="43"/>
      <c r="M166" s="43"/>
      <c r="N166" s="43"/>
      <c r="O166" s="43"/>
      <c r="P166" s="43"/>
      <c r="Q166" s="43"/>
      <c r="R166" s="43"/>
      <c r="S166" s="43"/>
      <c r="T166" s="43"/>
    </row>
    <row r="167" spans="1:20" ht="15.9" x14ac:dyDescent="0.45">
      <c r="A167" s="3"/>
      <c r="B167" s="109"/>
      <c r="C167" s="43"/>
      <c r="D167" s="43"/>
      <c r="E167" s="43"/>
      <c r="F167" s="43"/>
      <c r="G167" s="43"/>
      <c r="H167" s="43"/>
      <c r="I167" s="43"/>
      <c r="J167" s="43"/>
      <c r="K167" s="43"/>
      <c r="L167" s="43"/>
      <c r="M167" s="43"/>
      <c r="N167" s="43"/>
      <c r="O167" s="43"/>
      <c r="P167" s="43"/>
      <c r="Q167" s="43"/>
      <c r="R167" s="43"/>
      <c r="S167" s="43"/>
      <c r="T167" s="43"/>
    </row>
    <row r="168" spans="1:20" ht="16.3" thickBot="1" x14ac:dyDescent="0.5">
      <c r="A168" s="245"/>
      <c r="B168" s="246"/>
      <c r="C168" s="246"/>
      <c r="D168" s="246"/>
      <c r="E168" s="246"/>
      <c r="F168" s="246"/>
      <c r="G168" s="246"/>
      <c r="H168" s="246"/>
      <c r="I168" s="246"/>
      <c r="J168" s="246"/>
      <c r="K168" s="246"/>
      <c r="L168" s="246"/>
      <c r="M168" s="246"/>
      <c r="N168" s="246"/>
      <c r="O168" s="246"/>
      <c r="P168" s="246"/>
      <c r="Q168" s="246"/>
      <c r="R168" s="246"/>
      <c r="S168" s="246"/>
      <c r="T168" s="246"/>
    </row>
    <row r="169" spans="1:20" ht="16.3" thickTop="1" x14ac:dyDescent="0.45">
      <c r="A169" s="3"/>
      <c r="B169" s="109" t="s">
        <v>796</v>
      </c>
      <c r="C169" s="43"/>
      <c r="D169" s="43"/>
      <c r="E169" s="43"/>
      <c r="F169" s="43"/>
      <c r="G169" s="43"/>
      <c r="H169" s="43"/>
      <c r="I169" s="43"/>
      <c r="J169" s="43"/>
      <c r="K169" s="43"/>
      <c r="L169" s="43"/>
      <c r="M169" s="43"/>
      <c r="N169" s="43"/>
      <c r="O169" s="43"/>
      <c r="P169" s="43"/>
      <c r="Q169" s="43"/>
      <c r="R169" s="43"/>
      <c r="S169" s="43"/>
      <c r="T169" s="43"/>
    </row>
    <row r="170" spans="1:20" ht="15.9" x14ac:dyDescent="0.45">
      <c r="A170" s="3"/>
      <c r="B170" s="109"/>
      <c r="C170" s="43" t="s">
        <v>917</v>
      </c>
      <c r="D170" s="43"/>
      <c r="E170" s="43"/>
      <c r="F170" s="43"/>
      <c r="G170" s="43"/>
      <c r="H170" s="43"/>
      <c r="I170" s="43"/>
      <c r="J170" s="43"/>
      <c r="K170" s="43"/>
      <c r="L170" s="43"/>
      <c r="M170" s="43"/>
      <c r="N170" s="43"/>
      <c r="O170" s="43"/>
      <c r="P170" s="43"/>
      <c r="Q170" s="43"/>
      <c r="R170" s="43"/>
      <c r="S170" s="43"/>
      <c r="T170" s="43"/>
    </row>
    <row r="171" spans="1:20" ht="15.9" x14ac:dyDescent="0.45">
      <c r="A171" s="3"/>
      <c r="B171" s="109"/>
      <c r="C171" s="43" t="s">
        <v>797</v>
      </c>
      <c r="D171" s="43"/>
      <c r="E171" s="43"/>
      <c r="F171" s="43"/>
      <c r="G171" s="43"/>
      <c r="H171" s="43"/>
      <c r="I171" s="43"/>
      <c r="J171" s="43"/>
      <c r="K171" s="43"/>
      <c r="L171" s="43"/>
      <c r="M171" s="43"/>
      <c r="N171" s="43"/>
      <c r="O171" s="43"/>
      <c r="P171" s="43"/>
      <c r="Q171" s="43"/>
      <c r="R171" s="43"/>
      <c r="S171" s="43"/>
      <c r="T171" s="43"/>
    </row>
    <row r="172" spans="1:20" ht="15.9" x14ac:dyDescent="0.45">
      <c r="A172" s="3"/>
      <c r="B172" s="109"/>
      <c r="C172" s="43" t="s">
        <v>798</v>
      </c>
      <c r="D172" s="43"/>
      <c r="E172" s="43"/>
      <c r="F172" s="43"/>
      <c r="G172" s="43"/>
      <c r="H172" s="43"/>
      <c r="I172" s="43"/>
      <c r="J172" s="43"/>
      <c r="K172" s="43"/>
      <c r="L172" s="43"/>
      <c r="M172" s="43"/>
      <c r="N172" s="43"/>
      <c r="O172" s="43"/>
      <c r="P172" s="43"/>
      <c r="Q172" s="43"/>
      <c r="R172" s="43"/>
      <c r="S172" s="43"/>
      <c r="T172" s="43"/>
    </row>
    <row r="173" spans="1:20" ht="15.9" x14ac:dyDescent="0.45">
      <c r="A173" s="3"/>
      <c r="B173" s="109"/>
      <c r="C173" s="43" t="s">
        <v>918</v>
      </c>
      <c r="D173" s="43"/>
      <c r="E173" s="43"/>
      <c r="F173" s="43"/>
      <c r="G173" s="43"/>
      <c r="H173" s="43"/>
      <c r="I173" s="43"/>
      <c r="J173" s="43"/>
      <c r="K173" s="43"/>
      <c r="L173" s="43"/>
      <c r="M173" s="43"/>
      <c r="N173" s="43"/>
      <c r="O173" s="43"/>
      <c r="P173" s="43"/>
      <c r="Q173" s="43"/>
      <c r="R173" s="43"/>
      <c r="S173" s="43"/>
      <c r="T173" s="43"/>
    </row>
    <row r="174" spans="1:20" ht="15.9" x14ac:dyDescent="0.45">
      <c r="A174" s="3"/>
      <c r="B174" s="109"/>
      <c r="C174" s="351" t="s">
        <v>799</v>
      </c>
      <c r="D174" s="43"/>
      <c r="E174" s="43"/>
      <c r="F174" s="43"/>
      <c r="G174" s="43"/>
      <c r="H174" s="43"/>
      <c r="I174" s="43"/>
      <c r="J174" s="43"/>
      <c r="K174" s="43"/>
      <c r="L174" s="43"/>
      <c r="M174" s="43"/>
      <c r="N174" s="43"/>
      <c r="O174" s="43"/>
      <c r="P174" s="43"/>
      <c r="Q174" s="43"/>
      <c r="R174" s="43"/>
      <c r="S174" s="43"/>
      <c r="T174" s="43"/>
    </row>
    <row r="175" spans="1:20" ht="15.9" x14ac:dyDescent="0.45">
      <c r="A175" s="3"/>
      <c r="B175" s="109"/>
      <c r="C175" s="43" t="s">
        <v>800</v>
      </c>
      <c r="D175" s="43"/>
      <c r="E175" s="43"/>
      <c r="F175" s="43"/>
      <c r="G175" s="43"/>
      <c r="H175" s="43"/>
      <c r="I175" s="43"/>
      <c r="J175" s="43"/>
      <c r="K175" s="43"/>
      <c r="L175" s="43"/>
      <c r="M175" s="43"/>
      <c r="N175" s="43"/>
      <c r="O175" s="43"/>
      <c r="P175" s="43"/>
      <c r="Q175" s="43"/>
      <c r="R175" s="43"/>
      <c r="S175" s="43"/>
      <c r="T175" s="43"/>
    </row>
    <row r="176" spans="1:20" ht="15.9" x14ac:dyDescent="0.45">
      <c r="A176" s="3"/>
      <c r="B176" s="112" t="s">
        <v>661</v>
      </c>
      <c r="C176" s="349" t="s">
        <v>801</v>
      </c>
      <c r="D176" s="43"/>
      <c r="E176" s="43"/>
      <c r="F176" s="43"/>
      <c r="G176" s="43"/>
      <c r="H176" s="43"/>
      <c r="I176" s="43"/>
      <c r="J176" s="43"/>
      <c r="K176" s="43"/>
      <c r="L176" s="43"/>
      <c r="M176" s="43"/>
      <c r="N176" s="43"/>
      <c r="O176" s="43"/>
      <c r="P176" s="43"/>
      <c r="Q176" s="43"/>
      <c r="R176" s="43"/>
      <c r="S176" s="43"/>
      <c r="T176" s="43"/>
    </row>
    <row r="177" spans="1:20" ht="15.9" x14ac:dyDescent="0.45">
      <c r="A177" s="3"/>
      <c r="B177" s="112"/>
      <c r="C177" s="43" t="s">
        <v>919</v>
      </c>
      <c r="D177" s="43"/>
      <c r="E177" s="43"/>
      <c r="F177" s="43"/>
      <c r="G177" s="43"/>
      <c r="H177" s="43"/>
      <c r="I177" s="43"/>
      <c r="J177" s="43"/>
      <c r="K177" s="43"/>
      <c r="L177" s="43"/>
      <c r="M177" s="43"/>
      <c r="N177" s="43"/>
      <c r="O177" s="43"/>
      <c r="P177" s="43"/>
      <c r="Q177" s="43"/>
      <c r="R177" s="43"/>
      <c r="S177" s="43"/>
      <c r="T177" s="43"/>
    </row>
    <row r="178" spans="1:20" ht="15.9" x14ac:dyDescent="0.45">
      <c r="A178" s="3"/>
      <c r="B178" s="112"/>
      <c r="C178" s="43" t="s">
        <v>802</v>
      </c>
      <c r="D178" s="43"/>
      <c r="E178" s="43"/>
      <c r="F178" s="43"/>
      <c r="G178" s="43"/>
      <c r="H178" s="43"/>
      <c r="I178" s="43"/>
      <c r="J178" s="43"/>
      <c r="K178" s="43"/>
      <c r="L178" s="43"/>
      <c r="M178" s="43"/>
      <c r="N178" s="43"/>
      <c r="O178" s="43"/>
      <c r="P178" s="43"/>
      <c r="Q178" s="43"/>
      <c r="R178" s="43"/>
      <c r="S178" s="43"/>
      <c r="T178" s="43"/>
    </row>
    <row r="179" spans="1:20" ht="15.9" x14ac:dyDescent="0.45">
      <c r="A179" s="3"/>
      <c r="B179" s="112"/>
      <c r="C179" s="43" t="s">
        <v>803</v>
      </c>
      <c r="D179" s="43"/>
      <c r="E179" s="43"/>
      <c r="F179" s="43"/>
      <c r="G179" s="43"/>
      <c r="H179" s="43"/>
      <c r="I179" s="43"/>
      <c r="J179" s="43"/>
      <c r="K179" s="43"/>
      <c r="L179" s="43"/>
      <c r="M179" s="43"/>
      <c r="N179" s="43"/>
      <c r="O179" s="43"/>
      <c r="P179" s="43"/>
      <c r="Q179" s="43"/>
      <c r="R179" s="43"/>
      <c r="S179" s="43"/>
      <c r="T179" s="43"/>
    </row>
    <row r="180" spans="1:20" ht="15.9" x14ac:dyDescent="0.45">
      <c r="A180" s="3"/>
      <c r="B180" s="3"/>
      <c r="C180" s="43" t="s">
        <v>920</v>
      </c>
      <c r="D180" s="43"/>
      <c r="E180" s="43"/>
      <c r="F180" s="43"/>
      <c r="G180" s="43"/>
      <c r="H180" s="43"/>
      <c r="I180" s="43"/>
      <c r="J180" s="43"/>
      <c r="K180" s="43"/>
      <c r="L180" s="43"/>
      <c r="M180" s="43"/>
      <c r="N180" s="43"/>
      <c r="O180" s="43"/>
      <c r="P180" s="43"/>
      <c r="Q180" s="43"/>
      <c r="R180" s="43"/>
      <c r="S180" s="43"/>
      <c r="T180" s="43"/>
    </row>
    <row r="181" spans="1:20" ht="15.9" x14ac:dyDescent="0.45">
      <c r="A181" s="3"/>
      <c r="B181" s="112" t="s">
        <v>661</v>
      </c>
      <c r="C181" s="349" t="s">
        <v>804</v>
      </c>
      <c r="D181" s="43"/>
      <c r="E181" s="43"/>
      <c r="F181" s="43"/>
      <c r="G181" s="43"/>
      <c r="H181" s="43"/>
      <c r="I181" s="43"/>
      <c r="J181" s="43"/>
      <c r="K181" s="43"/>
      <c r="L181" s="43"/>
      <c r="M181" s="43"/>
      <c r="N181" s="43"/>
      <c r="O181" s="43"/>
      <c r="P181" s="43"/>
      <c r="Q181" s="43"/>
      <c r="R181" s="43"/>
      <c r="S181" s="43"/>
      <c r="T181" s="43"/>
    </row>
    <row r="182" spans="1:20" ht="15.9" x14ac:dyDescent="0.45">
      <c r="A182" s="3"/>
      <c r="B182" s="109"/>
      <c r="C182" s="43"/>
      <c r="D182" s="43"/>
      <c r="E182" s="43"/>
      <c r="F182" s="43"/>
      <c r="G182" s="43"/>
      <c r="H182" s="43"/>
      <c r="I182" s="43"/>
      <c r="J182" s="43"/>
      <c r="K182" s="43"/>
      <c r="L182" s="43"/>
      <c r="M182" s="43"/>
      <c r="N182" s="43"/>
      <c r="O182" s="43"/>
      <c r="P182" s="43"/>
      <c r="Q182" s="43"/>
      <c r="R182" s="43"/>
      <c r="S182" s="43"/>
      <c r="T182" s="43"/>
    </row>
    <row r="183" spans="1:20" ht="15.9" x14ac:dyDescent="0.45">
      <c r="A183" s="3"/>
      <c r="B183" s="109"/>
      <c r="C183" s="43"/>
      <c r="D183" s="43"/>
      <c r="E183" s="43"/>
      <c r="F183" s="43"/>
      <c r="G183" s="43"/>
      <c r="H183" s="43"/>
      <c r="I183" s="43"/>
      <c r="J183" s="43"/>
      <c r="K183" s="43"/>
      <c r="L183" s="43"/>
      <c r="M183" s="43"/>
      <c r="N183" s="43"/>
      <c r="O183" s="43"/>
      <c r="P183" s="43"/>
      <c r="Q183" s="43"/>
      <c r="R183" s="43"/>
      <c r="S183" s="43"/>
      <c r="T183" s="43"/>
    </row>
    <row r="184" spans="1:20" ht="15.9" x14ac:dyDescent="0.45">
      <c r="A184" s="3"/>
      <c r="B184" s="279" t="s">
        <v>749</v>
      </c>
      <c r="C184" s="43"/>
      <c r="D184" s="43"/>
      <c r="E184" s="43"/>
      <c r="F184" s="43"/>
      <c r="G184" s="43"/>
      <c r="H184" s="43"/>
      <c r="I184" s="43"/>
      <c r="J184" s="43"/>
      <c r="K184" s="43"/>
      <c r="L184" s="43"/>
      <c r="M184" s="43"/>
      <c r="N184" s="43"/>
      <c r="O184" s="43"/>
      <c r="P184" s="43"/>
      <c r="Q184" s="43"/>
      <c r="R184" s="43"/>
      <c r="S184" s="43"/>
      <c r="T184" s="43"/>
    </row>
    <row r="185" spans="1:20" ht="15.9" x14ac:dyDescent="0.45">
      <c r="A185" s="3"/>
      <c r="B185" s="243"/>
      <c r="C185" s="43" t="s">
        <v>805</v>
      </c>
      <c r="D185" s="43"/>
      <c r="E185" s="43"/>
      <c r="F185" s="350"/>
      <c r="G185" s="43" t="s">
        <v>805</v>
      </c>
      <c r="H185" s="43"/>
      <c r="I185" s="43"/>
      <c r="J185" s="43" t="s">
        <v>806</v>
      </c>
      <c r="K185" s="43"/>
      <c r="L185" s="43"/>
      <c r="M185" s="43"/>
      <c r="N185" s="43" t="s">
        <v>807</v>
      </c>
      <c r="O185" s="43"/>
      <c r="P185" s="43"/>
      <c r="Q185" s="43"/>
      <c r="R185" s="43"/>
      <c r="S185" s="43"/>
      <c r="T185" s="43"/>
    </row>
    <row r="186" spans="1:20" ht="15.9" x14ac:dyDescent="0.45">
      <c r="A186" s="3"/>
      <c r="B186" s="243"/>
      <c r="C186" s="43"/>
      <c r="D186" s="43"/>
      <c r="E186" s="43"/>
      <c r="F186" s="43"/>
      <c r="G186" s="43"/>
      <c r="H186" s="43"/>
      <c r="I186" s="43"/>
      <c r="J186" s="43"/>
      <c r="K186" s="43"/>
      <c r="L186" s="43"/>
      <c r="M186" s="43"/>
      <c r="N186" s="43"/>
      <c r="O186" s="43"/>
      <c r="P186" s="43"/>
      <c r="Q186" s="43"/>
      <c r="R186" s="43"/>
      <c r="S186" s="43"/>
      <c r="T186" s="43"/>
    </row>
    <row r="187" spans="1:20" ht="15.9" x14ac:dyDescent="0.45">
      <c r="A187" s="3"/>
      <c r="B187" s="243"/>
      <c r="C187" s="43"/>
      <c r="D187" s="43"/>
      <c r="E187" s="43"/>
      <c r="F187" s="43"/>
      <c r="G187" s="43"/>
      <c r="H187" s="43"/>
      <c r="I187" s="43"/>
      <c r="J187" s="43"/>
      <c r="K187" s="43"/>
      <c r="L187" s="43"/>
      <c r="M187" s="43"/>
      <c r="N187" s="43"/>
      <c r="O187" s="43"/>
      <c r="P187" s="43"/>
      <c r="Q187" s="43"/>
      <c r="R187" s="43"/>
      <c r="S187" s="43"/>
      <c r="T187" s="43"/>
    </row>
    <row r="188" spans="1:20" ht="15.9" x14ac:dyDescent="0.45">
      <c r="A188" s="3"/>
      <c r="B188" s="243"/>
      <c r="C188" s="43"/>
      <c r="D188" s="43"/>
      <c r="E188" s="43"/>
      <c r="F188" s="43"/>
      <c r="G188" s="43"/>
      <c r="H188" s="43"/>
      <c r="I188" s="43"/>
      <c r="J188" s="43"/>
      <c r="K188" s="43"/>
      <c r="L188" s="43"/>
      <c r="M188" s="43"/>
      <c r="N188" s="43"/>
      <c r="O188" s="43"/>
      <c r="P188" s="43"/>
      <c r="Q188" s="43"/>
      <c r="R188" s="43"/>
      <c r="S188" s="43"/>
      <c r="T188" s="43"/>
    </row>
    <row r="189" spans="1:20" ht="15.9" x14ac:dyDescent="0.45">
      <c r="A189" s="3"/>
      <c r="B189" s="243"/>
      <c r="C189" s="43"/>
      <c r="D189" s="43"/>
      <c r="E189" s="43"/>
      <c r="F189" s="43"/>
      <c r="G189" s="43"/>
      <c r="H189" s="43"/>
      <c r="I189" s="43"/>
      <c r="J189" s="43"/>
      <c r="K189" s="43"/>
      <c r="L189" s="43"/>
      <c r="M189" s="43"/>
      <c r="N189" s="43"/>
      <c r="O189" s="43"/>
      <c r="P189" s="43"/>
      <c r="Q189" s="43"/>
      <c r="R189" s="43"/>
      <c r="S189" s="43"/>
      <c r="T189" s="43"/>
    </row>
    <row r="190" spans="1:20" ht="15.9" x14ac:dyDescent="0.45">
      <c r="A190" s="3"/>
      <c r="B190" s="243"/>
      <c r="C190" s="43"/>
      <c r="D190" s="43"/>
      <c r="E190" s="43"/>
      <c r="F190" s="43"/>
      <c r="G190" s="43"/>
      <c r="H190" s="43"/>
      <c r="I190" s="43"/>
      <c r="J190" s="43"/>
      <c r="K190" s="43"/>
      <c r="L190" s="43"/>
      <c r="M190" s="43"/>
      <c r="N190" s="43"/>
      <c r="O190" s="43"/>
      <c r="P190" s="43"/>
      <c r="Q190" s="43"/>
      <c r="R190" s="43"/>
      <c r="S190" s="43"/>
      <c r="T190" s="43"/>
    </row>
    <row r="191" spans="1:20" ht="15.9" x14ac:dyDescent="0.45">
      <c r="A191" s="3"/>
      <c r="B191" s="243"/>
      <c r="C191" s="43"/>
      <c r="D191" s="43"/>
      <c r="E191" s="43"/>
      <c r="F191" s="43"/>
      <c r="G191" s="43"/>
      <c r="H191" s="43"/>
      <c r="I191" s="43"/>
      <c r="J191" s="43"/>
      <c r="K191" s="43"/>
      <c r="L191" s="43"/>
      <c r="M191" s="43"/>
      <c r="N191" s="43"/>
      <c r="O191" s="43"/>
      <c r="P191" s="43"/>
      <c r="Q191" s="43"/>
      <c r="R191" s="43"/>
      <c r="S191" s="43"/>
      <c r="T191" s="43"/>
    </row>
    <row r="192" spans="1:20" ht="15.9" x14ac:dyDescent="0.45">
      <c r="A192" s="3"/>
      <c r="B192" s="243"/>
      <c r="C192" s="43"/>
      <c r="D192" s="43"/>
      <c r="E192" s="43"/>
      <c r="F192" s="43"/>
      <c r="G192" s="43"/>
      <c r="H192" s="43"/>
      <c r="I192" s="43"/>
      <c r="J192" s="43"/>
      <c r="K192" s="43"/>
      <c r="L192" s="43"/>
      <c r="M192" s="43"/>
      <c r="N192" s="43"/>
      <c r="O192" s="43"/>
      <c r="P192" s="43"/>
      <c r="Q192" s="43"/>
      <c r="R192" s="43"/>
      <c r="S192" s="43"/>
      <c r="T192" s="43"/>
    </row>
    <row r="193" spans="1:20" ht="15.9" x14ac:dyDescent="0.45">
      <c r="A193" s="3"/>
      <c r="B193" s="243"/>
      <c r="C193" s="43"/>
      <c r="D193" s="43"/>
      <c r="E193" s="43"/>
      <c r="F193" s="43"/>
      <c r="G193" s="43"/>
      <c r="H193" s="43"/>
      <c r="I193" s="43"/>
      <c r="J193" s="43"/>
      <c r="K193" s="43"/>
      <c r="L193" s="43"/>
      <c r="M193" s="43"/>
      <c r="N193" s="43"/>
      <c r="O193" s="43"/>
      <c r="P193" s="43"/>
      <c r="Q193" s="43"/>
      <c r="R193" s="43"/>
      <c r="S193" s="43"/>
      <c r="T193" s="43"/>
    </row>
    <row r="194" spans="1:20" ht="15.9" x14ac:dyDescent="0.45">
      <c r="A194" s="3"/>
      <c r="B194" s="243"/>
      <c r="C194" s="43"/>
      <c r="D194" s="43"/>
      <c r="E194" s="43"/>
      <c r="F194" s="43"/>
      <c r="G194" s="43"/>
      <c r="H194" s="43"/>
      <c r="I194" s="43"/>
      <c r="J194" s="43"/>
      <c r="K194" s="43"/>
      <c r="L194" s="43"/>
      <c r="M194" s="43"/>
      <c r="N194" s="43"/>
      <c r="O194" s="43"/>
      <c r="P194" s="43"/>
      <c r="Q194" s="43"/>
      <c r="R194" s="43"/>
      <c r="S194" s="43"/>
      <c r="T194" s="43"/>
    </row>
    <row r="195" spans="1:20" ht="15.9" x14ac:dyDescent="0.45">
      <c r="A195" s="3"/>
      <c r="B195" s="243"/>
      <c r="C195" s="43"/>
      <c r="D195" s="43"/>
      <c r="E195" s="43"/>
      <c r="F195" s="43"/>
      <c r="G195" s="43"/>
      <c r="H195" s="43"/>
      <c r="I195" s="43"/>
      <c r="J195" s="43"/>
      <c r="K195" s="43"/>
      <c r="L195" s="43"/>
      <c r="M195" s="43"/>
      <c r="N195" s="43"/>
      <c r="O195" s="43"/>
      <c r="P195" s="43"/>
      <c r="Q195" s="43"/>
      <c r="R195" s="43"/>
      <c r="S195" s="43"/>
      <c r="T195" s="43"/>
    </row>
    <row r="196" spans="1:20" ht="15.9" x14ac:dyDescent="0.45">
      <c r="A196" s="3"/>
      <c r="B196" s="243"/>
      <c r="C196" s="43"/>
      <c r="D196" s="43"/>
      <c r="E196" s="43"/>
      <c r="F196" s="43"/>
      <c r="G196" s="43"/>
      <c r="H196" s="43"/>
      <c r="I196" s="43"/>
      <c r="J196" s="43"/>
      <c r="K196" s="43"/>
      <c r="L196" s="43"/>
      <c r="M196" s="43"/>
      <c r="N196" s="43"/>
      <c r="O196" s="43"/>
      <c r="P196" s="43"/>
      <c r="Q196" s="43"/>
      <c r="R196" s="43"/>
      <c r="S196" s="43"/>
      <c r="T196" s="43"/>
    </row>
    <row r="197" spans="1:20" ht="15.9" x14ac:dyDescent="0.45">
      <c r="A197" s="3"/>
      <c r="B197" s="109"/>
      <c r="C197" s="43" t="s">
        <v>808</v>
      </c>
      <c r="D197" s="43"/>
      <c r="E197" s="43"/>
      <c r="F197" s="43"/>
      <c r="G197" s="43"/>
      <c r="H197" s="43"/>
      <c r="I197" s="43"/>
      <c r="J197" s="43"/>
      <c r="K197" s="43"/>
      <c r="L197" s="43"/>
      <c r="M197" s="43"/>
      <c r="N197" s="43"/>
      <c r="O197" s="43"/>
      <c r="P197" s="43"/>
      <c r="Q197" s="43"/>
      <c r="R197" s="43"/>
      <c r="S197" s="43"/>
      <c r="T197" s="43"/>
    </row>
    <row r="198" spans="1:20" ht="15.9" x14ac:dyDescent="0.45">
      <c r="A198" s="3"/>
      <c r="B198" s="109"/>
      <c r="C198" s="43"/>
      <c r="D198" s="43"/>
      <c r="E198" s="43"/>
      <c r="F198" s="43"/>
      <c r="G198" s="43"/>
      <c r="H198" s="43"/>
      <c r="I198" s="43"/>
      <c r="J198" s="43"/>
      <c r="K198" s="43"/>
      <c r="L198" s="43"/>
      <c r="M198" s="43"/>
      <c r="N198" s="43"/>
      <c r="O198" s="43"/>
      <c r="P198" s="43"/>
      <c r="Q198" s="43"/>
      <c r="R198" s="43"/>
      <c r="S198" s="43"/>
      <c r="T198" s="43"/>
    </row>
    <row r="199" spans="1:20" ht="15.9" x14ac:dyDescent="0.45">
      <c r="A199" s="3"/>
      <c r="B199" s="109"/>
      <c r="C199" s="43"/>
      <c r="D199" s="43"/>
      <c r="E199" s="43"/>
      <c r="F199" s="43"/>
      <c r="G199" s="43"/>
      <c r="H199" s="43"/>
      <c r="I199" s="43"/>
      <c r="J199" s="43"/>
      <c r="K199" s="43"/>
      <c r="L199" s="43"/>
      <c r="M199" s="43"/>
      <c r="N199" s="43"/>
      <c r="O199" s="43"/>
      <c r="P199" s="43"/>
      <c r="Q199" s="43"/>
      <c r="R199" s="43"/>
      <c r="S199" s="43"/>
      <c r="T199" s="43"/>
    </row>
    <row r="200" spans="1:20" ht="15.9" x14ac:dyDescent="0.45">
      <c r="A200" s="3"/>
      <c r="B200" s="109"/>
      <c r="C200" s="43"/>
      <c r="D200" s="43"/>
      <c r="E200" s="43"/>
      <c r="F200" s="43"/>
      <c r="G200" s="43"/>
      <c r="H200" s="43"/>
      <c r="I200" s="43"/>
      <c r="J200" s="43"/>
      <c r="K200" s="43"/>
      <c r="L200" s="43"/>
      <c r="M200" s="43"/>
      <c r="N200" s="43"/>
      <c r="O200" s="43"/>
      <c r="P200" s="43"/>
      <c r="Q200" s="43"/>
      <c r="R200" s="43"/>
      <c r="S200" s="43"/>
      <c r="T200" s="43"/>
    </row>
    <row r="201" spans="1:20" ht="15.9" x14ac:dyDescent="0.45">
      <c r="A201" s="3"/>
      <c r="B201" s="109"/>
      <c r="C201" s="43"/>
      <c r="D201" s="43"/>
      <c r="E201" s="43"/>
      <c r="F201" s="43"/>
      <c r="G201" s="43"/>
      <c r="H201" s="43"/>
      <c r="I201" s="43"/>
      <c r="J201" s="43"/>
      <c r="K201" s="43"/>
      <c r="L201" s="43"/>
      <c r="M201" s="43"/>
      <c r="N201" s="43"/>
      <c r="O201" s="43"/>
      <c r="P201" s="43"/>
      <c r="Q201" s="43"/>
      <c r="R201" s="43"/>
      <c r="S201" s="43"/>
      <c r="T201" s="43"/>
    </row>
    <row r="202" spans="1:20" ht="15.9" x14ac:dyDescent="0.45">
      <c r="A202" s="3"/>
      <c r="B202" s="109"/>
      <c r="C202" s="43"/>
      <c r="D202" s="43"/>
      <c r="E202" s="43"/>
      <c r="F202" s="43"/>
      <c r="G202" s="43"/>
      <c r="H202" s="43"/>
      <c r="I202" s="43"/>
      <c r="J202" s="43"/>
      <c r="K202" s="43"/>
      <c r="L202" s="43"/>
      <c r="M202" s="43"/>
      <c r="N202" s="43"/>
      <c r="O202" s="43"/>
      <c r="P202" s="43"/>
      <c r="Q202" s="43"/>
      <c r="R202" s="43"/>
      <c r="S202" s="43"/>
      <c r="T202" s="43"/>
    </row>
    <row r="203" spans="1:20" ht="15.9" x14ac:dyDescent="0.45">
      <c r="A203" s="3"/>
      <c r="B203" s="109"/>
      <c r="C203" s="43"/>
      <c r="D203" s="43"/>
      <c r="E203" s="43"/>
      <c r="F203" s="43"/>
      <c r="G203" s="43"/>
      <c r="H203" s="43"/>
      <c r="I203" s="43"/>
      <c r="J203" s="43"/>
      <c r="K203" s="43"/>
      <c r="L203" s="43"/>
      <c r="M203" s="43"/>
      <c r="N203" s="43"/>
      <c r="O203" s="43"/>
      <c r="P203" s="43"/>
      <c r="Q203" s="43"/>
      <c r="R203" s="43"/>
      <c r="S203" s="43"/>
      <c r="T203" s="43"/>
    </row>
    <row r="204" spans="1:20" ht="15.9" x14ac:dyDescent="0.45">
      <c r="A204" s="3"/>
      <c r="B204" s="109"/>
      <c r="C204" s="43"/>
      <c r="D204" s="43"/>
      <c r="E204" s="43"/>
      <c r="F204" s="43"/>
      <c r="G204" s="43"/>
      <c r="H204" s="43"/>
      <c r="I204" s="43"/>
      <c r="J204" s="43"/>
      <c r="K204" s="43"/>
      <c r="L204" s="43"/>
      <c r="M204" s="43"/>
      <c r="N204" s="43"/>
      <c r="O204" s="43"/>
      <c r="P204" s="43"/>
      <c r="Q204" s="43"/>
      <c r="R204" s="43"/>
      <c r="S204" s="43"/>
      <c r="T204" s="43"/>
    </row>
    <row r="205" spans="1:20" ht="15.9" x14ac:dyDescent="0.45">
      <c r="A205" s="3"/>
      <c r="B205" s="109"/>
      <c r="C205" s="43"/>
      <c r="D205" s="43"/>
      <c r="E205" s="43"/>
      <c r="F205" s="43"/>
      <c r="G205" s="43"/>
      <c r="H205" s="43"/>
      <c r="I205" s="43"/>
      <c r="J205" s="43"/>
      <c r="K205" s="43"/>
      <c r="L205" s="43"/>
      <c r="M205" s="43"/>
      <c r="N205" s="43"/>
      <c r="O205" s="43"/>
      <c r="P205" s="43"/>
      <c r="Q205" s="43"/>
      <c r="R205" s="43"/>
      <c r="S205" s="43"/>
      <c r="T205" s="43"/>
    </row>
    <row r="206" spans="1:20" ht="15.9" x14ac:dyDescent="0.45">
      <c r="A206" s="3"/>
      <c r="B206" s="109"/>
      <c r="C206" s="43"/>
      <c r="D206" s="43"/>
      <c r="E206" s="43"/>
      <c r="F206" s="43"/>
      <c r="G206" s="43"/>
      <c r="H206" s="43"/>
      <c r="I206" s="43"/>
      <c r="J206" s="43"/>
      <c r="K206" s="43"/>
      <c r="L206" s="43"/>
      <c r="M206" s="43"/>
      <c r="N206" s="43"/>
      <c r="O206" s="43"/>
      <c r="P206" s="43"/>
      <c r="Q206" s="43"/>
      <c r="R206" s="43"/>
      <c r="S206" s="43"/>
      <c r="T206" s="43"/>
    </row>
    <row r="207" spans="1:20" ht="15.9" x14ac:dyDescent="0.45">
      <c r="A207" s="3"/>
      <c r="B207" s="109"/>
      <c r="C207" s="43"/>
      <c r="D207" s="43"/>
      <c r="E207" s="43"/>
      <c r="F207" s="43"/>
      <c r="G207" s="43"/>
      <c r="H207" s="43"/>
      <c r="I207" s="43"/>
      <c r="J207" s="43"/>
      <c r="K207" s="43"/>
      <c r="L207" s="43"/>
      <c r="M207" s="43"/>
      <c r="N207" s="43"/>
      <c r="O207" s="43"/>
      <c r="P207" s="43"/>
      <c r="Q207" s="43"/>
      <c r="R207" s="43"/>
      <c r="S207" s="43"/>
      <c r="T207" s="43"/>
    </row>
    <row r="208" spans="1:20" ht="15.9" x14ac:dyDescent="0.45">
      <c r="A208" s="3"/>
      <c r="B208" s="109"/>
      <c r="C208" s="43"/>
      <c r="D208" s="43"/>
      <c r="E208" s="43"/>
      <c r="F208" s="43"/>
      <c r="G208" s="43"/>
      <c r="H208" s="43"/>
      <c r="I208" s="43"/>
      <c r="J208" s="43"/>
      <c r="K208" s="43"/>
      <c r="L208" s="43"/>
      <c r="M208" s="43"/>
      <c r="N208" s="43"/>
      <c r="O208" s="43"/>
      <c r="P208" s="43"/>
      <c r="Q208" s="43"/>
      <c r="R208" s="43"/>
      <c r="S208" s="43"/>
      <c r="T208" s="43"/>
    </row>
    <row r="209" spans="1:20" ht="15.9" x14ac:dyDescent="0.45">
      <c r="A209" s="3"/>
      <c r="B209" s="109"/>
      <c r="C209" s="43" t="s">
        <v>809</v>
      </c>
      <c r="D209" s="43"/>
      <c r="E209" s="43"/>
      <c r="F209" s="43"/>
      <c r="G209" s="43"/>
      <c r="H209" s="43"/>
      <c r="I209" s="377" t="s">
        <v>810</v>
      </c>
      <c r="J209" s="377"/>
      <c r="K209" s="377"/>
      <c r="L209" s="377"/>
      <c r="M209" s="43"/>
      <c r="N209" s="377" t="s">
        <v>811</v>
      </c>
      <c r="O209" s="377"/>
      <c r="P209" s="377"/>
      <c r="Q209" s="377"/>
      <c r="R209" s="43"/>
      <c r="S209" s="43"/>
      <c r="T209" s="43"/>
    </row>
    <row r="210" spans="1:20" ht="15.9" x14ac:dyDescent="0.45">
      <c r="A210" s="3"/>
      <c r="B210" s="109"/>
      <c r="C210" s="43"/>
      <c r="D210" s="43"/>
      <c r="E210" s="43"/>
      <c r="F210" s="43"/>
      <c r="G210" s="43"/>
      <c r="H210" s="43"/>
      <c r="I210" s="377"/>
      <c r="J210" s="377"/>
      <c r="K210" s="377"/>
      <c r="L210" s="377"/>
      <c r="M210" s="43"/>
      <c r="N210" s="377"/>
      <c r="O210" s="377"/>
      <c r="P210" s="377"/>
      <c r="Q210" s="377"/>
      <c r="R210" s="43"/>
      <c r="S210" s="43"/>
      <c r="T210" s="43"/>
    </row>
    <row r="211" spans="1:20" ht="15.9" x14ac:dyDescent="0.45">
      <c r="A211" s="3"/>
      <c r="B211" s="109"/>
      <c r="C211" s="43"/>
      <c r="D211" s="43"/>
      <c r="E211" s="43"/>
      <c r="F211" s="43"/>
      <c r="G211" s="43"/>
      <c r="H211" s="43"/>
      <c r="I211" s="43"/>
      <c r="J211" s="43"/>
      <c r="K211" s="43"/>
      <c r="L211" s="43"/>
      <c r="M211" s="43"/>
      <c r="N211" s="43"/>
      <c r="O211" s="43"/>
      <c r="P211" s="43"/>
      <c r="Q211" s="43"/>
      <c r="R211" s="43"/>
      <c r="S211" s="43"/>
      <c r="T211" s="43"/>
    </row>
    <row r="212" spans="1:20" ht="15.9" x14ac:dyDescent="0.45">
      <c r="A212" s="3"/>
      <c r="B212" s="109"/>
      <c r="C212" s="43"/>
      <c r="D212" s="43"/>
      <c r="E212" s="43"/>
      <c r="F212" s="43"/>
      <c r="G212" s="43"/>
      <c r="H212" s="43"/>
      <c r="I212" s="43"/>
      <c r="J212" s="43"/>
      <c r="K212" s="43"/>
      <c r="L212" s="43"/>
      <c r="M212" s="43"/>
      <c r="N212" s="43"/>
      <c r="O212" s="43"/>
      <c r="P212" s="43"/>
      <c r="Q212" s="43"/>
      <c r="R212" s="43"/>
      <c r="S212" s="43"/>
      <c r="T212" s="43"/>
    </row>
    <row r="213" spans="1:20" ht="15.9" x14ac:dyDescent="0.45">
      <c r="A213" s="3"/>
      <c r="B213" s="109"/>
      <c r="C213" s="43"/>
      <c r="D213" s="43"/>
      <c r="E213" s="43"/>
      <c r="F213" s="43"/>
      <c r="G213" s="43"/>
      <c r="H213" s="43"/>
      <c r="I213" s="43"/>
      <c r="J213" s="43"/>
      <c r="K213" s="43"/>
      <c r="L213" s="43"/>
      <c r="M213" s="43"/>
      <c r="N213" s="43"/>
      <c r="O213" s="43"/>
      <c r="P213" s="43"/>
      <c r="Q213" s="43"/>
      <c r="R213" s="43"/>
      <c r="S213" s="43"/>
      <c r="T213" s="43"/>
    </row>
    <row r="214" spans="1:20" ht="15.9" x14ac:dyDescent="0.45">
      <c r="A214" s="3"/>
      <c r="B214" s="109"/>
      <c r="C214" s="43"/>
      <c r="D214" s="43"/>
      <c r="E214" s="43"/>
      <c r="F214" s="43"/>
      <c r="G214" s="43"/>
      <c r="H214" s="43"/>
      <c r="I214" s="43"/>
      <c r="J214" s="43"/>
      <c r="K214" s="43"/>
      <c r="L214" s="43"/>
      <c r="M214" s="43"/>
      <c r="N214" s="43"/>
      <c r="O214" s="43"/>
      <c r="P214" s="43"/>
      <c r="Q214" s="43"/>
      <c r="R214" s="43"/>
      <c r="S214" s="43"/>
      <c r="T214" s="43"/>
    </row>
    <row r="215" spans="1:20" ht="15.9" x14ac:dyDescent="0.45">
      <c r="A215" s="3"/>
      <c r="B215" s="109"/>
      <c r="C215" s="43"/>
      <c r="D215" s="43"/>
      <c r="E215" s="43"/>
      <c r="F215" s="43"/>
      <c r="G215" s="43"/>
      <c r="H215" s="43"/>
      <c r="I215" s="43"/>
      <c r="J215" s="43"/>
      <c r="K215" s="43"/>
      <c r="L215" s="43"/>
      <c r="M215" s="43"/>
      <c r="N215" s="43"/>
      <c r="O215" s="43"/>
      <c r="P215" s="43"/>
      <c r="Q215" s="43"/>
      <c r="R215" s="43"/>
      <c r="S215" s="43"/>
      <c r="T215" s="43"/>
    </row>
    <row r="216" spans="1:20" ht="15.9" x14ac:dyDescent="0.45">
      <c r="A216" s="3"/>
      <c r="B216" s="109"/>
      <c r="C216" s="43"/>
      <c r="D216" s="43"/>
      <c r="E216" s="43"/>
      <c r="F216" s="43"/>
      <c r="G216" s="43"/>
      <c r="H216" s="43"/>
      <c r="I216" s="43"/>
      <c r="J216" s="43"/>
      <c r="K216" s="43"/>
      <c r="L216" s="43"/>
      <c r="M216" s="43"/>
      <c r="N216" s="43"/>
      <c r="O216" s="43"/>
      <c r="P216" s="43"/>
      <c r="Q216" s="43"/>
      <c r="R216" s="43"/>
      <c r="S216" s="43"/>
      <c r="T216" s="43"/>
    </row>
    <row r="217" spans="1:20" ht="15.9" x14ac:dyDescent="0.45">
      <c r="A217" s="3"/>
      <c r="B217" s="109"/>
      <c r="C217" s="43"/>
      <c r="D217" s="43"/>
      <c r="E217" s="43"/>
      <c r="F217" s="43"/>
      <c r="G217" s="43"/>
      <c r="H217" s="43"/>
      <c r="I217" s="43"/>
      <c r="J217" s="43"/>
      <c r="K217" s="43"/>
      <c r="L217" s="43"/>
      <c r="M217" s="43"/>
      <c r="N217" s="43"/>
      <c r="O217" s="43"/>
      <c r="P217" s="43"/>
      <c r="Q217" s="43"/>
      <c r="R217" s="43"/>
      <c r="S217" s="43"/>
      <c r="T217" s="43"/>
    </row>
    <row r="218" spans="1:20" ht="15.9" x14ac:dyDescent="0.45">
      <c r="A218" s="3"/>
      <c r="B218" s="109"/>
      <c r="C218" s="43"/>
      <c r="D218" s="43"/>
      <c r="E218" s="43"/>
      <c r="F218" s="43"/>
      <c r="G218" s="43"/>
      <c r="H218" s="43"/>
      <c r="I218" s="43"/>
      <c r="J218" s="43"/>
      <c r="K218" s="43"/>
      <c r="L218" s="43"/>
      <c r="M218" s="43"/>
      <c r="N218" s="43"/>
      <c r="O218" s="43"/>
      <c r="P218" s="43"/>
      <c r="Q218" s="43"/>
      <c r="R218" s="43"/>
      <c r="S218" s="43"/>
      <c r="T218" s="43"/>
    </row>
    <row r="219" spans="1:20" ht="15.9" x14ac:dyDescent="0.45">
      <c r="A219" s="3"/>
      <c r="B219" s="109"/>
      <c r="C219" s="43"/>
      <c r="D219" s="43"/>
      <c r="E219" s="43"/>
      <c r="F219" s="43"/>
      <c r="G219" s="43"/>
      <c r="H219" s="43"/>
      <c r="I219" s="43"/>
      <c r="J219" s="43"/>
      <c r="K219" s="43"/>
      <c r="L219" s="43"/>
      <c r="M219" s="43"/>
      <c r="N219" s="43"/>
      <c r="O219" s="43"/>
      <c r="P219" s="43"/>
      <c r="Q219" s="43"/>
      <c r="R219" s="43"/>
      <c r="S219" s="43"/>
      <c r="T219" s="43"/>
    </row>
    <row r="220" spans="1:20" ht="15.9" x14ac:dyDescent="0.45">
      <c r="A220" s="3"/>
      <c r="B220" s="109"/>
      <c r="C220" s="43"/>
      <c r="D220" s="43"/>
      <c r="E220" s="43"/>
      <c r="F220" s="43"/>
      <c r="G220" s="43"/>
      <c r="H220" s="43"/>
      <c r="I220" s="43"/>
      <c r="J220" s="43"/>
      <c r="K220" s="43"/>
      <c r="L220" s="43"/>
      <c r="M220" s="43"/>
      <c r="N220" s="43"/>
      <c r="O220" s="43"/>
      <c r="P220" s="43"/>
      <c r="Q220" s="43"/>
      <c r="R220" s="43"/>
      <c r="S220" s="43"/>
      <c r="T220" s="43"/>
    </row>
    <row r="221" spans="1:20" ht="16.3" thickBot="1" x14ac:dyDescent="0.5">
      <c r="A221" s="245"/>
      <c r="B221" s="246"/>
      <c r="C221" s="246"/>
      <c r="D221" s="246"/>
      <c r="E221" s="246"/>
      <c r="F221" s="246"/>
      <c r="G221" s="246"/>
      <c r="H221" s="246"/>
      <c r="I221" s="246"/>
      <c r="J221" s="246"/>
      <c r="K221" s="246"/>
      <c r="L221" s="246"/>
      <c r="M221" s="246"/>
      <c r="N221" s="246"/>
      <c r="O221" s="246"/>
      <c r="P221" s="246"/>
      <c r="Q221" s="246"/>
      <c r="R221" s="246"/>
      <c r="S221" s="246"/>
      <c r="T221" s="246"/>
    </row>
    <row r="222" spans="1:20" ht="16.3" thickTop="1" x14ac:dyDescent="0.45">
      <c r="A222" s="3"/>
      <c r="B222" s="109" t="s">
        <v>322</v>
      </c>
      <c r="C222" s="43"/>
      <c r="D222" s="43"/>
      <c r="E222" s="43"/>
      <c r="F222" s="43"/>
      <c r="G222" s="43"/>
      <c r="H222" s="43"/>
      <c r="I222" s="43"/>
      <c r="J222" s="43"/>
      <c r="K222" s="43"/>
      <c r="L222" s="43"/>
      <c r="M222" s="43"/>
      <c r="N222" s="43"/>
      <c r="O222" s="43"/>
      <c r="P222" s="43"/>
      <c r="Q222" s="43"/>
      <c r="R222" s="43"/>
      <c r="S222" s="43"/>
      <c r="T222" s="43"/>
    </row>
    <row r="223" spans="1:20" ht="15.9" x14ac:dyDescent="0.45">
      <c r="A223" s="3"/>
      <c r="B223" s="109"/>
      <c r="C223" s="43" t="s">
        <v>813</v>
      </c>
      <c r="D223" s="43"/>
      <c r="E223" s="43"/>
      <c r="F223" s="43"/>
      <c r="G223" s="43"/>
      <c r="H223" s="43"/>
      <c r="I223" s="43"/>
      <c r="J223" s="43"/>
      <c r="K223" s="43"/>
      <c r="L223" s="43"/>
      <c r="M223" s="43"/>
      <c r="N223" s="43"/>
      <c r="O223" s="43"/>
      <c r="P223" s="43"/>
      <c r="Q223" s="43"/>
      <c r="R223" s="43"/>
      <c r="S223" s="43"/>
      <c r="T223" s="43"/>
    </row>
    <row r="224" spans="1:20" ht="15.9" x14ac:dyDescent="0.45">
      <c r="A224" s="3"/>
      <c r="B224" s="110" t="s">
        <v>663</v>
      </c>
      <c r="C224" s="349" t="s">
        <v>814</v>
      </c>
      <c r="D224" s="43"/>
      <c r="E224" s="43"/>
      <c r="F224" s="43"/>
      <c r="G224" s="43"/>
      <c r="H224" s="43"/>
      <c r="I224" s="43"/>
      <c r="J224" s="43"/>
      <c r="K224" s="43"/>
      <c r="L224" s="43"/>
      <c r="M224" s="43"/>
      <c r="N224" s="43"/>
      <c r="O224" s="43"/>
      <c r="P224" s="43"/>
      <c r="Q224" s="43"/>
      <c r="R224" s="43"/>
      <c r="S224" s="43"/>
      <c r="T224" s="43"/>
    </row>
    <row r="225" spans="1:20" ht="15.9" x14ac:dyDescent="0.45">
      <c r="A225" s="3"/>
      <c r="B225" s="109"/>
      <c r="C225" s="43"/>
      <c r="D225" s="43"/>
      <c r="E225" s="43"/>
      <c r="F225" s="43"/>
      <c r="G225" s="43"/>
      <c r="H225" s="43"/>
      <c r="I225" s="43"/>
      <c r="J225" s="43"/>
      <c r="K225" s="43"/>
      <c r="L225" s="43"/>
      <c r="M225" s="43"/>
      <c r="N225" s="43"/>
      <c r="O225" s="43"/>
      <c r="P225" s="43"/>
      <c r="Q225" s="43"/>
      <c r="R225" s="43"/>
      <c r="S225" s="43"/>
      <c r="T225" s="43"/>
    </row>
    <row r="226" spans="1:20" ht="15.9" x14ac:dyDescent="0.45">
      <c r="A226" s="3"/>
      <c r="B226" s="109"/>
      <c r="C226" s="43" t="s">
        <v>664</v>
      </c>
      <c r="D226" s="43"/>
      <c r="E226" s="43"/>
      <c r="F226" s="43"/>
      <c r="G226" s="43"/>
      <c r="H226" s="43"/>
      <c r="I226" s="43"/>
      <c r="J226" s="43"/>
      <c r="K226" s="43"/>
      <c r="L226" s="43"/>
      <c r="M226" s="43"/>
      <c r="N226" s="43"/>
      <c r="O226" s="43"/>
      <c r="P226" s="43"/>
      <c r="Q226" s="43"/>
      <c r="R226" s="43"/>
      <c r="S226" s="43"/>
      <c r="T226" s="43"/>
    </row>
    <row r="227" spans="1:20" ht="15.9" x14ac:dyDescent="0.45">
      <c r="A227" s="3"/>
      <c r="B227" s="110" t="s">
        <v>663</v>
      </c>
      <c r="C227" s="349" t="s">
        <v>812</v>
      </c>
      <c r="D227" s="43"/>
      <c r="E227" s="43"/>
      <c r="F227" s="43"/>
      <c r="G227" s="43"/>
      <c r="H227" s="43"/>
      <c r="I227" s="43"/>
      <c r="J227" s="43"/>
      <c r="K227" s="43"/>
      <c r="L227" s="43"/>
      <c r="M227" s="43"/>
      <c r="N227" s="43"/>
      <c r="O227" s="43"/>
      <c r="P227" s="43"/>
      <c r="Q227" s="43"/>
      <c r="R227" s="43"/>
      <c r="S227" s="43"/>
      <c r="T227" s="43"/>
    </row>
    <row r="228" spans="1:20" ht="15.9" x14ac:dyDescent="0.45">
      <c r="A228" s="3"/>
      <c r="B228" s="110"/>
      <c r="C228" s="43" t="s">
        <v>921</v>
      </c>
      <c r="D228" s="43"/>
      <c r="E228" s="43"/>
      <c r="F228" s="43"/>
      <c r="G228" s="43"/>
      <c r="H228" s="43"/>
      <c r="I228" s="43"/>
      <c r="J228" s="43"/>
      <c r="K228" s="43"/>
      <c r="L228" s="43"/>
      <c r="M228" s="43"/>
      <c r="N228" s="43"/>
      <c r="O228" s="43"/>
      <c r="P228" s="43"/>
      <c r="Q228" s="43"/>
      <c r="R228" s="43"/>
      <c r="S228" s="43"/>
      <c r="T228" s="43"/>
    </row>
    <row r="229" spans="1:20" ht="15.9" x14ac:dyDescent="0.45">
      <c r="A229" s="3"/>
      <c r="B229" s="110"/>
      <c r="C229" s="43" t="s">
        <v>815</v>
      </c>
      <c r="D229" s="43"/>
      <c r="E229" s="43"/>
      <c r="F229" s="43"/>
      <c r="G229" s="43"/>
      <c r="H229" s="43"/>
      <c r="I229" s="43"/>
      <c r="J229" s="43"/>
      <c r="K229" s="43"/>
      <c r="L229" s="43"/>
      <c r="M229" s="43"/>
      <c r="N229" s="43"/>
      <c r="O229" s="43"/>
      <c r="P229" s="43"/>
      <c r="Q229" s="43"/>
      <c r="R229" s="43"/>
      <c r="S229" s="43"/>
      <c r="T229" s="43"/>
    </row>
    <row r="230" spans="1:20" ht="15.9" x14ac:dyDescent="0.45">
      <c r="A230" s="3"/>
      <c r="B230" s="110"/>
      <c r="C230" s="43" t="s">
        <v>922</v>
      </c>
      <c r="D230" s="43"/>
      <c r="E230" s="43"/>
      <c r="F230" s="43"/>
      <c r="G230" s="43"/>
      <c r="H230" s="43"/>
      <c r="I230" s="43"/>
      <c r="J230" s="43"/>
      <c r="K230" s="43"/>
      <c r="L230" s="43"/>
      <c r="M230" s="43"/>
      <c r="N230" s="43"/>
      <c r="O230" s="43"/>
      <c r="P230" s="43"/>
      <c r="Q230" s="43"/>
      <c r="R230" s="43"/>
      <c r="S230" s="43"/>
      <c r="T230" s="43"/>
    </row>
    <row r="231" spans="1:20" ht="15.9" x14ac:dyDescent="0.45">
      <c r="A231" s="3"/>
      <c r="B231" s="110"/>
      <c r="C231" s="43"/>
      <c r="D231" s="43"/>
      <c r="E231" s="43"/>
      <c r="F231" s="43"/>
      <c r="G231" s="43"/>
      <c r="H231" s="43"/>
      <c r="I231" s="43"/>
      <c r="J231" s="43"/>
      <c r="K231" s="43"/>
      <c r="L231" s="43"/>
      <c r="M231" s="43"/>
      <c r="N231" s="43"/>
      <c r="O231" s="43"/>
      <c r="P231" s="43"/>
      <c r="Q231" s="43"/>
      <c r="R231" s="43"/>
      <c r="S231" s="43"/>
      <c r="T231" s="43"/>
    </row>
    <row r="232" spans="1:20" ht="15.9" x14ac:dyDescent="0.45">
      <c r="A232" s="3"/>
      <c r="B232" s="109" t="s">
        <v>940</v>
      </c>
      <c r="C232" s="43" t="s">
        <v>816</v>
      </c>
      <c r="D232" s="43"/>
      <c r="E232" s="43"/>
      <c r="F232" s="43"/>
      <c r="G232" s="43"/>
      <c r="H232" s="43"/>
      <c r="I232" s="43"/>
      <c r="J232" s="43"/>
      <c r="K232" s="43"/>
      <c r="L232" s="43"/>
      <c r="M232" s="43"/>
      <c r="N232" s="43"/>
      <c r="O232" s="43"/>
      <c r="P232" s="43"/>
      <c r="Q232" s="43"/>
      <c r="R232" s="43"/>
      <c r="S232" s="43"/>
      <c r="T232" s="43"/>
    </row>
    <row r="233" spans="1:20" ht="15.9" x14ac:dyDescent="0.45">
      <c r="A233" s="3"/>
      <c r="B233" s="43"/>
      <c r="C233" s="43" t="s">
        <v>817</v>
      </c>
      <c r="D233" s="43"/>
      <c r="E233" s="43"/>
      <c r="F233" s="43"/>
      <c r="G233" s="43"/>
      <c r="H233" s="43"/>
      <c r="I233" s="43"/>
      <c r="J233" s="43"/>
      <c r="K233" s="43"/>
      <c r="L233" s="43"/>
      <c r="M233" s="43"/>
      <c r="N233" s="43"/>
      <c r="O233" s="43"/>
      <c r="P233" s="43"/>
      <c r="Q233" s="43"/>
      <c r="R233" s="43"/>
      <c r="S233" s="43"/>
      <c r="T233" s="43"/>
    </row>
    <row r="234" spans="1:20" ht="15.9" x14ac:dyDescent="0.45">
      <c r="A234" s="3"/>
      <c r="B234" s="43"/>
      <c r="C234" s="43" t="s">
        <v>818</v>
      </c>
      <c r="D234" s="43"/>
      <c r="E234" s="43"/>
      <c r="F234" s="43"/>
      <c r="G234" s="43"/>
      <c r="H234" s="43"/>
      <c r="I234" s="43"/>
      <c r="J234" s="43"/>
      <c r="K234" s="43"/>
      <c r="L234" s="43"/>
      <c r="M234" s="43"/>
      <c r="N234" s="43"/>
      <c r="O234" s="43"/>
      <c r="P234" s="43"/>
      <c r="Q234" s="43"/>
      <c r="R234" s="43"/>
      <c r="S234" s="43"/>
      <c r="T234" s="43"/>
    </row>
    <row r="235" spans="1:20" ht="15.9" x14ac:dyDescent="0.45">
      <c r="A235" s="3"/>
      <c r="B235" s="43"/>
      <c r="C235" s="43" t="s">
        <v>819</v>
      </c>
      <c r="D235" s="43"/>
      <c r="E235" s="43"/>
      <c r="F235" s="43"/>
      <c r="G235" s="43"/>
      <c r="H235" s="43"/>
      <c r="I235" s="43"/>
      <c r="J235" s="43"/>
      <c r="K235" s="43"/>
      <c r="L235" s="43"/>
      <c r="M235" s="43"/>
      <c r="N235" s="43"/>
      <c r="O235" s="43"/>
      <c r="P235" s="43"/>
      <c r="Q235" s="43"/>
      <c r="R235" s="43"/>
      <c r="S235" s="43"/>
      <c r="T235" s="43"/>
    </row>
    <row r="236" spans="1:20" ht="15.9" x14ac:dyDescent="0.45">
      <c r="A236" s="3"/>
      <c r="B236" s="110" t="s">
        <v>663</v>
      </c>
      <c r="C236" s="349" t="s">
        <v>857</v>
      </c>
      <c r="D236" s="43"/>
      <c r="E236" s="43"/>
      <c r="F236" s="43"/>
      <c r="G236" s="43"/>
      <c r="H236" s="43"/>
      <c r="I236" s="43"/>
      <c r="J236" s="43"/>
      <c r="K236" s="43"/>
      <c r="L236" s="43"/>
      <c r="M236" s="43"/>
      <c r="N236" s="43"/>
      <c r="O236" s="43"/>
      <c r="P236" s="43"/>
      <c r="Q236" s="43"/>
      <c r="R236" s="43"/>
      <c r="S236" s="43"/>
      <c r="T236" s="43"/>
    </row>
    <row r="237" spans="1:20" ht="15.9" x14ac:dyDescent="0.45">
      <c r="A237" s="3"/>
      <c r="B237" s="110"/>
      <c r="C237" s="43" t="s">
        <v>820</v>
      </c>
      <c r="D237" s="43"/>
      <c r="E237" s="43"/>
      <c r="F237" s="43"/>
      <c r="G237" s="43"/>
      <c r="H237" s="43"/>
      <c r="I237" s="43"/>
      <c r="J237" s="43"/>
      <c r="K237" s="43"/>
      <c r="L237" s="43"/>
      <c r="M237" s="43"/>
      <c r="N237" s="43"/>
      <c r="O237" s="43"/>
      <c r="P237" s="43"/>
      <c r="Q237" s="43"/>
      <c r="R237" s="43"/>
      <c r="S237" s="43"/>
      <c r="T237" s="43"/>
    </row>
    <row r="238" spans="1:20" ht="15.9" x14ac:dyDescent="0.45">
      <c r="A238" s="3"/>
      <c r="B238" s="43"/>
      <c r="C238" s="43" t="s">
        <v>821</v>
      </c>
      <c r="D238" s="43"/>
      <c r="E238" s="43"/>
      <c r="F238" s="43"/>
      <c r="G238" s="43"/>
      <c r="H238" s="43"/>
      <c r="I238" s="43"/>
      <c r="J238" s="43"/>
      <c r="K238" s="43"/>
      <c r="L238" s="43"/>
      <c r="M238" s="43"/>
      <c r="N238" s="43"/>
      <c r="O238" s="43"/>
      <c r="P238" s="43"/>
      <c r="Q238" s="43"/>
      <c r="R238" s="43"/>
      <c r="S238" s="43"/>
      <c r="T238" s="43"/>
    </row>
    <row r="239" spans="1:20" ht="15.9" x14ac:dyDescent="0.45">
      <c r="A239" s="3"/>
      <c r="B239" s="43"/>
      <c r="C239" s="43" t="s">
        <v>822</v>
      </c>
      <c r="D239" s="43"/>
      <c r="E239" s="43"/>
      <c r="F239" s="43"/>
      <c r="G239" s="43"/>
      <c r="H239" s="43"/>
      <c r="I239" s="43"/>
      <c r="J239" s="43"/>
      <c r="K239" s="43"/>
      <c r="L239" s="43"/>
      <c r="M239" s="43"/>
      <c r="N239" s="43"/>
      <c r="O239" s="43"/>
      <c r="P239" s="43"/>
      <c r="Q239" s="43"/>
      <c r="R239" s="43"/>
      <c r="S239" s="43"/>
      <c r="T239" s="43"/>
    </row>
    <row r="240" spans="1:20" ht="15.9" x14ac:dyDescent="0.45">
      <c r="A240" s="3"/>
      <c r="B240" s="43"/>
      <c r="C240" s="43" t="s">
        <v>823</v>
      </c>
      <c r="D240" s="43"/>
      <c r="E240" s="43"/>
      <c r="F240" s="43"/>
      <c r="G240" s="43"/>
      <c r="H240" s="43"/>
      <c r="I240" s="43"/>
      <c r="J240" s="43"/>
      <c r="K240" s="43"/>
      <c r="L240" s="43"/>
      <c r="M240" s="43"/>
      <c r="N240" s="43"/>
      <c r="O240" s="43"/>
      <c r="P240" s="43"/>
      <c r="Q240" s="43"/>
      <c r="R240" s="43"/>
      <c r="S240" s="43"/>
      <c r="T240" s="43"/>
    </row>
    <row r="241" spans="1:20" ht="15.9" x14ac:dyDescent="0.45">
      <c r="A241" s="3"/>
      <c r="B241" s="43"/>
      <c r="C241" s="43" t="s">
        <v>824</v>
      </c>
      <c r="D241" s="43"/>
      <c r="E241" s="43"/>
      <c r="F241" s="43"/>
      <c r="G241" s="43"/>
      <c r="H241" s="43"/>
      <c r="I241" s="43"/>
      <c r="J241" s="43"/>
      <c r="K241" s="43"/>
      <c r="L241" s="43"/>
      <c r="M241" s="43"/>
      <c r="N241" s="43"/>
      <c r="O241" s="43"/>
      <c r="P241" s="43"/>
      <c r="Q241" s="43"/>
      <c r="R241" s="43"/>
      <c r="S241" s="43"/>
      <c r="T241" s="43"/>
    </row>
    <row r="242" spans="1:20" ht="15.9" x14ac:dyDescent="0.45">
      <c r="A242" s="3"/>
      <c r="B242" s="110" t="s">
        <v>663</v>
      </c>
      <c r="C242" s="349" t="s">
        <v>835</v>
      </c>
      <c r="D242" s="43"/>
      <c r="E242" s="43"/>
      <c r="F242" s="43"/>
      <c r="G242" s="43"/>
      <c r="H242" s="43"/>
      <c r="I242" s="43"/>
      <c r="J242" s="43"/>
      <c r="K242" s="43"/>
      <c r="L242" s="43"/>
      <c r="M242" s="43"/>
      <c r="N242" s="43"/>
      <c r="O242" s="43"/>
      <c r="P242" s="43"/>
      <c r="Q242" s="43"/>
      <c r="R242" s="43"/>
      <c r="S242" s="43"/>
      <c r="T242" s="43"/>
    </row>
    <row r="243" spans="1:20" ht="15.9" x14ac:dyDescent="0.45">
      <c r="A243" s="3"/>
      <c r="B243" s="110" t="s">
        <v>663</v>
      </c>
      <c r="C243" s="349" t="s">
        <v>834</v>
      </c>
      <c r="D243" s="43"/>
      <c r="E243" s="43"/>
      <c r="F243" s="43"/>
      <c r="G243" s="43"/>
      <c r="H243" s="43"/>
      <c r="I243" s="43"/>
      <c r="J243" s="43"/>
      <c r="K243" s="43"/>
      <c r="L243" s="43"/>
      <c r="M243" s="43"/>
      <c r="N243" s="43"/>
      <c r="O243" s="43"/>
      <c r="P243" s="43"/>
      <c r="Q243" s="43"/>
      <c r="R243" s="43"/>
      <c r="S243" s="43"/>
      <c r="T243" s="43"/>
    </row>
    <row r="244" spans="1:20" ht="15.9" x14ac:dyDescent="0.45">
      <c r="A244" s="3"/>
      <c r="B244" s="43"/>
      <c r="C244" s="43" t="s">
        <v>825</v>
      </c>
      <c r="D244" s="43"/>
      <c r="E244" s="43"/>
      <c r="F244" s="43"/>
      <c r="G244" s="43"/>
      <c r="H244" s="43"/>
      <c r="I244" s="43"/>
      <c r="J244" s="43"/>
      <c r="K244" s="43"/>
      <c r="L244" s="43"/>
      <c r="M244" s="43"/>
      <c r="N244" s="43"/>
      <c r="O244" s="43"/>
      <c r="P244" s="43"/>
      <c r="Q244" s="43"/>
      <c r="R244" s="43"/>
      <c r="S244" s="43"/>
      <c r="T244" s="43"/>
    </row>
    <row r="245" spans="1:20" ht="15.9" x14ac:dyDescent="0.45">
      <c r="A245" s="3"/>
      <c r="B245" s="43"/>
      <c r="C245" s="43" t="s">
        <v>826</v>
      </c>
      <c r="D245" s="43"/>
      <c r="E245" s="43"/>
      <c r="F245" s="43"/>
      <c r="G245" s="43"/>
      <c r="H245" s="43"/>
      <c r="I245" s="43"/>
      <c r="J245" s="43"/>
      <c r="K245" s="43"/>
      <c r="L245" s="43"/>
      <c r="M245" s="43"/>
      <c r="N245" s="43"/>
      <c r="O245" s="43"/>
      <c r="P245" s="43"/>
      <c r="Q245" s="43"/>
      <c r="R245" s="43"/>
      <c r="S245" s="43"/>
      <c r="T245" s="43"/>
    </row>
    <row r="246" spans="1:20" ht="15.9" x14ac:dyDescent="0.45">
      <c r="A246" s="3"/>
      <c r="B246" s="43"/>
      <c r="C246" s="43" t="s">
        <v>827</v>
      </c>
      <c r="D246" s="43"/>
      <c r="E246" s="43"/>
      <c r="F246" s="43"/>
      <c r="G246" s="43"/>
      <c r="H246" s="43"/>
      <c r="I246" s="43"/>
      <c r="J246" s="43"/>
      <c r="K246" s="43"/>
      <c r="L246" s="43"/>
      <c r="M246" s="43"/>
      <c r="N246" s="43"/>
      <c r="O246" s="43"/>
      <c r="P246" s="43"/>
      <c r="Q246" s="43"/>
      <c r="R246" s="43"/>
      <c r="S246" s="43"/>
      <c r="T246" s="43"/>
    </row>
    <row r="247" spans="1:20" ht="15.9" x14ac:dyDescent="0.45">
      <c r="A247" s="3"/>
      <c r="B247" s="43"/>
      <c r="C247" s="43" t="s">
        <v>832</v>
      </c>
      <c r="D247" s="43"/>
      <c r="E247" s="43"/>
      <c r="F247" s="43"/>
      <c r="G247" s="43"/>
      <c r="H247" s="43"/>
      <c r="I247" s="43"/>
      <c r="J247" s="43"/>
      <c r="K247" s="43"/>
      <c r="L247" s="43"/>
      <c r="M247" s="43"/>
      <c r="N247" s="43"/>
      <c r="O247" s="43"/>
      <c r="P247" s="43"/>
      <c r="Q247" s="43"/>
      <c r="R247" s="43"/>
      <c r="S247" s="43"/>
      <c r="T247" s="43"/>
    </row>
    <row r="248" spans="1:20" ht="15.9" x14ac:dyDescent="0.45">
      <c r="A248" s="3"/>
      <c r="B248" s="3"/>
      <c r="C248" s="43"/>
      <c r="D248" s="43"/>
      <c r="E248" s="43"/>
      <c r="F248" s="43"/>
      <c r="G248" s="43"/>
      <c r="H248" s="43"/>
      <c r="I248" s="43"/>
      <c r="J248" s="43"/>
      <c r="K248" s="43"/>
      <c r="L248" s="43"/>
      <c r="M248" s="43"/>
      <c r="N248" s="43"/>
      <c r="O248" s="43"/>
      <c r="P248" s="43"/>
      <c r="Q248" s="43"/>
      <c r="R248" s="43"/>
      <c r="S248" s="43"/>
      <c r="T248" s="43"/>
    </row>
    <row r="249" spans="1:20" ht="15.9" x14ac:dyDescent="0.45">
      <c r="A249" s="3"/>
      <c r="B249" s="3"/>
      <c r="C249" s="43"/>
      <c r="D249" s="43"/>
      <c r="E249" s="43"/>
      <c r="F249" s="43"/>
      <c r="G249" s="43"/>
      <c r="H249" s="43"/>
      <c r="I249" s="43"/>
      <c r="J249" s="43"/>
      <c r="K249" s="43"/>
      <c r="L249" s="43"/>
      <c r="M249" s="43"/>
      <c r="N249" s="43"/>
      <c r="O249" s="43"/>
      <c r="P249" s="43"/>
      <c r="Q249" s="43"/>
      <c r="R249" s="43"/>
      <c r="S249" s="43"/>
      <c r="T249" s="43"/>
    </row>
    <row r="250" spans="1:20" ht="15.9" x14ac:dyDescent="0.45">
      <c r="A250" s="3"/>
      <c r="B250" s="279" t="s">
        <v>749</v>
      </c>
      <c r="C250" s="43" t="s">
        <v>861</v>
      </c>
      <c r="D250" s="43"/>
      <c r="E250" s="43"/>
      <c r="F250" s="43"/>
      <c r="G250" s="43"/>
      <c r="H250" s="43"/>
      <c r="I250" s="43"/>
      <c r="J250" s="43"/>
      <c r="K250" s="43"/>
      <c r="L250" s="43"/>
      <c r="M250" s="43"/>
      <c r="N250" s="43"/>
      <c r="O250" s="43"/>
      <c r="P250" s="43"/>
      <c r="Q250" s="43"/>
      <c r="R250" s="43"/>
      <c r="S250" s="43"/>
      <c r="T250" s="43"/>
    </row>
    <row r="251" spans="1:20" ht="15.9" x14ac:dyDescent="0.45">
      <c r="A251" s="3"/>
      <c r="B251" s="43"/>
      <c r="C251" s="43" t="s">
        <v>862</v>
      </c>
      <c r="D251" s="43"/>
      <c r="E251" s="43"/>
      <c r="F251" s="43"/>
      <c r="G251" s="43"/>
      <c r="H251" s="43"/>
      <c r="I251" s="43"/>
      <c r="J251" s="43"/>
      <c r="K251" s="43"/>
      <c r="L251" s="43"/>
      <c r="M251" s="43"/>
      <c r="N251" s="43"/>
      <c r="O251" s="43"/>
      <c r="P251" s="43"/>
      <c r="Q251" s="43"/>
      <c r="R251" s="43"/>
      <c r="S251" s="43"/>
      <c r="T251" s="43"/>
    </row>
    <row r="252" spans="1:20" ht="15.9" x14ac:dyDescent="0.45">
      <c r="A252" s="3"/>
      <c r="B252" s="43"/>
      <c r="C252" s="43" t="s">
        <v>860</v>
      </c>
      <c r="D252" s="43"/>
      <c r="E252" s="43"/>
      <c r="F252" s="43"/>
      <c r="G252" s="43"/>
      <c r="H252" s="43"/>
      <c r="I252" s="43"/>
      <c r="J252" s="43"/>
      <c r="K252" s="43"/>
      <c r="L252" s="43"/>
      <c r="M252" s="43"/>
      <c r="N252" s="43"/>
      <c r="O252" s="43"/>
      <c r="P252" s="43"/>
      <c r="Q252" s="43"/>
      <c r="R252" s="43"/>
      <c r="S252" s="43"/>
      <c r="T252" s="43"/>
    </row>
    <row r="253" spans="1:20" ht="15.9" x14ac:dyDescent="0.45">
      <c r="A253" s="3"/>
      <c r="B253" s="43"/>
      <c r="C253" s="43" t="s">
        <v>863</v>
      </c>
      <c r="D253" s="43"/>
      <c r="E253" s="43"/>
      <c r="F253" s="43"/>
      <c r="G253" s="43"/>
      <c r="H253" s="43"/>
      <c r="I253" s="43"/>
      <c r="J253" s="43"/>
      <c r="K253" s="43"/>
      <c r="L253" s="43"/>
      <c r="M253" s="43"/>
      <c r="N253" s="43"/>
      <c r="O253" s="43"/>
      <c r="P253" s="43"/>
      <c r="Q253" s="43"/>
      <c r="R253" s="43"/>
      <c r="S253" s="43"/>
      <c r="T253" s="43"/>
    </row>
    <row r="254" spans="1:20" ht="15.9" x14ac:dyDescent="0.45">
      <c r="A254" s="3"/>
      <c r="B254" s="43"/>
      <c r="C254" s="43"/>
      <c r="D254" s="43"/>
      <c r="E254" s="43"/>
      <c r="F254" s="43"/>
      <c r="G254" s="43"/>
      <c r="H254" s="43"/>
      <c r="I254" s="43"/>
      <c r="J254" s="43"/>
      <c r="K254" s="43"/>
      <c r="L254" s="43"/>
      <c r="M254" s="43"/>
      <c r="N254" s="43"/>
      <c r="O254" s="43"/>
      <c r="P254" s="43"/>
      <c r="Q254" s="43"/>
      <c r="R254" s="43"/>
      <c r="S254" s="43"/>
      <c r="T254" s="43"/>
    </row>
    <row r="255" spans="1:20" ht="15.9" x14ac:dyDescent="0.45">
      <c r="A255" s="3"/>
      <c r="B255" s="43"/>
      <c r="C255" s="43"/>
      <c r="D255" s="43"/>
      <c r="E255" s="43"/>
      <c r="F255" s="43"/>
      <c r="G255" s="43"/>
      <c r="H255" s="43"/>
      <c r="I255" s="43"/>
      <c r="J255" s="43"/>
      <c r="K255" s="43"/>
      <c r="L255" s="43"/>
      <c r="M255" s="43"/>
      <c r="N255" s="43"/>
      <c r="O255" s="43"/>
      <c r="P255" s="43"/>
      <c r="Q255" s="43"/>
      <c r="R255" s="43"/>
      <c r="S255" s="43"/>
      <c r="T255" s="43"/>
    </row>
    <row r="256" spans="1:20" ht="15.9" x14ac:dyDescent="0.45">
      <c r="A256" s="3"/>
      <c r="B256" s="43"/>
      <c r="C256" s="43"/>
      <c r="D256" s="43"/>
      <c r="E256" s="43"/>
      <c r="F256" s="43"/>
      <c r="G256" s="43"/>
      <c r="H256" s="43"/>
      <c r="I256" s="43"/>
      <c r="J256" s="43"/>
      <c r="K256" s="43"/>
      <c r="L256" s="43"/>
      <c r="M256" s="43"/>
      <c r="N256" s="43"/>
      <c r="O256" s="43"/>
      <c r="P256" s="43"/>
      <c r="Q256" s="43"/>
      <c r="R256" s="43"/>
      <c r="S256" s="43"/>
      <c r="T256" s="43"/>
    </row>
    <row r="257" spans="1:20" ht="16" customHeight="1" x14ac:dyDescent="0.45">
      <c r="A257" s="3"/>
      <c r="B257" s="43"/>
      <c r="C257" s="375" t="s">
        <v>929</v>
      </c>
      <c r="D257" s="375"/>
      <c r="E257" s="375"/>
      <c r="F257" s="375"/>
      <c r="G257" s="375" t="s">
        <v>930</v>
      </c>
      <c r="H257" s="375"/>
      <c r="I257" s="375"/>
      <c r="J257" s="375"/>
      <c r="K257" s="375" t="s">
        <v>931</v>
      </c>
      <c r="L257" s="375"/>
      <c r="M257" s="375"/>
      <c r="N257" s="375"/>
      <c r="O257" s="375" t="s">
        <v>932</v>
      </c>
      <c r="P257" s="375"/>
      <c r="Q257" s="375"/>
      <c r="R257" s="375"/>
      <c r="S257" s="43"/>
      <c r="T257" s="43"/>
    </row>
    <row r="258" spans="1:20" ht="15.9" x14ac:dyDescent="0.45">
      <c r="A258" s="3"/>
      <c r="B258" s="43"/>
      <c r="C258" s="375"/>
      <c r="D258" s="375"/>
      <c r="E258" s="375"/>
      <c r="F258" s="375"/>
      <c r="G258" s="375"/>
      <c r="H258" s="375"/>
      <c r="I258" s="375"/>
      <c r="J258" s="375"/>
      <c r="K258" s="375"/>
      <c r="L258" s="375"/>
      <c r="M258" s="375"/>
      <c r="N258" s="375"/>
      <c r="O258" s="375"/>
      <c r="P258" s="375"/>
      <c r="Q258" s="375"/>
      <c r="R258" s="375"/>
      <c r="S258" s="43"/>
      <c r="T258" s="43"/>
    </row>
    <row r="259" spans="1:20" ht="15.9" x14ac:dyDescent="0.45">
      <c r="A259" s="3"/>
      <c r="B259" s="110" t="s">
        <v>661</v>
      </c>
      <c r="C259" s="376" t="s">
        <v>923</v>
      </c>
      <c r="D259" s="376"/>
      <c r="E259" s="376"/>
      <c r="F259" s="376"/>
      <c r="G259" s="375"/>
      <c r="H259" s="375"/>
      <c r="I259" s="375"/>
      <c r="J259" s="375"/>
      <c r="K259" s="375"/>
      <c r="L259" s="375"/>
      <c r="M259" s="375"/>
      <c r="N259" s="375"/>
      <c r="O259" s="375"/>
      <c r="P259" s="375"/>
      <c r="Q259" s="375"/>
      <c r="R259" s="375"/>
      <c r="S259" s="43"/>
      <c r="T259" s="43"/>
    </row>
    <row r="260" spans="1:20" ht="15.9" x14ac:dyDescent="0.45">
      <c r="A260" s="3"/>
      <c r="B260" s="43"/>
      <c r="C260" s="376"/>
      <c r="D260" s="376"/>
      <c r="E260" s="376"/>
      <c r="F260" s="376"/>
      <c r="G260" s="375"/>
      <c r="H260" s="375"/>
      <c r="I260" s="375"/>
      <c r="J260" s="375"/>
      <c r="K260" s="375"/>
      <c r="L260" s="375"/>
      <c r="M260" s="375"/>
      <c r="N260" s="375"/>
      <c r="O260" s="375"/>
      <c r="P260" s="375"/>
      <c r="Q260" s="375"/>
      <c r="R260" s="375"/>
      <c r="S260" s="43"/>
      <c r="T260" s="43"/>
    </row>
    <row r="261" spans="1:20" ht="15.9" x14ac:dyDescent="0.45">
      <c r="A261" s="3"/>
      <c r="B261" s="43"/>
      <c r="C261" s="376"/>
      <c r="D261" s="376"/>
      <c r="E261" s="376"/>
      <c r="F261" s="376"/>
      <c r="G261" s="375"/>
      <c r="H261" s="375"/>
      <c r="I261" s="375"/>
      <c r="J261" s="375"/>
      <c r="K261" s="375"/>
      <c r="L261" s="375"/>
      <c r="M261" s="375"/>
      <c r="N261" s="375"/>
      <c r="O261" s="375"/>
      <c r="P261" s="375"/>
      <c r="Q261" s="375"/>
      <c r="R261" s="375"/>
      <c r="S261" s="43"/>
      <c r="T261" s="43"/>
    </row>
    <row r="262" spans="1:20" ht="15.9" x14ac:dyDescent="0.45">
      <c r="A262" s="3"/>
      <c r="B262" s="43"/>
      <c r="C262" s="43"/>
      <c r="D262" s="43"/>
      <c r="E262" s="43"/>
      <c r="F262" s="352"/>
      <c r="G262" s="375"/>
      <c r="H262" s="375"/>
      <c r="I262" s="375"/>
      <c r="J262" s="375"/>
      <c r="K262" s="375"/>
      <c r="L262" s="375"/>
      <c r="M262" s="375"/>
      <c r="N262" s="375"/>
      <c r="O262" s="352"/>
      <c r="P262" s="352"/>
      <c r="Q262" s="352"/>
      <c r="R262" s="352"/>
      <c r="S262" s="43"/>
      <c r="T262" s="43"/>
    </row>
    <row r="263" spans="1:20" ht="15.9" x14ac:dyDescent="0.45">
      <c r="A263" s="3"/>
      <c r="B263" s="43"/>
      <c r="C263" s="43"/>
      <c r="D263" s="43"/>
      <c r="E263" s="43"/>
      <c r="F263" s="352"/>
      <c r="G263" s="375"/>
      <c r="H263" s="375"/>
      <c r="I263" s="375"/>
      <c r="J263" s="375"/>
      <c r="K263" s="375"/>
      <c r="L263" s="375"/>
      <c r="M263" s="375"/>
      <c r="N263" s="375"/>
      <c r="O263" s="352"/>
      <c r="P263" s="352"/>
      <c r="Q263" s="352"/>
      <c r="R263" s="352"/>
      <c r="S263" s="43"/>
      <c r="T263" s="43"/>
    </row>
    <row r="264" spans="1:20" ht="15.9" x14ac:dyDescent="0.45">
      <c r="A264" s="3"/>
      <c r="B264" s="43"/>
      <c r="C264" s="43"/>
      <c r="D264" s="43"/>
      <c r="E264" s="43"/>
      <c r="F264" s="352"/>
      <c r="G264" s="375"/>
      <c r="H264" s="375"/>
      <c r="I264" s="375"/>
      <c r="J264" s="375"/>
      <c r="K264" s="375"/>
      <c r="L264" s="375"/>
      <c r="M264" s="375"/>
      <c r="N264" s="375"/>
      <c r="O264" s="352"/>
      <c r="P264" s="352"/>
      <c r="Q264" s="352"/>
      <c r="R264" s="352"/>
      <c r="S264" s="43"/>
      <c r="T264" s="43"/>
    </row>
    <row r="265" spans="1:20" ht="15.9" x14ac:dyDescent="0.45">
      <c r="A265" s="3"/>
      <c r="B265" s="43"/>
      <c r="C265" s="43"/>
      <c r="D265" s="43"/>
      <c r="E265" s="43"/>
      <c r="F265" s="352"/>
      <c r="G265" s="352"/>
      <c r="H265" s="352"/>
      <c r="I265" s="352"/>
      <c r="J265" s="352"/>
      <c r="K265" s="352"/>
      <c r="L265" s="352"/>
      <c r="M265" s="352"/>
      <c r="N265" s="352"/>
      <c r="O265" s="352"/>
      <c r="P265" s="352"/>
      <c r="Q265" s="352"/>
      <c r="R265" s="352"/>
      <c r="S265" s="43"/>
      <c r="T265" s="43"/>
    </row>
    <row r="266" spans="1:20" ht="15.9" x14ac:dyDescent="0.45">
      <c r="A266" s="3"/>
      <c r="B266" s="43"/>
      <c r="C266" s="43"/>
      <c r="D266" s="43"/>
      <c r="E266" s="43"/>
      <c r="F266" s="352"/>
      <c r="G266" s="352"/>
      <c r="H266" s="352"/>
      <c r="I266" s="352"/>
      <c r="J266" s="352"/>
      <c r="K266" s="352"/>
      <c r="L266" s="352"/>
      <c r="M266" s="352"/>
      <c r="N266" s="352"/>
      <c r="O266" s="352"/>
      <c r="P266" s="352"/>
      <c r="Q266" s="352"/>
      <c r="R266" s="352"/>
      <c r="S266" s="43"/>
      <c r="T266" s="43"/>
    </row>
    <row r="267" spans="1:20" ht="15.9" x14ac:dyDescent="0.45">
      <c r="A267" s="3"/>
      <c r="B267" s="43"/>
      <c r="C267" s="43"/>
      <c r="D267" s="43"/>
      <c r="E267" s="43"/>
      <c r="F267" s="352"/>
      <c r="G267" s="352"/>
      <c r="H267" s="352"/>
      <c r="I267" s="352"/>
      <c r="J267" s="352"/>
      <c r="K267" s="352"/>
      <c r="L267" s="352"/>
      <c r="M267" s="352"/>
      <c r="N267" s="352"/>
      <c r="O267" s="352"/>
      <c r="P267" s="352"/>
      <c r="Q267" s="352"/>
      <c r="R267" s="352"/>
      <c r="S267" s="43"/>
      <c r="T267" s="43"/>
    </row>
    <row r="268" spans="1:20" ht="15.9" x14ac:dyDescent="0.45">
      <c r="A268" s="3"/>
      <c r="B268" s="43"/>
      <c r="C268" s="43"/>
      <c r="D268" s="43"/>
      <c r="E268" s="43"/>
      <c r="F268" s="353"/>
      <c r="G268" s="353"/>
      <c r="H268" s="353"/>
      <c r="I268" s="353"/>
      <c r="J268" s="43"/>
      <c r="K268" s="353"/>
      <c r="L268" s="353"/>
      <c r="M268" s="353"/>
      <c r="N268" s="353"/>
      <c r="O268" s="353"/>
      <c r="P268" s="353"/>
      <c r="Q268" s="353"/>
      <c r="R268" s="353"/>
      <c r="S268" s="43"/>
      <c r="T268" s="43"/>
    </row>
    <row r="269" spans="1:20" ht="15.9" x14ac:dyDescent="0.45">
      <c r="A269" s="3"/>
      <c r="B269" s="43"/>
      <c r="C269" s="43"/>
      <c r="D269" s="43"/>
      <c r="E269" s="43"/>
      <c r="F269" s="353"/>
      <c r="G269" s="353"/>
      <c r="H269" s="353"/>
      <c r="I269" s="353"/>
      <c r="J269" s="43"/>
      <c r="K269" s="353"/>
      <c r="L269" s="353"/>
      <c r="M269" s="353"/>
      <c r="N269" s="353"/>
      <c r="O269" s="353"/>
      <c r="P269" s="353"/>
      <c r="Q269" s="353"/>
      <c r="R269" s="353"/>
      <c r="S269" s="43"/>
      <c r="T269" s="43"/>
    </row>
    <row r="270" spans="1:20" ht="15.9" x14ac:dyDescent="0.45">
      <c r="A270" s="3"/>
      <c r="B270" s="43"/>
      <c r="C270" s="43"/>
      <c r="D270" s="43"/>
      <c r="E270" s="43"/>
      <c r="F270" s="353"/>
      <c r="G270" s="353"/>
      <c r="H270" s="353"/>
      <c r="I270" s="353"/>
      <c r="J270" s="43"/>
      <c r="K270" s="353"/>
      <c r="L270" s="353"/>
      <c r="M270" s="353"/>
      <c r="N270" s="353"/>
      <c r="O270" s="353"/>
      <c r="P270" s="353"/>
      <c r="Q270" s="353"/>
      <c r="R270" s="353"/>
      <c r="S270" s="43"/>
      <c r="T270" s="43"/>
    </row>
    <row r="271" spans="1:20" ht="15.9" x14ac:dyDescent="0.45">
      <c r="A271" s="3"/>
      <c r="B271" s="43"/>
      <c r="C271" s="43"/>
      <c r="D271" s="43"/>
      <c r="E271" s="43"/>
      <c r="F271" s="43"/>
      <c r="G271" s="43"/>
      <c r="H271" s="43"/>
      <c r="I271" s="43"/>
      <c r="J271" s="43"/>
      <c r="K271" s="43"/>
      <c r="L271" s="43"/>
      <c r="M271" s="43"/>
      <c r="N271" s="43"/>
      <c r="O271" s="43"/>
      <c r="P271" s="43"/>
      <c r="Q271" s="43"/>
      <c r="R271" s="43"/>
      <c r="S271" s="43"/>
      <c r="T271" s="43"/>
    </row>
    <row r="272" spans="1:20" ht="15.9" x14ac:dyDescent="0.45">
      <c r="A272" s="3"/>
      <c r="B272" s="43"/>
      <c r="C272" s="43"/>
      <c r="D272" s="43"/>
      <c r="E272" s="43"/>
      <c r="F272" s="43"/>
      <c r="G272" s="43"/>
      <c r="H272" s="43"/>
      <c r="I272" s="43"/>
      <c r="J272" s="43"/>
      <c r="K272" s="43"/>
      <c r="L272" s="43"/>
      <c r="M272" s="43"/>
      <c r="N272" s="43"/>
      <c r="O272" s="43"/>
      <c r="P272" s="43"/>
      <c r="Q272" s="43"/>
      <c r="R272" s="43"/>
      <c r="S272" s="43"/>
      <c r="T272" s="43"/>
    </row>
    <row r="273" spans="1:20" ht="15.9" x14ac:dyDescent="0.45">
      <c r="A273" s="3"/>
      <c r="B273" s="43"/>
      <c r="C273" s="43"/>
      <c r="D273" s="43"/>
      <c r="E273" s="43"/>
      <c r="F273" s="43"/>
      <c r="G273" s="43"/>
      <c r="H273" s="43"/>
      <c r="I273" s="43"/>
      <c r="J273" s="43"/>
      <c r="K273" s="43"/>
      <c r="L273" s="43"/>
      <c r="M273" s="43"/>
      <c r="N273" s="43"/>
      <c r="O273" s="43"/>
      <c r="P273" s="43"/>
      <c r="Q273" s="43"/>
      <c r="R273" s="43"/>
      <c r="S273" s="43"/>
      <c r="T273" s="43"/>
    </row>
    <row r="274" spans="1:20" ht="15.9" x14ac:dyDescent="0.45">
      <c r="A274" s="3"/>
      <c r="B274" s="43"/>
      <c r="C274" s="43"/>
      <c r="D274" s="43"/>
      <c r="E274" s="43"/>
      <c r="F274" s="43"/>
      <c r="G274" s="43"/>
      <c r="H274" s="43"/>
      <c r="I274" s="43"/>
      <c r="J274" s="43"/>
      <c r="K274" s="43"/>
      <c r="L274" s="43"/>
      <c r="M274" s="43"/>
      <c r="N274" s="43"/>
      <c r="O274" s="43"/>
      <c r="P274" s="43"/>
      <c r="Q274" s="43"/>
      <c r="R274" s="43"/>
      <c r="S274" s="43"/>
      <c r="T274" s="43"/>
    </row>
    <row r="275" spans="1:20" ht="15.9" x14ac:dyDescent="0.45">
      <c r="A275" s="3"/>
      <c r="B275" s="43"/>
      <c r="C275" s="43"/>
      <c r="D275" s="43"/>
      <c r="E275" s="43"/>
      <c r="F275" s="43"/>
      <c r="G275" s="43"/>
      <c r="H275" s="43"/>
      <c r="I275" s="43"/>
      <c r="J275" s="43"/>
      <c r="K275" s="43"/>
      <c r="L275" s="43"/>
      <c r="M275" s="43"/>
      <c r="N275" s="43"/>
      <c r="O275" s="43"/>
      <c r="P275" s="43"/>
      <c r="Q275" s="43"/>
      <c r="R275" s="43"/>
      <c r="S275" s="43"/>
      <c r="T275" s="43"/>
    </row>
    <row r="276" spans="1:20" ht="15.9" x14ac:dyDescent="0.45">
      <c r="A276" s="3"/>
      <c r="B276" s="43"/>
      <c r="C276" s="43"/>
      <c r="D276" s="43"/>
      <c r="E276" s="43"/>
      <c r="F276" s="43"/>
      <c r="G276" s="43"/>
      <c r="H276" s="43"/>
      <c r="I276" s="43"/>
      <c r="J276" s="43"/>
      <c r="K276" s="43"/>
      <c r="L276" s="43"/>
      <c r="M276" s="43"/>
      <c r="N276" s="43"/>
      <c r="O276" s="43"/>
      <c r="P276" s="43"/>
      <c r="Q276" s="43"/>
      <c r="R276" s="43"/>
      <c r="S276" s="43"/>
      <c r="T276" s="43"/>
    </row>
    <row r="277" spans="1:20" ht="15.9" x14ac:dyDescent="0.45">
      <c r="A277" s="3"/>
      <c r="B277" s="43"/>
      <c r="C277" s="43"/>
      <c r="D277" s="43"/>
      <c r="E277" s="43"/>
      <c r="F277" s="43"/>
      <c r="G277" s="43"/>
      <c r="H277" s="43"/>
      <c r="I277" s="43"/>
      <c r="J277" s="43"/>
      <c r="K277" s="43"/>
      <c r="L277" s="43"/>
      <c r="M277" s="43"/>
      <c r="N277" s="43"/>
      <c r="O277" s="43"/>
      <c r="P277" s="43"/>
      <c r="Q277" s="43"/>
      <c r="R277" s="43"/>
      <c r="S277" s="43"/>
      <c r="T277" s="43"/>
    </row>
    <row r="278" spans="1:20" ht="15.9" x14ac:dyDescent="0.45">
      <c r="A278" s="3"/>
      <c r="B278" s="43"/>
      <c r="C278" s="43"/>
      <c r="D278" s="43"/>
      <c r="E278" s="43"/>
      <c r="F278" s="43"/>
      <c r="G278" s="43"/>
      <c r="H278" s="43"/>
      <c r="I278" s="43"/>
      <c r="J278" s="43"/>
      <c r="K278" s="43"/>
      <c r="L278" s="43"/>
      <c r="M278" s="43"/>
      <c r="N278" s="43"/>
      <c r="O278" s="43"/>
      <c r="P278" s="43"/>
      <c r="Q278" s="43"/>
      <c r="R278" s="43"/>
      <c r="S278" s="43"/>
      <c r="T278" s="43"/>
    </row>
    <row r="279" spans="1:20" ht="15.9" x14ac:dyDescent="0.45">
      <c r="A279" s="3"/>
      <c r="B279" s="43"/>
      <c r="C279" s="43"/>
      <c r="D279" s="43"/>
      <c r="E279" s="43"/>
      <c r="F279" s="43"/>
      <c r="G279" s="43"/>
      <c r="H279" s="43"/>
      <c r="I279" s="43"/>
      <c r="J279" s="43" t="s">
        <v>859</v>
      </c>
      <c r="K279" s="43"/>
      <c r="L279" s="43"/>
      <c r="M279" s="43"/>
      <c r="N279" s="43"/>
      <c r="O279" s="43"/>
      <c r="P279" s="43"/>
      <c r="Q279" s="43"/>
      <c r="R279" s="43"/>
      <c r="S279" s="43"/>
      <c r="T279" s="43"/>
    </row>
    <row r="280" spans="1:20" ht="15.9" x14ac:dyDescent="0.45">
      <c r="A280" s="3"/>
      <c r="B280" s="43"/>
      <c r="C280" s="43"/>
      <c r="D280" s="43"/>
      <c r="E280" s="43"/>
      <c r="F280" s="43"/>
      <c r="G280" s="43"/>
      <c r="H280" s="43"/>
      <c r="I280" s="43"/>
      <c r="J280" s="43"/>
      <c r="K280" s="43"/>
      <c r="L280" s="43"/>
      <c r="M280" s="43"/>
      <c r="N280" s="43"/>
      <c r="O280" s="43"/>
      <c r="P280" s="43"/>
      <c r="Q280" s="43"/>
      <c r="R280" s="43"/>
      <c r="S280" s="43"/>
      <c r="T280" s="43"/>
    </row>
    <row r="281" spans="1:20" ht="16" customHeight="1" x14ac:dyDescent="0.45">
      <c r="A281" s="3"/>
      <c r="B281" s="43"/>
      <c r="C281" s="43"/>
      <c r="D281" s="354"/>
      <c r="E281" s="354"/>
      <c r="F281" s="354"/>
      <c r="G281" s="354"/>
      <c r="H281" s="43"/>
      <c r="I281" s="43"/>
      <c r="J281" s="43"/>
      <c r="K281" s="43"/>
      <c r="L281" s="43"/>
      <c r="M281" s="43"/>
      <c r="N281" s="43"/>
      <c r="O281" s="43"/>
      <c r="P281" s="43"/>
      <c r="Q281" s="43"/>
      <c r="R281" s="43"/>
      <c r="S281" s="43"/>
      <c r="T281" s="43"/>
    </row>
    <row r="282" spans="1:20" ht="15.9" x14ac:dyDescent="0.45">
      <c r="A282" s="3"/>
      <c r="B282" s="43"/>
      <c r="C282" s="354" t="s">
        <v>828</v>
      </c>
      <c r="D282" s="354"/>
      <c r="E282" s="354"/>
      <c r="F282" s="354"/>
      <c r="G282" s="354"/>
      <c r="H282" s="43"/>
      <c r="I282" s="354" t="s">
        <v>829</v>
      </c>
      <c r="J282" s="43"/>
      <c r="K282" s="43"/>
      <c r="L282" s="43"/>
      <c r="M282" s="43"/>
      <c r="N282" s="43"/>
      <c r="O282" s="43"/>
      <c r="P282" s="43"/>
      <c r="Q282" s="43"/>
      <c r="R282" s="43"/>
      <c r="S282" s="43"/>
      <c r="T282" s="43"/>
    </row>
    <row r="283" spans="1:20" ht="15.9" x14ac:dyDescent="0.45">
      <c r="A283" s="3"/>
      <c r="B283" s="43"/>
      <c r="C283" s="43" t="s">
        <v>831</v>
      </c>
      <c r="D283" s="43"/>
      <c r="E283" s="43"/>
      <c r="F283" s="43"/>
      <c r="G283" s="43"/>
      <c r="H283" s="43"/>
      <c r="I283" s="43" t="s">
        <v>830</v>
      </c>
      <c r="J283" s="43"/>
      <c r="K283" s="43"/>
      <c r="L283" s="43"/>
      <c r="M283" s="43"/>
      <c r="N283" s="43"/>
      <c r="O283" s="43"/>
      <c r="P283" s="43"/>
      <c r="Q283" s="43"/>
      <c r="R283" s="43"/>
      <c r="S283" s="43"/>
      <c r="T283" s="43"/>
    </row>
    <row r="284" spans="1:20" ht="15.9" x14ac:dyDescent="0.45">
      <c r="A284" s="3"/>
      <c r="B284" s="43"/>
      <c r="C284" s="350"/>
      <c r="D284" s="43"/>
      <c r="E284" s="43"/>
      <c r="F284" s="43"/>
      <c r="G284" s="43"/>
      <c r="H284" s="43"/>
      <c r="I284" s="43"/>
      <c r="J284" s="43"/>
      <c r="K284" s="43"/>
      <c r="L284" s="43"/>
      <c r="M284" s="43"/>
      <c r="N284" s="43"/>
      <c r="O284" s="43"/>
      <c r="P284" s="43"/>
      <c r="Q284" s="43"/>
      <c r="R284" s="43"/>
      <c r="S284" s="43"/>
      <c r="T284" s="43"/>
    </row>
    <row r="285" spans="1:20" ht="15.9" x14ac:dyDescent="0.45">
      <c r="A285" s="3"/>
      <c r="B285" s="43"/>
      <c r="C285" s="43"/>
      <c r="D285" s="43"/>
      <c r="E285" s="43"/>
      <c r="F285" s="43"/>
      <c r="G285" s="43"/>
      <c r="H285" s="43"/>
      <c r="I285" s="43"/>
      <c r="J285" s="43"/>
      <c r="K285" s="43"/>
      <c r="L285" s="43"/>
      <c r="M285" s="43"/>
      <c r="N285" s="43"/>
      <c r="O285" s="43"/>
      <c r="P285" s="43"/>
      <c r="Q285" s="43"/>
      <c r="R285" s="43"/>
      <c r="S285" s="43"/>
      <c r="T285" s="43"/>
    </row>
    <row r="286" spans="1:20" ht="15.9" x14ac:dyDescent="0.45">
      <c r="A286" s="3"/>
      <c r="B286" s="43"/>
      <c r="C286" s="43"/>
      <c r="D286" s="43"/>
      <c r="E286" s="43"/>
      <c r="F286" s="43"/>
      <c r="G286" s="43"/>
      <c r="H286" s="43"/>
      <c r="I286" s="43"/>
      <c r="J286" s="43"/>
      <c r="K286" s="43"/>
      <c r="L286" s="43"/>
      <c r="M286" s="43"/>
      <c r="N286" s="43"/>
      <c r="O286" s="43"/>
      <c r="P286" s="43"/>
      <c r="Q286" s="43"/>
      <c r="R286" s="43"/>
      <c r="S286" s="43"/>
      <c r="T286" s="43"/>
    </row>
    <row r="287" spans="1:20" ht="15.9" x14ac:dyDescent="0.45">
      <c r="A287" s="3"/>
      <c r="B287" s="43"/>
      <c r="C287" s="43"/>
      <c r="D287" s="43"/>
      <c r="E287" s="43"/>
      <c r="F287" s="43"/>
      <c r="G287" s="43"/>
      <c r="H287" s="43"/>
      <c r="I287" s="43"/>
      <c r="J287" s="43"/>
      <c r="K287" s="43"/>
      <c r="L287" s="43"/>
      <c r="M287" s="43"/>
      <c r="N287" s="43"/>
      <c r="O287" s="43"/>
      <c r="P287" s="43"/>
      <c r="Q287" s="43"/>
      <c r="R287" s="43"/>
      <c r="S287" s="43"/>
      <c r="T287" s="43"/>
    </row>
    <row r="288" spans="1:20" ht="15.9" x14ac:dyDescent="0.45">
      <c r="A288" s="3"/>
      <c r="B288" s="43"/>
      <c r="C288" s="43"/>
      <c r="D288" s="43"/>
      <c r="E288" s="43"/>
      <c r="F288" s="43"/>
      <c r="G288" s="43"/>
      <c r="H288" s="43"/>
      <c r="I288" s="43"/>
      <c r="J288" s="43"/>
      <c r="K288" s="43"/>
      <c r="L288" s="43"/>
      <c r="M288" s="43"/>
      <c r="N288" s="43"/>
      <c r="O288" s="43"/>
      <c r="P288" s="43"/>
      <c r="Q288" s="43"/>
      <c r="R288" s="43"/>
      <c r="S288" s="43"/>
      <c r="T288" s="43"/>
    </row>
    <row r="289" spans="1:20" ht="15.9" x14ac:dyDescent="0.45">
      <c r="A289" s="3"/>
      <c r="B289" s="43"/>
      <c r="C289" s="43"/>
      <c r="D289" s="43"/>
      <c r="E289" s="43"/>
      <c r="F289" s="43"/>
      <c r="G289" s="43"/>
      <c r="H289" s="43"/>
      <c r="I289" s="43"/>
      <c r="J289" s="43"/>
      <c r="K289" s="43"/>
      <c r="L289" s="43"/>
      <c r="M289" s="43"/>
      <c r="N289" s="43"/>
      <c r="O289" s="43"/>
      <c r="P289" s="43"/>
      <c r="Q289" s="43"/>
      <c r="R289" s="43"/>
      <c r="S289" s="43"/>
      <c r="T289" s="43"/>
    </row>
    <row r="290" spans="1:20" ht="15.9" x14ac:dyDescent="0.45">
      <c r="A290" s="3"/>
      <c r="B290" s="43"/>
      <c r="C290" s="43"/>
      <c r="D290" s="43"/>
      <c r="E290" s="43"/>
      <c r="F290" s="43"/>
      <c r="G290" s="43"/>
      <c r="H290" s="43"/>
      <c r="I290" s="43"/>
      <c r="J290" s="43"/>
      <c r="K290" s="43"/>
      <c r="L290" s="43"/>
      <c r="M290" s="43"/>
      <c r="N290" s="43"/>
      <c r="O290" s="43"/>
      <c r="P290" s="43"/>
      <c r="Q290" s="43"/>
      <c r="R290" s="43"/>
      <c r="S290" s="43"/>
      <c r="T290" s="43"/>
    </row>
    <row r="291" spans="1:20" ht="15.9" x14ac:dyDescent="0.45">
      <c r="A291" s="3"/>
      <c r="B291" s="43"/>
      <c r="C291" s="43"/>
      <c r="D291" s="43"/>
      <c r="E291" s="43"/>
      <c r="F291" s="43"/>
      <c r="G291" s="43"/>
      <c r="H291" s="43"/>
      <c r="I291" s="43"/>
      <c r="J291" s="43"/>
      <c r="K291" s="43"/>
      <c r="L291" s="43"/>
      <c r="M291" s="43"/>
      <c r="N291" s="43"/>
      <c r="O291" s="43"/>
      <c r="P291" s="43"/>
      <c r="Q291" s="43"/>
      <c r="R291" s="43"/>
      <c r="S291" s="43"/>
      <c r="T291" s="43"/>
    </row>
    <row r="292" spans="1:20" ht="15.9" x14ac:dyDescent="0.45">
      <c r="A292" s="3"/>
      <c r="B292" s="43"/>
      <c r="C292" s="43"/>
      <c r="D292" s="43"/>
      <c r="E292" s="43"/>
      <c r="F292" s="43"/>
      <c r="G292" s="43"/>
      <c r="H292" s="43"/>
      <c r="I292" s="43"/>
      <c r="J292" s="43"/>
      <c r="K292" s="43"/>
      <c r="L292" s="43"/>
      <c r="M292" s="43"/>
      <c r="N292" s="43"/>
      <c r="O292" s="43"/>
      <c r="P292" s="43"/>
      <c r="Q292" s="43"/>
      <c r="R292" s="43"/>
      <c r="S292" s="43"/>
      <c r="T292" s="43"/>
    </row>
    <row r="293" spans="1:20" ht="15.9" x14ac:dyDescent="0.45">
      <c r="A293" s="3"/>
      <c r="B293" s="43"/>
      <c r="C293" s="43"/>
      <c r="D293" s="43"/>
      <c r="E293" s="43"/>
      <c r="F293" s="43"/>
      <c r="G293" s="43"/>
      <c r="H293" s="43"/>
      <c r="I293" s="43"/>
      <c r="J293" s="43"/>
      <c r="K293" s="43"/>
      <c r="L293" s="43"/>
      <c r="M293" s="43"/>
      <c r="N293" s="43"/>
      <c r="O293" s="43"/>
      <c r="P293" s="43"/>
      <c r="Q293" s="43"/>
      <c r="R293" s="43"/>
      <c r="S293" s="43"/>
      <c r="T293" s="43"/>
    </row>
    <row r="294" spans="1:20" ht="15.9" x14ac:dyDescent="0.45">
      <c r="A294" s="3"/>
      <c r="B294" s="43"/>
      <c r="C294" s="43"/>
      <c r="D294" s="43"/>
      <c r="E294" s="43"/>
      <c r="F294" s="43"/>
      <c r="G294" s="43"/>
      <c r="H294" s="43"/>
      <c r="I294" s="43"/>
      <c r="J294" s="43"/>
      <c r="K294" s="43"/>
      <c r="L294" s="43"/>
      <c r="M294" s="43"/>
      <c r="N294" s="43"/>
      <c r="O294" s="43"/>
      <c r="P294" s="43"/>
      <c r="Q294" s="43"/>
      <c r="R294" s="43"/>
      <c r="S294" s="43"/>
      <c r="T294" s="43"/>
    </row>
    <row r="295" spans="1:20" ht="15.9" x14ac:dyDescent="0.45">
      <c r="A295" s="3"/>
      <c r="B295" s="43"/>
      <c r="C295" s="43"/>
      <c r="D295" s="43"/>
      <c r="E295" s="43"/>
      <c r="F295" s="43"/>
      <c r="G295" s="43"/>
      <c r="H295" s="43"/>
      <c r="I295" s="43"/>
      <c r="J295" s="43"/>
      <c r="K295" s="43"/>
      <c r="L295" s="43"/>
      <c r="M295" s="43"/>
      <c r="N295" s="43"/>
      <c r="O295" s="43"/>
      <c r="P295" s="43"/>
      <c r="Q295" s="43"/>
      <c r="R295" s="43"/>
      <c r="S295" s="43"/>
      <c r="T295" s="43"/>
    </row>
    <row r="296" spans="1:20" ht="15.9" x14ac:dyDescent="0.45">
      <c r="A296" s="3"/>
      <c r="B296" s="279" t="s">
        <v>749</v>
      </c>
      <c r="C296" s="355" t="s">
        <v>833</v>
      </c>
      <c r="D296" s="43"/>
      <c r="E296" s="43"/>
      <c r="F296" s="43"/>
      <c r="G296" s="43"/>
      <c r="H296" s="43"/>
      <c r="I296" s="43"/>
      <c r="J296" s="43"/>
      <c r="K296" s="43"/>
      <c r="L296" s="43"/>
      <c r="M296" s="43"/>
      <c r="N296" s="43"/>
      <c r="O296" s="43"/>
      <c r="P296" s="43"/>
      <c r="Q296" s="43"/>
      <c r="R296" s="43"/>
      <c r="S296" s="43"/>
      <c r="T296" s="43"/>
    </row>
    <row r="297" spans="1:20" ht="15.9" x14ac:dyDescent="0.45">
      <c r="A297" s="3"/>
      <c r="B297" s="43"/>
      <c r="C297" s="43"/>
      <c r="D297" s="43"/>
      <c r="E297" s="43"/>
      <c r="F297" s="43"/>
      <c r="G297" s="43"/>
      <c r="H297" s="43"/>
      <c r="I297" s="43"/>
      <c r="J297" s="43"/>
      <c r="K297" s="43"/>
      <c r="L297" s="43"/>
      <c r="M297" s="43"/>
      <c r="N297" s="43"/>
      <c r="O297" s="43"/>
      <c r="P297" s="43"/>
      <c r="Q297" s="43"/>
      <c r="R297" s="43"/>
      <c r="S297" s="43"/>
      <c r="T297" s="43"/>
    </row>
    <row r="298" spans="1:20" ht="15.9" x14ac:dyDescent="0.45">
      <c r="A298" s="3"/>
      <c r="B298" s="43"/>
      <c r="C298" s="43"/>
      <c r="D298" s="43"/>
      <c r="E298" s="43"/>
      <c r="F298" s="43"/>
      <c r="G298" s="43"/>
      <c r="H298" s="43"/>
      <c r="I298" s="43"/>
      <c r="J298" s="43"/>
      <c r="K298" s="43"/>
      <c r="L298" s="43"/>
      <c r="M298" s="43"/>
      <c r="N298" s="43"/>
      <c r="O298" s="43"/>
      <c r="P298" s="43"/>
      <c r="Q298" s="43"/>
      <c r="R298" s="43"/>
      <c r="S298" s="43"/>
      <c r="T298" s="43"/>
    </row>
    <row r="299" spans="1:20" ht="15.9" x14ac:dyDescent="0.45">
      <c r="A299" s="3"/>
      <c r="B299" s="43"/>
      <c r="C299" s="43"/>
      <c r="D299" s="43"/>
      <c r="E299" s="43"/>
      <c r="F299" s="43"/>
      <c r="G299" s="43"/>
      <c r="H299" s="43"/>
      <c r="I299" s="43"/>
      <c r="J299" s="43"/>
      <c r="K299" s="43"/>
      <c r="L299" s="43"/>
      <c r="M299" s="43"/>
      <c r="N299" s="43"/>
      <c r="O299" s="43"/>
      <c r="P299" s="43"/>
      <c r="Q299" s="43"/>
      <c r="R299" s="43"/>
      <c r="S299" s="43"/>
      <c r="T299" s="43"/>
    </row>
    <row r="300" spans="1:20" ht="15.9" x14ac:dyDescent="0.45">
      <c r="A300" s="3"/>
      <c r="B300" s="43"/>
      <c r="C300" s="43"/>
      <c r="D300" s="43"/>
      <c r="E300" s="43"/>
      <c r="F300" s="43"/>
      <c r="G300" s="43"/>
      <c r="H300" s="43"/>
      <c r="I300" s="43"/>
      <c r="J300" s="43"/>
      <c r="K300" s="43"/>
      <c r="L300" s="43"/>
      <c r="M300" s="43"/>
      <c r="N300" s="43"/>
      <c r="O300" s="43"/>
      <c r="P300" s="43"/>
      <c r="Q300" s="43"/>
      <c r="R300" s="43"/>
      <c r="S300" s="43"/>
      <c r="T300" s="43"/>
    </row>
    <row r="301" spans="1:20" ht="15.9" x14ac:dyDescent="0.45">
      <c r="A301" s="3"/>
      <c r="B301" s="43"/>
      <c r="C301" s="43"/>
      <c r="D301" s="43"/>
      <c r="E301" s="43"/>
      <c r="F301" s="43"/>
      <c r="G301" s="43"/>
      <c r="H301" s="43"/>
      <c r="I301" s="43"/>
      <c r="J301" s="43"/>
      <c r="K301" s="43"/>
      <c r="L301" s="43"/>
      <c r="M301" s="43"/>
      <c r="N301" s="43"/>
      <c r="O301" s="43"/>
      <c r="P301" s="43"/>
      <c r="Q301" s="43"/>
      <c r="R301" s="43"/>
      <c r="S301" s="43"/>
      <c r="T301" s="43"/>
    </row>
    <row r="302" spans="1:20" ht="15.9" x14ac:dyDescent="0.45">
      <c r="A302" s="3"/>
      <c r="B302" s="43"/>
      <c r="C302" s="43"/>
      <c r="D302" s="43"/>
      <c r="E302" s="43"/>
      <c r="F302" s="43"/>
      <c r="G302" s="43"/>
      <c r="H302" s="43"/>
      <c r="I302" s="43"/>
      <c r="J302" s="43"/>
      <c r="K302" s="43"/>
      <c r="L302" s="43"/>
      <c r="M302" s="43"/>
      <c r="N302" s="43"/>
      <c r="O302" s="43"/>
      <c r="P302" s="43"/>
      <c r="Q302" s="43"/>
      <c r="R302" s="43"/>
      <c r="S302" s="43"/>
      <c r="T302" s="43"/>
    </row>
    <row r="303" spans="1:20" ht="15.9" x14ac:dyDescent="0.45">
      <c r="A303" s="3"/>
      <c r="B303" s="43"/>
      <c r="C303" s="43"/>
      <c r="D303" s="43"/>
      <c r="E303" s="43"/>
      <c r="F303" s="43"/>
      <c r="G303" s="43"/>
      <c r="H303" s="43"/>
      <c r="I303" s="43"/>
      <c r="J303" s="43"/>
      <c r="K303" s="43"/>
      <c r="L303" s="43"/>
      <c r="M303" s="43"/>
      <c r="N303" s="43"/>
      <c r="O303" s="43"/>
      <c r="P303" s="43"/>
      <c r="Q303" s="43"/>
      <c r="R303" s="43"/>
      <c r="S303" s="43"/>
      <c r="T303" s="43"/>
    </row>
    <row r="304" spans="1:20" ht="15.9" x14ac:dyDescent="0.45">
      <c r="A304" s="3"/>
      <c r="B304" s="43"/>
      <c r="C304" s="43"/>
      <c r="D304" s="43"/>
      <c r="E304" s="43"/>
      <c r="F304" s="43"/>
      <c r="G304" s="43"/>
      <c r="H304" s="43"/>
      <c r="I304" s="43"/>
      <c r="J304" s="43"/>
      <c r="K304" s="43"/>
      <c r="L304" s="43"/>
      <c r="M304" s="43"/>
      <c r="N304" s="43"/>
      <c r="O304" s="43"/>
      <c r="P304" s="43"/>
      <c r="Q304" s="43"/>
      <c r="R304" s="43"/>
      <c r="S304" s="43"/>
      <c r="T304" s="43"/>
    </row>
    <row r="305" spans="1:20" ht="15.9" x14ac:dyDescent="0.45">
      <c r="A305" s="3"/>
      <c r="B305" s="43"/>
      <c r="C305" s="43"/>
      <c r="D305" s="43"/>
      <c r="E305" s="43"/>
      <c r="F305" s="43"/>
      <c r="G305" s="43"/>
      <c r="H305" s="43"/>
      <c r="I305" s="43"/>
      <c r="J305" s="43"/>
      <c r="K305" s="43"/>
      <c r="L305" s="43"/>
      <c r="M305" s="43"/>
      <c r="N305" s="43"/>
      <c r="O305" s="43"/>
      <c r="P305" s="43"/>
      <c r="Q305" s="43"/>
      <c r="R305" s="43"/>
      <c r="S305" s="43"/>
      <c r="T305" s="43"/>
    </row>
    <row r="306" spans="1:20" ht="15.9" x14ac:dyDescent="0.45">
      <c r="A306" s="3"/>
      <c r="B306" s="43"/>
      <c r="C306" s="43"/>
      <c r="D306" s="43"/>
      <c r="E306" s="43"/>
      <c r="F306" s="43"/>
      <c r="G306" s="43"/>
      <c r="H306" s="43"/>
      <c r="I306" s="43"/>
      <c r="J306" s="43"/>
      <c r="K306" s="43"/>
      <c r="L306" s="43"/>
      <c r="M306" s="43"/>
      <c r="N306" s="43"/>
      <c r="O306" s="43"/>
      <c r="P306" s="43"/>
      <c r="Q306" s="43"/>
      <c r="R306" s="43"/>
      <c r="S306" s="43"/>
      <c r="T306" s="43"/>
    </row>
    <row r="307" spans="1:20" ht="15.9" x14ac:dyDescent="0.45">
      <c r="A307" s="3"/>
      <c r="B307" s="43"/>
      <c r="C307" s="43"/>
      <c r="D307" s="43"/>
      <c r="E307" s="43"/>
      <c r="F307" s="43"/>
      <c r="G307" s="43"/>
      <c r="H307" s="43"/>
      <c r="I307" s="43"/>
      <c r="J307" s="43"/>
      <c r="K307" s="43"/>
      <c r="L307" s="43"/>
      <c r="M307" s="43"/>
      <c r="N307" s="43"/>
      <c r="O307" s="43"/>
      <c r="P307" s="43"/>
      <c r="Q307" s="43"/>
      <c r="R307" s="43"/>
      <c r="S307" s="43"/>
      <c r="T307" s="43"/>
    </row>
    <row r="308" spans="1:20" ht="15.9" x14ac:dyDescent="0.45">
      <c r="A308" s="3"/>
      <c r="B308" s="43"/>
      <c r="C308" s="43" t="s">
        <v>924</v>
      </c>
      <c r="D308" s="43"/>
      <c r="E308" s="43"/>
      <c r="F308" s="43"/>
      <c r="G308" s="43"/>
      <c r="H308" s="43"/>
      <c r="I308" s="43"/>
      <c r="J308" s="43"/>
      <c r="K308" s="43"/>
      <c r="L308" s="43"/>
      <c r="M308" s="43"/>
      <c r="N308" s="43"/>
      <c r="O308" s="43"/>
      <c r="P308" s="43"/>
      <c r="Q308" s="43"/>
      <c r="R308" s="43"/>
      <c r="S308" s="43"/>
      <c r="T308" s="43"/>
    </row>
    <row r="309" spans="1:20" ht="15.9" x14ac:dyDescent="0.45">
      <c r="A309" s="3"/>
      <c r="B309" s="43"/>
      <c r="C309" s="43"/>
      <c r="D309" s="43"/>
      <c r="E309" s="43"/>
      <c r="F309" s="43"/>
      <c r="G309" s="43"/>
      <c r="H309" s="43"/>
      <c r="I309" s="43"/>
      <c r="J309" s="43"/>
      <c r="K309" s="43"/>
      <c r="L309" s="43"/>
      <c r="M309" s="43"/>
      <c r="N309" s="43"/>
      <c r="O309" s="43"/>
      <c r="P309" s="43"/>
      <c r="Q309" s="43"/>
      <c r="R309" s="43"/>
      <c r="S309" s="43"/>
      <c r="T309" s="43"/>
    </row>
    <row r="310" spans="1:20" ht="15.9" x14ac:dyDescent="0.45">
      <c r="A310" s="3"/>
      <c r="B310" s="43"/>
      <c r="C310" s="43"/>
      <c r="D310" s="43"/>
      <c r="E310" s="43"/>
      <c r="F310" s="43"/>
      <c r="G310" s="43"/>
      <c r="H310" s="43"/>
      <c r="I310" s="43"/>
      <c r="J310" s="43"/>
      <c r="K310" s="43"/>
      <c r="L310" s="43"/>
      <c r="M310" s="43"/>
      <c r="N310" s="43"/>
      <c r="O310" s="43"/>
      <c r="P310" s="43"/>
      <c r="Q310" s="43"/>
      <c r="R310" s="43"/>
      <c r="S310" s="43"/>
      <c r="T310" s="43"/>
    </row>
    <row r="311" spans="1:20" ht="15.9" x14ac:dyDescent="0.45">
      <c r="A311" s="3"/>
      <c r="B311" s="43"/>
      <c r="C311" s="43"/>
      <c r="D311" s="43"/>
      <c r="E311" s="43"/>
      <c r="F311" s="43"/>
      <c r="G311" s="43"/>
      <c r="H311" s="43"/>
      <c r="I311" s="43"/>
      <c r="J311" s="43"/>
      <c r="K311" s="43"/>
      <c r="L311" s="43"/>
      <c r="M311" s="43"/>
      <c r="N311" s="43"/>
      <c r="O311" s="43"/>
      <c r="P311" s="43"/>
      <c r="Q311" s="43"/>
      <c r="R311" s="43"/>
      <c r="S311" s="43"/>
      <c r="T311" s="43"/>
    </row>
    <row r="312" spans="1:20" ht="15.9" x14ac:dyDescent="0.45">
      <c r="A312" s="3"/>
      <c r="B312" s="43"/>
      <c r="C312" s="43"/>
      <c r="D312" s="43"/>
      <c r="E312" s="43"/>
      <c r="F312" s="43"/>
      <c r="G312" s="43"/>
      <c r="H312" s="43"/>
      <c r="I312" s="43"/>
      <c r="J312" s="43"/>
      <c r="K312" s="43"/>
      <c r="L312" s="43"/>
      <c r="M312" s="43"/>
      <c r="N312" s="43"/>
      <c r="O312" s="43"/>
      <c r="P312" s="43"/>
      <c r="Q312" s="43"/>
      <c r="R312" s="43"/>
      <c r="S312" s="43"/>
      <c r="T312" s="43"/>
    </row>
    <row r="313" spans="1:20" ht="15.9" x14ac:dyDescent="0.45">
      <c r="A313" s="3"/>
      <c r="B313" s="43"/>
      <c r="C313" s="43"/>
      <c r="D313" s="43"/>
      <c r="E313" s="43"/>
      <c r="F313" s="43"/>
      <c r="G313" s="43"/>
      <c r="H313" s="43"/>
      <c r="I313" s="43"/>
      <c r="J313" s="43"/>
      <c r="K313" s="43"/>
      <c r="L313" s="43"/>
      <c r="M313" s="43"/>
      <c r="N313" s="43"/>
      <c r="O313" s="43"/>
      <c r="P313" s="43"/>
      <c r="Q313" s="43"/>
      <c r="R313" s="43"/>
      <c r="S313" s="43"/>
      <c r="T313" s="43"/>
    </row>
    <row r="314" spans="1:20" ht="15.9" x14ac:dyDescent="0.45">
      <c r="A314" s="3"/>
      <c r="B314" s="43"/>
      <c r="C314" s="43"/>
      <c r="D314" s="43"/>
      <c r="E314" s="43"/>
      <c r="F314" s="43"/>
      <c r="G314" s="43"/>
      <c r="H314" s="43"/>
      <c r="I314" s="43"/>
      <c r="J314" s="43"/>
      <c r="K314" s="43"/>
      <c r="L314" s="43"/>
      <c r="M314" s="43"/>
      <c r="N314" s="43"/>
      <c r="O314" s="43"/>
      <c r="P314" s="43"/>
      <c r="Q314" s="43"/>
      <c r="R314" s="43"/>
      <c r="S314" s="43"/>
      <c r="T314" s="43"/>
    </row>
    <row r="315" spans="1:20" ht="15.9" x14ac:dyDescent="0.45">
      <c r="A315" s="3"/>
      <c r="B315" s="43"/>
      <c r="C315" s="43"/>
      <c r="D315" s="43"/>
      <c r="E315" s="43"/>
      <c r="F315" s="43"/>
      <c r="G315" s="43"/>
      <c r="H315" s="43"/>
      <c r="I315" s="43"/>
      <c r="J315" s="43"/>
      <c r="K315" s="43"/>
      <c r="L315" s="43"/>
      <c r="M315" s="43"/>
      <c r="N315" s="43"/>
      <c r="O315" s="43"/>
      <c r="P315" s="43"/>
      <c r="Q315" s="43"/>
      <c r="R315" s="43"/>
      <c r="S315" s="43"/>
      <c r="T315" s="43"/>
    </row>
    <row r="316" spans="1:20" ht="15.9" x14ac:dyDescent="0.45">
      <c r="A316" s="3"/>
      <c r="B316" s="43"/>
      <c r="C316" s="43"/>
      <c r="D316" s="43"/>
      <c r="E316" s="43"/>
      <c r="F316" s="43"/>
      <c r="G316" s="43"/>
      <c r="H316" s="43"/>
      <c r="I316" s="43"/>
      <c r="J316" s="43"/>
      <c r="K316" s="43"/>
      <c r="L316" s="43"/>
      <c r="M316" s="43"/>
      <c r="N316" s="43"/>
      <c r="O316" s="43"/>
      <c r="P316" s="43"/>
      <c r="Q316" s="43"/>
      <c r="R316" s="43"/>
      <c r="S316" s="43"/>
      <c r="T316" s="43"/>
    </row>
    <row r="317" spans="1:20" ht="15.9" x14ac:dyDescent="0.45">
      <c r="A317" s="3"/>
      <c r="B317" s="43"/>
      <c r="C317" s="43"/>
      <c r="D317" s="43"/>
      <c r="E317" s="43"/>
      <c r="F317" s="43"/>
      <c r="G317" s="43"/>
      <c r="H317" s="43"/>
      <c r="I317" s="43"/>
      <c r="J317" s="43"/>
      <c r="K317" s="43"/>
      <c r="L317" s="43"/>
      <c r="M317" s="43"/>
      <c r="N317" s="43"/>
      <c r="O317" s="43"/>
      <c r="P317" s="43"/>
      <c r="Q317" s="43"/>
      <c r="R317" s="43"/>
      <c r="S317" s="43"/>
      <c r="T317" s="43"/>
    </row>
    <row r="318" spans="1:20" ht="15.9" x14ac:dyDescent="0.45">
      <c r="A318" s="3"/>
      <c r="B318" s="43"/>
      <c r="C318" s="43"/>
      <c r="D318" s="43"/>
      <c r="E318" s="43"/>
      <c r="F318" s="43"/>
      <c r="G318" s="43"/>
      <c r="H318" s="43"/>
      <c r="I318" s="43"/>
      <c r="J318" s="43"/>
      <c r="K318" s="43"/>
      <c r="L318" s="43"/>
      <c r="M318" s="43"/>
      <c r="N318" s="43"/>
      <c r="O318" s="43"/>
      <c r="P318" s="43"/>
      <c r="Q318" s="43"/>
      <c r="R318" s="43"/>
      <c r="S318" s="43"/>
      <c r="T318" s="43"/>
    </row>
    <row r="319" spans="1:20" ht="15.9" x14ac:dyDescent="0.45">
      <c r="A319" s="3"/>
      <c r="B319" s="43"/>
      <c r="C319" s="43"/>
      <c r="D319" s="43"/>
      <c r="E319" s="43"/>
      <c r="F319" s="43"/>
      <c r="G319" s="43"/>
      <c r="H319" s="43"/>
      <c r="I319" s="43"/>
      <c r="J319" s="43"/>
      <c r="K319" s="43"/>
      <c r="L319" s="43"/>
      <c r="M319" s="43"/>
      <c r="N319" s="43"/>
      <c r="O319" s="43"/>
      <c r="P319" s="43"/>
      <c r="Q319" s="43"/>
      <c r="R319" s="43"/>
      <c r="S319" s="43"/>
      <c r="T319" s="43"/>
    </row>
    <row r="320" spans="1:20" ht="15.9" x14ac:dyDescent="0.45">
      <c r="A320" s="3"/>
      <c r="B320" s="43"/>
      <c r="C320" s="43" t="s">
        <v>925</v>
      </c>
      <c r="D320" s="43"/>
      <c r="E320" s="43"/>
      <c r="F320" s="43"/>
      <c r="G320" s="43"/>
      <c r="H320" s="43"/>
      <c r="I320" s="43"/>
      <c r="J320" s="43"/>
      <c r="K320" s="43" t="s">
        <v>926</v>
      </c>
      <c r="L320" s="43"/>
      <c r="M320" s="43"/>
      <c r="N320" s="43"/>
      <c r="O320" s="43"/>
      <c r="P320" s="43"/>
      <c r="Q320" s="43"/>
      <c r="R320" s="43"/>
      <c r="S320" s="43"/>
      <c r="T320" s="43"/>
    </row>
    <row r="321" spans="1:20" ht="15.9" x14ac:dyDescent="0.45">
      <c r="A321" s="3"/>
      <c r="B321" s="43"/>
      <c r="C321" s="43"/>
      <c r="D321" s="43"/>
      <c r="E321" s="43"/>
      <c r="F321" s="43"/>
      <c r="G321" s="43"/>
      <c r="H321" s="43"/>
      <c r="I321" s="43"/>
      <c r="J321" s="43"/>
      <c r="K321" s="43"/>
      <c r="L321" s="43"/>
      <c r="M321" s="43"/>
      <c r="N321" s="43"/>
      <c r="O321" s="43"/>
      <c r="P321" s="43"/>
      <c r="Q321" s="43"/>
      <c r="R321" s="43"/>
      <c r="S321" s="43"/>
      <c r="T321" s="43"/>
    </row>
    <row r="322" spans="1:20" ht="15.9" x14ac:dyDescent="0.45">
      <c r="A322" s="3"/>
      <c r="B322" s="43"/>
      <c r="C322" s="43"/>
      <c r="D322" s="43"/>
      <c r="E322" s="43"/>
      <c r="F322" s="43"/>
      <c r="G322" s="43"/>
      <c r="H322" s="43"/>
      <c r="I322" s="43"/>
      <c r="J322" s="43"/>
      <c r="K322" s="43"/>
      <c r="L322" s="43"/>
      <c r="M322" s="43"/>
      <c r="N322" s="43"/>
      <c r="O322" s="43"/>
      <c r="P322" s="43"/>
      <c r="Q322" s="43"/>
      <c r="R322" s="43"/>
      <c r="S322" s="43"/>
      <c r="T322" s="43"/>
    </row>
    <row r="323" spans="1:20" ht="15.9" x14ac:dyDescent="0.45">
      <c r="A323" s="3"/>
      <c r="B323" s="43"/>
      <c r="C323" s="43"/>
      <c r="D323" s="43"/>
      <c r="E323" s="43"/>
      <c r="F323" s="43"/>
      <c r="G323" s="43"/>
      <c r="H323" s="43"/>
      <c r="I323" s="43"/>
      <c r="J323" s="43"/>
      <c r="K323" s="43"/>
      <c r="L323" s="43"/>
      <c r="M323" s="43"/>
      <c r="N323" s="43"/>
      <c r="O323" s="43"/>
      <c r="P323" s="43"/>
      <c r="Q323" s="43"/>
      <c r="R323" s="43"/>
      <c r="S323" s="43"/>
      <c r="T323" s="43"/>
    </row>
    <row r="324" spans="1:20" ht="15.9" x14ac:dyDescent="0.45">
      <c r="A324" s="3"/>
      <c r="B324" s="43"/>
      <c r="C324" s="43"/>
      <c r="D324" s="43"/>
      <c r="E324" s="43"/>
      <c r="F324" s="43"/>
      <c r="G324" s="43"/>
      <c r="H324" s="43"/>
      <c r="I324" s="43"/>
      <c r="J324" s="43"/>
      <c r="K324" s="43"/>
      <c r="L324" s="43"/>
      <c r="M324" s="43"/>
      <c r="N324" s="43"/>
      <c r="O324" s="43"/>
      <c r="P324" s="43"/>
      <c r="Q324" s="43"/>
      <c r="R324" s="43"/>
      <c r="S324" s="43"/>
      <c r="T324" s="43"/>
    </row>
    <row r="325" spans="1:20" ht="15.9" x14ac:dyDescent="0.45">
      <c r="A325" s="3"/>
      <c r="B325" s="43"/>
      <c r="C325" s="43"/>
      <c r="D325" s="43"/>
      <c r="E325" s="43"/>
      <c r="F325" s="43"/>
      <c r="G325" s="43"/>
      <c r="H325" s="43"/>
      <c r="I325" s="43"/>
      <c r="J325" s="43"/>
      <c r="K325" s="43"/>
      <c r="L325" s="43"/>
      <c r="M325" s="43"/>
      <c r="N325" s="43"/>
      <c r="O325" s="43"/>
      <c r="P325" s="43"/>
      <c r="Q325" s="43"/>
      <c r="R325" s="43"/>
      <c r="S325" s="43"/>
      <c r="T325" s="43"/>
    </row>
    <row r="326" spans="1:20" ht="15.9" x14ac:dyDescent="0.45">
      <c r="A326" s="3"/>
      <c r="B326" s="43"/>
      <c r="C326" s="43"/>
      <c r="D326" s="43"/>
      <c r="E326" s="43"/>
      <c r="F326" s="43"/>
      <c r="G326" s="43"/>
      <c r="H326" s="43"/>
      <c r="I326" s="43"/>
      <c r="J326" s="43"/>
      <c r="K326" s="43"/>
      <c r="L326" s="43"/>
      <c r="M326" s="43"/>
      <c r="N326" s="43"/>
      <c r="O326" s="43"/>
      <c r="P326" s="43"/>
      <c r="Q326" s="43"/>
      <c r="R326" s="43"/>
      <c r="S326" s="43"/>
      <c r="T326" s="43"/>
    </row>
    <row r="327" spans="1:20" ht="15.9" x14ac:dyDescent="0.45">
      <c r="A327" s="3"/>
      <c r="B327" s="43"/>
      <c r="C327" s="43"/>
      <c r="D327" s="43"/>
      <c r="E327" s="43"/>
      <c r="F327" s="43"/>
      <c r="G327" s="43"/>
      <c r="H327" s="43"/>
      <c r="I327" s="43"/>
      <c r="J327" s="43"/>
      <c r="K327" s="43"/>
      <c r="L327" s="43"/>
      <c r="M327" s="43"/>
      <c r="N327" s="43"/>
      <c r="O327" s="43"/>
      <c r="P327" s="43"/>
      <c r="Q327" s="43"/>
      <c r="R327" s="43"/>
      <c r="S327" s="43"/>
      <c r="T327" s="43"/>
    </row>
    <row r="328" spans="1:20" ht="15.9" x14ac:dyDescent="0.45">
      <c r="A328" s="3"/>
      <c r="B328" s="43"/>
      <c r="C328" s="43"/>
      <c r="D328" s="43"/>
      <c r="E328" s="43"/>
      <c r="F328" s="43"/>
      <c r="G328" s="43"/>
      <c r="H328" s="43"/>
      <c r="I328" s="43"/>
      <c r="J328" s="43"/>
      <c r="K328" s="43"/>
      <c r="L328" s="43"/>
      <c r="M328" s="43"/>
      <c r="N328" s="43"/>
      <c r="O328" s="43"/>
      <c r="P328" s="43"/>
      <c r="Q328" s="43"/>
      <c r="R328" s="43"/>
      <c r="S328" s="43"/>
      <c r="T328" s="43"/>
    </row>
    <row r="329" spans="1:20" ht="15.9" x14ac:dyDescent="0.45">
      <c r="A329" s="3"/>
      <c r="B329" s="43"/>
      <c r="C329" s="43"/>
      <c r="D329" s="43"/>
      <c r="E329" s="43"/>
      <c r="F329" s="43"/>
      <c r="G329" s="43"/>
      <c r="H329" s="43"/>
      <c r="I329" s="43"/>
      <c r="J329" s="43"/>
      <c r="K329" s="43"/>
      <c r="L329" s="43"/>
      <c r="M329" s="43"/>
      <c r="N329" s="43"/>
      <c r="O329" s="43"/>
      <c r="P329" s="43"/>
      <c r="Q329" s="43"/>
      <c r="R329" s="43"/>
      <c r="S329" s="43"/>
      <c r="T329" s="43"/>
    </row>
    <row r="330" spans="1:20" ht="15.9" x14ac:dyDescent="0.45">
      <c r="A330" s="3"/>
      <c r="B330" s="43"/>
      <c r="C330" s="43"/>
      <c r="D330" s="43"/>
      <c r="E330" s="43"/>
      <c r="F330" s="43"/>
      <c r="G330" s="43"/>
      <c r="H330" s="43"/>
      <c r="I330" s="43"/>
      <c r="J330" s="43"/>
      <c r="K330" s="43"/>
      <c r="L330" s="43"/>
      <c r="M330" s="43"/>
      <c r="N330" s="43"/>
      <c r="O330" s="43"/>
      <c r="P330" s="43"/>
      <c r="Q330" s="43"/>
      <c r="R330" s="43"/>
      <c r="S330" s="43"/>
      <c r="T330" s="43"/>
    </row>
    <row r="331" spans="1:20" ht="15.9" x14ac:dyDescent="0.45">
      <c r="A331" s="3"/>
      <c r="B331" s="43"/>
      <c r="C331" s="350"/>
      <c r="D331" s="43"/>
      <c r="E331" s="43"/>
      <c r="F331" s="43"/>
      <c r="G331" s="43"/>
      <c r="H331" s="43"/>
      <c r="I331" s="43"/>
      <c r="J331" s="43"/>
      <c r="K331" s="43"/>
      <c r="L331" s="43"/>
      <c r="M331" s="43"/>
      <c r="N331" s="43"/>
      <c r="O331" s="43"/>
      <c r="P331" s="43"/>
      <c r="Q331" s="43"/>
      <c r="R331" s="43"/>
      <c r="S331" s="43"/>
      <c r="T331" s="43"/>
    </row>
    <row r="332" spans="1:20" ht="15.9" x14ac:dyDescent="0.45">
      <c r="A332" s="3"/>
      <c r="B332" s="43"/>
      <c r="C332" s="43" t="s">
        <v>841</v>
      </c>
      <c r="D332" s="43"/>
      <c r="E332" s="43"/>
      <c r="F332" s="43"/>
      <c r="G332" s="43"/>
      <c r="H332" s="43"/>
      <c r="I332" s="43"/>
      <c r="J332" s="43"/>
      <c r="K332" s="43"/>
      <c r="L332" s="43"/>
      <c r="M332" s="43"/>
      <c r="N332" s="43"/>
      <c r="O332" s="43"/>
      <c r="P332" s="43"/>
      <c r="Q332" s="43"/>
      <c r="R332" s="43"/>
      <c r="S332" s="43"/>
      <c r="T332" s="43"/>
    </row>
    <row r="333" spans="1:20" ht="15.9" x14ac:dyDescent="0.45">
      <c r="A333" s="3"/>
      <c r="B333" s="43"/>
      <c r="C333" s="43" t="s">
        <v>842</v>
      </c>
      <c r="D333" s="43"/>
      <c r="E333" s="43"/>
      <c r="F333" s="43"/>
      <c r="G333" s="43" t="s">
        <v>843</v>
      </c>
      <c r="H333" s="43"/>
      <c r="I333" s="43"/>
      <c r="J333" s="43"/>
      <c r="K333" s="43" t="s">
        <v>296</v>
      </c>
      <c r="L333" s="43"/>
      <c r="M333" s="43"/>
      <c r="N333" s="43"/>
      <c r="O333" s="43"/>
      <c r="P333" s="43"/>
      <c r="Q333" s="43"/>
      <c r="R333" s="43"/>
      <c r="S333" s="43"/>
      <c r="T333" s="43"/>
    </row>
    <row r="334" spans="1:20" ht="15.9" x14ac:dyDescent="0.45">
      <c r="A334" s="3"/>
      <c r="B334" s="43"/>
      <c r="C334" s="43"/>
      <c r="D334" s="43"/>
      <c r="E334" s="43"/>
      <c r="F334" s="43"/>
      <c r="G334" s="43"/>
      <c r="H334" s="43"/>
      <c r="I334" s="43"/>
      <c r="J334" s="43"/>
      <c r="K334" s="43"/>
      <c r="L334" s="43"/>
      <c r="M334" s="43"/>
      <c r="N334" s="43"/>
      <c r="O334" s="43"/>
      <c r="P334" s="43"/>
      <c r="Q334" s="43"/>
      <c r="R334" s="43"/>
      <c r="S334" s="43"/>
      <c r="T334" s="43"/>
    </row>
    <row r="335" spans="1:20" ht="15.9" x14ac:dyDescent="0.45">
      <c r="A335" s="3"/>
      <c r="B335" s="43"/>
      <c r="C335" s="43"/>
      <c r="D335" s="43"/>
      <c r="E335" s="43"/>
      <c r="F335" s="43"/>
      <c r="G335" s="43"/>
      <c r="H335" s="43"/>
      <c r="I335" s="43"/>
      <c r="J335" s="43"/>
      <c r="K335" s="43"/>
      <c r="L335" s="43"/>
      <c r="M335" s="43"/>
      <c r="N335" s="43"/>
      <c r="O335" s="43"/>
      <c r="P335" s="43"/>
      <c r="Q335" s="43"/>
      <c r="R335" s="43"/>
      <c r="S335" s="43"/>
      <c r="T335" s="43"/>
    </row>
    <row r="336" spans="1:20" ht="15.9" x14ac:dyDescent="0.45">
      <c r="A336" s="3"/>
      <c r="B336" s="43"/>
      <c r="C336" s="43"/>
      <c r="D336" s="43"/>
      <c r="E336" s="43"/>
      <c r="F336" s="43"/>
      <c r="G336" s="43"/>
      <c r="H336" s="43"/>
      <c r="I336" s="43"/>
      <c r="J336" s="43"/>
      <c r="K336" s="43"/>
      <c r="L336" s="43"/>
      <c r="M336" s="43"/>
      <c r="N336" s="43"/>
      <c r="O336" s="43"/>
      <c r="P336" s="43"/>
      <c r="Q336" s="43"/>
      <c r="R336" s="43"/>
      <c r="S336" s="43"/>
      <c r="T336" s="43"/>
    </row>
    <row r="337" spans="1:20" ht="15.9" x14ac:dyDescent="0.45">
      <c r="A337" s="3"/>
      <c r="B337" s="43"/>
      <c r="C337" s="43"/>
      <c r="D337" s="43"/>
      <c r="E337" s="43"/>
      <c r="F337" s="43"/>
      <c r="G337" s="43"/>
      <c r="H337" s="43"/>
      <c r="I337" s="43"/>
      <c r="J337" s="43"/>
      <c r="K337" s="43"/>
      <c r="L337" s="43"/>
      <c r="M337" s="43"/>
      <c r="N337" s="43"/>
      <c r="O337" s="43"/>
      <c r="P337" s="43"/>
      <c r="Q337" s="43"/>
      <c r="R337" s="43"/>
      <c r="S337" s="43"/>
      <c r="T337" s="43"/>
    </row>
    <row r="338" spans="1:20" ht="15.9" x14ac:dyDescent="0.45">
      <c r="A338" s="3"/>
      <c r="B338" s="43"/>
      <c r="C338" s="43"/>
      <c r="D338" s="43"/>
      <c r="E338" s="43"/>
      <c r="F338" s="43"/>
      <c r="G338" s="43"/>
      <c r="H338" s="43"/>
      <c r="I338" s="43"/>
      <c r="J338" s="43"/>
      <c r="K338" s="43"/>
      <c r="L338" s="43"/>
      <c r="M338" s="43"/>
      <c r="N338" s="43"/>
      <c r="O338" s="43"/>
      <c r="P338" s="43"/>
      <c r="Q338" s="43"/>
      <c r="R338" s="43"/>
      <c r="S338" s="43"/>
      <c r="T338" s="43"/>
    </row>
    <row r="339" spans="1:20" ht="15.9" x14ac:dyDescent="0.45">
      <c r="A339" s="3"/>
      <c r="B339" s="43"/>
      <c r="C339" s="43"/>
      <c r="D339" s="43"/>
      <c r="E339" s="43"/>
      <c r="F339" s="43"/>
      <c r="G339" s="43"/>
      <c r="H339" s="43"/>
      <c r="I339" s="43"/>
      <c r="J339" s="43"/>
      <c r="K339" s="43"/>
      <c r="L339" s="43"/>
      <c r="M339" s="43"/>
      <c r="N339" s="43"/>
      <c r="O339" s="43"/>
      <c r="P339" s="43"/>
      <c r="Q339" s="43"/>
      <c r="R339" s="43"/>
      <c r="S339" s="43"/>
      <c r="T339" s="43"/>
    </row>
    <row r="340" spans="1:20" ht="15.9" x14ac:dyDescent="0.45">
      <c r="A340" s="3"/>
      <c r="B340" s="43"/>
      <c r="C340" s="43"/>
      <c r="D340" s="43"/>
      <c r="E340" s="43"/>
      <c r="F340" s="43"/>
      <c r="G340" s="43"/>
      <c r="H340" s="43"/>
      <c r="I340" s="43"/>
      <c r="J340" s="43"/>
      <c r="K340" s="43"/>
      <c r="L340" s="43"/>
      <c r="M340" s="43"/>
      <c r="N340" s="43"/>
      <c r="O340" s="43"/>
      <c r="P340" s="43"/>
      <c r="Q340" s="43"/>
      <c r="R340" s="43"/>
      <c r="S340" s="43"/>
      <c r="T340" s="43"/>
    </row>
    <row r="341" spans="1:20" ht="15.9" x14ac:dyDescent="0.45">
      <c r="A341" s="3"/>
      <c r="B341" s="43"/>
      <c r="C341" s="43"/>
      <c r="D341" s="43"/>
      <c r="E341" s="43"/>
      <c r="F341" s="43"/>
      <c r="G341" s="43"/>
      <c r="H341" s="43"/>
      <c r="I341" s="43"/>
      <c r="J341" s="43"/>
      <c r="K341" s="43"/>
      <c r="L341" s="43"/>
      <c r="M341" s="43"/>
      <c r="N341" s="43"/>
      <c r="O341" s="43"/>
      <c r="P341" s="43"/>
      <c r="Q341" s="43"/>
      <c r="R341" s="43"/>
      <c r="S341" s="43"/>
      <c r="T341" s="43"/>
    </row>
    <row r="342" spans="1:20" ht="15.9" x14ac:dyDescent="0.45">
      <c r="A342" s="3"/>
      <c r="B342" s="43"/>
      <c r="C342" s="43"/>
      <c r="D342" s="43"/>
      <c r="E342" s="43"/>
      <c r="F342" s="43"/>
      <c r="G342" s="43"/>
      <c r="H342" s="43"/>
      <c r="I342" s="43"/>
      <c r="J342" s="43"/>
      <c r="K342" s="43"/>
      <c r="L342" s="43"/>
      <c r="M342" s="43"/>
      <c r="N342" s="43"/>
      <c r="O342" s="43"/>
      <c r="P342" s="43"/>
      <c r="Q342" s="43"/>
      <c r="R342" s="43"/>
      <c r="S342" s="43"/>
      <c r="T342" s="43"/>
    </row>
    <row r="343" spans="1:20" ht="15.9" x14ac:dyDescent="0.45">
      <c r="A343" s="3"/>
      <c r="B343" s="43"/>
      <c r="C343" s="43"/>
      <c r="D343" s="43"/>
      <c r="E343" s="43"/>
      <c r="F343" s="43"/>
      <c r="G343" s="43"/>
      <c r="H343" s="43"/>
      <c r="I343" s="43"/>
      <c r="J343" s="43"/>
      <c r="K343" s="43"/>
      <c r="L343" s="43"/>
      <c r="M343" s="43"/>
      <c r="N343" s="43"/>
      <c r="O343" s="43"/>
      <c r="P343" s="43"/>
      <c r="Q343" s="43"/>
      <c r="R343" s="43"/>
      <c r="S343" s="43"/>
      <c r="T343" s="43"/>
    </row>
    <row r="344" spans="1:20" ht="15.9" x14ac:dyDescent="0.45">
      <c r="A344" s="3"/>
      <c r="B344" s="43"/>
      <c r="C344" s="43"/>
      <c r="D344" s="43"/>
      <c r="E344" s="43"/>
      <c r="F344" s="43"/>
      <c r="G344" s="43"/>
      <c r="H344" s="43"/>
      <c r="I344" s="43"/>
      <c r="J344" s="43"/>
      <c r="K344" s="43"/>
      <c r="L344" s="43"/>
      <c r="M344" s="43"/>
      <c r="N344" s="43"/>
      <c r="O344" s="43"/>
      <c r="P344" s="43"/>
      <c r="Q344" s="43"/>
      <c r="R344" s="43"/>
      <c r="S344" s="43"/>
      <c r="T344" s="43"/>
    </row>
    <row r="345" spans="1:20" ht="15.9" x14ac:dyDescent="0.45">
      <c r="A345" s="3"/>
      <c r="B345" s="43"/>
      <c r="C345" s="43"/>
      <c r="D345" s="43"/>
      <c r="E345" s="43"/>
      <c r="F345" s="43"/>
      <c r="G345" s="43"/>
      <c r="H345" s="43"/>
      <c r="I345" s="43"/>
      <c r="J345" s="43"/>
      <c r="K345" s="43"/>
      <c r="L345" s="43"/>
      <c r="M345" s="43"/>
      <c r="N345" s="43"/>
      <c r="O345" s="43"/>
      <c r="P345" s="43"/>
      <c r="Q345" s="43"/>
      <c r="R345" s="43"/>
      <c r="S345" s="43"/>
      <c r="T345" s="43"/>
    </row>
    <row r="346" spans="1:20" ht="15.9" x14ac:dyDescent="0.45">
      <c r="A346" s="3"/>
      <c r="B346" s="43"/>
      <c r="C346" s="43" t="s">
        <v>68</v>
      </c>
      <c r="D346" s="43"/>
      <c r="E346" s="43"/>
      <c r="F346" s="43"/>
      <c r="G346" s="43"/>
      <c r="H346" s="43" t="s">
        <v>75</v>
      </c>
      <c r="I346" s="43"/>
      <c r="J346" s="43"/>
      <c r="K346" s="43"/>
      <c r="L346" s="350"/>
      <c r="M346" s="43" t="s">
        <v>79</v>
      </c>
      <c r="N346" s="43"/>
      <c r="O346" s="43"/>
      <c r="P346" s="43"/>
      <c r="Q346" s="43"/>
      <c r="R346" s="43"/>
      <c r="S346" s="43"/>
      <c r="T346" s="43"/>
    </row>
    <row r="347" spans="1:20" ht="15.9" x14ac:dyDescent="0.45">
      <c r="A347" s="3"/>
      <c r="B347" s="43"/>
      <c r="C347" s="43"/>
      <c r="D347" s="43"/>
      <c r="E347" s="43"/>
      <c r="F347" s="43"/>
      <c r="G347" s="43"/>
      <c r="H347" s="43"/>
      <c r="I347" s="43"/>
      <c r="J347" s="43"/>
      <c r="K347" s="43"/>
      <c r="L347" s="43"/>
      <c r="M347" s="43"/>
      <c r="N347" s="43"/>
      <c r="O347" s="43"/>
      <c r="P347" s="43"/>
      <c r="Q347" s="43"/>
      <c r="R347" s="43"/>
      <c r="S347" s="43"/>
      <c r="T347" s="43"/>
    </row>
    <row r="348" spans="1:20" ht="15.9" x14ac:dyDescent="0.45">
      <c r="A348" s="3"/>
      <c r="B348" s="43"/>
      <c r="C348" s="43"/>
      <c r="D348" s="43"/>
      <c r="E348" s="43"/>
      <c r="F348" s="43"/>
      <c r="G348" s="43"/>
      <c r="H348" s="43"/>
      <c r="I348" s="43"/>
      <c r="J348" s="43"/>
      <c r="K348" s="43"/>
      <c r="L348" s="43"/>
      <c r="M348" s="43"/>
      <c r="N348" s="43"/>
      <c r="O348" s="43"/>
      <c r="P348" s="43"/>
      <c r="Q348" s="43"/>
      <c r="R348" s="43"/>
      <c r="S348" s="43"/>
      <c r="T348" s="43"/>
    </row>
    <row r="349" spans="1:20" ht="15.9" x14ac:dyDescent="0.45">
      <c r="A349" s="3"/>
      <c r="B349" s="43"/>
      <c r="C349" s="43"/>
      <c r="D349" s="43"/>
      <c r="E349" s="43"/>
      <c r="F349" s="43"/>
      <c r="G349" s="43"/>
      <c r="H349" s="43"/>
      <c r="I349" s="43"/>
      <c r="J349" s="43"/>
      <c r="K349" s="43"/>
      <c r="L349" s="43"/>
      <c r="M349" s="43"/>
      <c r="N349" s="43"/>
      <c r="O349" s="43"/>
      <c r="P349" s="43"/>
      <c r="Q349" s="43"/>
      <c r="R349" s="43"/>
      <c r="S349" s="43"/>
      <c r="T349" s="43"/>
    </row>
    <row r="350" spans="1:20" ht="15.9" x14ac:dyDescent="0.45">
      <c r="A350" s="3"/>
      <c r="B350" s="43"/>
      <c r="C350" s="43"/>
      <c r="D350" s="43"/>
      <c r="E350" s="43"/>
      <c r="F350" s="43"/>
      <c r="G350" s="43"/>
      <c r="H350" s="43"/>
      <c r="I350" s="43"/>
      <c r="J350" s="43"/>
      <c r="K350" s="43"/>
      <c r="L350" s="43"/>
      <c r="M350" s="43"/>
      <c r="N350" s="43"/>
      <c r="O350" s="43"/>
      <c r="P350" s="43"/>
      <c r="Q350" s="43"/>
      <c r="R350" s="43"/>
      <c r="S350" s="43"/>
      <c r="T350" s="43"/>
    </row>
    <row r="351" spans="1:20" ht="15.9" x14ac:dyDescent="0.45">
      <c r="A351" s="3"/>
      <c r="B351" s="43"/>
      <c r="C351" s="43"/>
      <c r="D351" s="43"/>
      <c r="E351" s="43"/>
      <c r="F351" s="43"/>
      <c r="G351" s="43"/>
      <c r="H351" s="43"/>
      <c r="I351" s="43"/>
      <c r="J351" s="43"/>
      <c r="K351" s="43"/>
      <c r="L351" s="43"/>
      <c r="M351" s="43"/>
      <c r="N351" s="43"/>
      <c r="O351" s="43"/>
      <c r="P351" s="43"/>
      <c r="Q351" s="43"/>
      <c r="R351" s="43"/>
      <c r="S351" s="43"/>
      <c r="T351" s="43"/>
    </row>
    <row r="352" spans="1:20" ht="15.9" x14ac:dyDescent="0.45">
      <c r="A352" s="3"/>
      <c r="B352" s="43"/>
      <c r="C352" s="43"/>
      <c r="D352" s="43"/>
      <c r="E352" s="43"/>
      <c r="F352" s="43"/>
      <c r="G352" s="43"/>
      <c r="H352" s="43"/>
      <c r="I352" s="43"/>
      <c r="J352" s="43"/>
      <c r="K352" s="43"/>
      <c r="L352" s="43"/>
      <c r="M352" s="43"/>
      <c r="N352" s="43"/>
      <c r="O352" s="43"/>
      <c r="P352" s="43"/>
      <c r="Q352" s="43"/>
      <c r="R352" s="43"/>
      <c r="S352" s="43"/>
      <c r="T352" s="43"/>
    </row>
    <row r="353" spans="1:20" ht="15.9" x14ac:dyDescent="0.45">
      <c r="A353" s="3"/>
      <c r="B353" s="43"/>
      <c r="C353" s="43"/>
      <c r="D353" s="43"/>
      <c r="E353" s="43"/>
      <c r="F353" s="43"/>
      <c r="G353" s="43"/>
      <c r="H353" s="43"/>
      <c r="I353" s="43"/>
      <c r="J353" s="43"/>
      <c r="K353" s="43"/>
      <c r="L353" s="43"/>
      <c r="M353" s="43"/>
      <c r="N353" s="43"/>
      <c r="O353" s="43"/>
      <c r="P353" s="43"/>
      <c r="Q353" s="43"/>
      <c r="R353" s="43"/>
      <c r="S353" s="43"/>
      <c r="T353" s="43"/>
    </row>
    <row r="354" spans="1:20" ht="15.9" x14ac:dyDescent="0.45">
      <c r="A354" s="3"/>
      <c r="B354" s="43"/>
      <c r="C354" s="43"/>
      <c r="D354" s="43"/>
      <c r="E354" s="43"/>
      <c r="F354" s="43"/>
      <c r="G354" s="43"/>
      <c r="H354" s="43"/>
      <c r="I354" s="43"/>
      <c r="J354" s="43"/>
      <c r="K354" s="43"/>
      <c r="L354" s="43"/>
      <c r="M354" s="43"/>
      <c r="N354" s="43"/>
      <c r="O354" s="43"/>
      <c r="P354" s="43"/>
      <c r="Q354" s="43"/>
      <c r="R354" s="43"/>
      <c r="S354" s="43"/>
      <c r="T354" s="43"/>
    </row>
    <row r="355" spans="1:20" ht="15.9" x14ac:dyDescent="0.45">
      <c r="A355" s="3"/>
      <c r="B355" s="43"/>
      <c r="C355" s="43"/>
      <c r="D355" s="43"/>
      <c r="E355" s="43"/>
      <c r="F355" s="43"/>
      <c r="G355" s="43"/>
      <c r="H355" s="43"/>
      <c r="I355" s="43"/>
      <c r="J355" s="43"/>
      <c r="K355" s="43"/>
      <c r="L355" s="43"/>
      <c r="M355" s="43"/>
      <c r="N355" s="43"/>
      <c r="O355" s="43"/>
      <c r="P355" s="43"/>
      <c r="Q355" s="43"/>
      <c r="R355" s="43"/>
      <c r="S355" s="43"/>
      <c r="T355" s="43"/>
    </row>
    <row r="356" spans="1:20" ht="15.9" x14ac:dyDescent="0.45">
      <c r="A356" s="3"/>
      <c r="B356" s="43"/>
      <c r="C356" s="43"/>
      <c r="D356" s="43"/>
      <c r="E356" s="43"/>
      <c r="F356" s="43"/>
      <c r="G356" s="43"/>
      <c r="H356" s="43"/>
      <c r="I356" s="43"/>
      <c r="J356" s="43"/>
      <c r="K356" s="43"/>
      <c r="L356" s="43"/>
      <c r="M356" s="43"/>
      <c r="N356" s="43"/>
      <c r="O356" s="43"/>
      <c r="P356" s="43"/>
      <c r="Q356" s="43"/>
      <c r="R356" s="43"/>
      <c r="S356" s="43"/>
      <c r="T356" s="43"/>
    </row>
    <row r="357" spans="1:20" ht="15.9" x14ac:dyDescent="0.45">
      <c r="A357" s="3"/>
      <c r="B357" s="43"/>
      <c r="C357" s="43"/>
      <c r="D357" s="43"/>
      <c r="E357" s="43"/>
      <c r="F357" s="43"/>
      <c r="G357" s="43"/>
      <c r="H357" s="43"/>
      <c r="I357" s="43"/>
      <c r="J357" s="43"/>
      <c r="K357" s="43"/>
      <c r="L357" s="43"/>
      <c r="M357" s="43"/>
      <c r="N357" s="43"/>
      <c r="O357" s="43"/>
      <c r="P357" s="43"/>
      <c r="Q357" s="43"/>
      <c r="R357" s="43"/>
      <c r="S357" s="43"/>
      <c r="T357" s="43"/>
    </row>
    <row r="358" spans="1:20" ht="15.9" x14ac:dyDescent="0.45">
      <c r="A358" s="3"/>
      <c r="B358" s="43"/>
      <c r="C358" s="43"/>
      <c r="D358" s="43"/>
      <c r="E358" s="43"/>
      <c r="F358" s="43"/>
      <c r="G358" s="43"/>
      <c r="H358" s="43"/>
      <c r="I358" s="43"/>
      <c r="J358" s="43"/>
      <c r="K358" s="43"/>
      <c r="L358" s="43"/>
      <c r="M358" s="43"/>
      <c r="N358" s="43"/>
      <c r="O358" s="43"/>
      <c r="P358" s="43"/>
      <c r="Q358" s="43"/>
      <c r="R358" s="43"/>
      <c r="S358" s="43"/>
      <c r="T358" s="43"/>
    </row>
    <row r="359" spans="1:20" ht="15.9" x14ac:dyDescent="0.45">
      <c r="A359" s="3"/>
      <c r="B359" s="43"/>
      <c r="C359" s="43"/>
      <c r="D359" s="43"/>
      <c r="E359" s="43"/>
      <c r="F359" s="43"/>
      <c r="G359" s="43"/>
      <c r="H359" s="43"/>
      <c r="I359" s="43"/>
      <c r="J359" s="43"/>
      <c r="K359" s="43"/>
      <c r="L359" s="43"/>
      <c r="M359" s="43"/>
      <c r="N359" s="43"/>
      <c r="O359" s="43"/>
      <c r="P359" s="43"/>
      <c r="Q359" s="43"/>
      <c r="R359" s="43"/>
      <c r="S359" s="43"/>
      <c r="T359" s="43"/>
    </row>
    <row r="360" spans="1:20" ht="15.9" x14ac:dyDescent="0.45">
      <c r="A360" s="3"/>
      <c r="B360" s="43"/>
      <c r="C360" s="43"/>
      <c r="D360" s="43"/>
      <c r="E360" s="43"/>
      <c r="F360" s="43"/>
      <c r="G360" s="43"/>
      <c r="H360" s="43"/>
      <c r="I360" s="43"/>
      <c r="J360" s="43"/>
      <c r="K360" s="43"/>
      <c r="L360" s="43"/>
      <c r="M360" s="43"/>
      <c r="N360" s="43"/>
      <c r="O360" s="43"/>
      <c r="P360" s="43"/>
      <c r="Q360" s="43"/>
      <c r="R360" s="43"/>
      <c r="S360" s="43"/>
      <c r="T360" s="43"/>
    </row>
    <row r="361" spans="1:20" ht="15.9" x14ac:dyDescent="0.45">
      <c r="A361" s="3"/>
      <c r="B361" s="43"/>
      <c r="C361" s="43"/>
      <c r="D361" s="43"/>
      <c r="E361" s="43"/>
      <c r="F361" s="43"/>
      <c r="G361" s="43"/>
      <c r="H361" s="43"/>
      <c r="I361" s="43"/>
      <c r="J361" s="43"/>
      <c r="K361" s="43"/>
      <c r="L361" s="43"/>
      <c r="M361" s="43"/>
      <c r="N361" s="43"/>
      <c r="O361" s="43"/>
      <c r="P361" s="43"/>
      <c r="Q361" s="43"/>
      <c r="R361" s="43"/>
      <c r="S361" s="43"/>
      <c r="T361" s="43"/>
    </row>
    <row r="362" spans="1:20" ht="15.9" x14ac:dyDescent="0.45">
      <c r="A362" s="3"/>
      <c r="B362" s="43"/>
      <c r="C362" s="43" t="s">
        <v>836</v>
      </c>
      <c r="D362" s="43"/>
      <c r="E362" s="43"/>
      <c r="F362" s="43"/>
      <c r="G362" s="43"/>
      <c r="H362" s="43"/>
      <c r="I362" s="43"/>
      <c r="J362" s="43"/>
      <c r="K362" s="43"/>
      <c r="L362" s="43"/>
      <c r="M362" s="43"/>
      <c r="N362" s="43"/>
      <c r="O362" s="43"/>
      <c r="P362" s="43"/>
      <c r="Q362" s="43"/>
      <c r="R362" s="43"/>
      <c r="S362" s="43"/>
      <c r="T362" s="43"/>
    </row>
    <row r="363" spans="1:20" ht="15.9" x14ac:dyDescent="0.45">
      <c r="A363" s="3"/>
      <c r="B363" s="43"/>
      <c r="C363" s="43" t="s">
        <v>837</v>
      </c>
      <c r="D363" s="43"/>
      <c r="E363" s="43"/>
      <c r="F363" s="43"/>
      <c r="G363" s="43"/>
      <c r="H363" s="43"/>
      <c r="I363" s="43"/>
      <c r="J363" s="43"/>
      <c r="K363" s="43"/>
      <c r="L363" s="43"/>
      <c r="M363" s="43"/>
      <c r="N363" s="43"/>
      <c r="O363" s="43"/>
      <c r="P363" s="43"/>
      <c r="Q363" s="43"/>
      <c r="R363" s="43"/>
      <c r="S363" s="43"/>
      <c r="T363" s="43"/>
    </row>
    <row r="364" spans="1:20" ht="15.9" x14ac:dyDescent="0.45">
      <c r="A364" s="3"/>
      <c r="C364" s="43"/>
      <c r="D364" s="43"/>
      <c r="E364" s="43"/>
      <c r="F364" s="43"/>
      <c r="G364" s="43"/>
      <c r="H364" s="43"/>
      <c r="I364" s="43"/>
      <c r="J364" s="43"/>
      <c r="K364" s="43"/>
      <c r="L364" s="43"/>
      <c r="M364" s="43"/>
      <c r="N364" s="43"/>
      <c r="O364" s="43"/>
      <c r="P364" s="43"/>
      <c r="Q364" s="43"/>
      <c r="R364" s="43"/>
      <c r="S364" s="43"/>
      <c r="T364" s="43"/>
    </row>
    <row r="365" spans="1:20" ht="15.9" x14ac:dyDescent="0.45">
      <c r="A365" s="3"/>
      <c r="B365" s="3"/>
      <c r="C365" s="43" t="s">
        <v>838</v>
      </c>
      <c r="D365" s="43"/>
      <c r="E365" s="43"/>
      <c r="F365" s="43"/>
      <c r="G365" s="43" t="s">
        <v>839</v>
      </c>
      <c r="H365" s="43"/>
      <c r="I365" s="43"/>
      <c r="J365" s="43"/>
      <c r="K365" s="43" t="s">
        <v>840</v>
      </c>
      <c r="L365" s="43"/>
      <c r="M365" s="43"/>
      <c r="N365" s="43"/>
      <c r="O365" s="43"/>
      <c r="P365" s="43"/>
      <c r="Q365" s="43"/>
      <c r="R365" s="43"/>
      <c r="S365" s="43"/>
      <c r="T365" s="43"/>
    </row>
    <row r="366" spans="1:20" ht="15.9" x14ac:dyDescent="0.45">
      <c r="A366" s="3"/>
      <c r="B366" s="3"/>
      <c r="C366" s="43"/>
      <c r="D366" s="43"/>
      <c r="E366" s="43"/>
      <c r="F366" s="43"/>
      <c r="G366" s="43"/>
      <c r="H366" s="43"/>
      <c r="I366" s="43"/>
      <c r="J366" s="43"/>
      <c r="K366" s="43"/>
      <c r="L366" s="43"/>
      <c r="M366" s="43"/>
      <c r="N366" s="43"/>
      <c r="O366" s="43"/>
      <c r="P366" s="43"/>
      <c r="Q366" s="43"/>
      <c r="R366" s="43"/>
      <c r="S366" s="43"/>
      <c r="T366" s="43"/>
    </row>
    <row r="367" spans="1:20" ht="15.9" x14ac:dyDescent="0.45">
      <c r="A367" s="3"/>
      <c r="B367" s="3"/>
      <c r="C367" s="43"/>
      <c r="D367" s="43"/>
      <c r="E367" s="43"/>
      <c r="F367" s="43"/>
      <c r="G367" s="43"/>
      <c r="H367" s="43"/>
      <c r="I367" s="43"/>
      <c r="J367" s="43"/>
      <c r="K367" s="43"/>
      <c r="L367" s="43"/>
      <c r="M367" s="43"/>
      <c r="N367" s="43"/>
      <c r="O367" s="43"/>
      <c r="P367" s="43"/>
      <c r="Q367" s="43"/>
      <c r="R367" s="43"/>
      <c r="S367" s="43"/>
      <c r="T367" s="43"/>
    </row>
    <row r="368" spans="1:20" ht="15.9" x14ac:dyDescent="0.45">
      <c r="A368" s="3"/>
      <c r="B368" s="3"/>
      <c r="C368" s="43"/>
      <c r="D368" s="43"/>
      <c r="E368" s="43"/>
      <c r="F368" s="43"/>
      <c r="G368" s="43"/>
      <c r="H368" s="43"/>
      <c r="I368" s="43"/>
      <c r="J368" s="43"/>
      <c r="K368" s="43"/>
      <c r="L368" s="43"/>
      <c r="M368" s="43"/>
      <c r="N368" s="43"/>
      <c r="O368" s="43"/>
      <c r="P368" s="43"/>
      <c r="Q368" s="43"/>
      <c r="R368" s="43"/>
      <c r="S368" s="43"/>
      <c r="T368" s="43"/>
    </row>
    <row r="369" spans="1:20" ht="15.9" x14ac:dyDescent="0.45">
      <c r="A369" s="3"/>
      <c r="B369" s="3"/>
      <c r="C369" s="43"/>
      <c r="D369" s="43"/>
      <c r="E369" s="43"/>
      <c r="F369" s="43"/>
      <c r="G369" s="43"/>
      <c r="H369" s="43"/>
      <c r="I369" s="43"/>
      <c r="J369" s="43"/>
      <c r="K369" s="43"/>
      <c r="L369" s="43"/>
      <c r="M369" s="43"/>
      <c r="N369" s="43"/>
      <c r="O369" s="43"/>
      <c r="P369" s="43"/>
      <c r="Q369" s="43"/>
      <c r="R369" s="43"/>
      <c r="S369" s="43"/>
      <c r="T369" s="43"/>
    </row>
    <row r="370" spans="1:20" ht="15.9" x14ac:dyDescent="0.45">
      <c r="A370" s="3"/>
      <c r="B370" s="3"/>
      <c r="C370" s="43"/>
      <c r="D370" s="43"/>
      <c r="E370" s="43"/>
      <c r="F370" s="43"/>
      <c r="G370" s="43"/>
      <c r="H370" s="43"/>
      <c r="I370" s="43"/>
      <c r="J370" s="43"/>
      <c r="K370" s="43"/>
      <c r="L370" s="43"/>
      <c r="M370" s="43"/>
      <c r="N370" s="43"/>
      <c r="O370" s="43"/>
      <c r="P370" s="43"/>
      <c r="Q370" s="43"/>
      <c r="R370" s="43"/>
      <c r="S370" s="43"/>
      <c r="T370" s="43"/>
    </row>
    <row r="371" spans="1:20" ht="15.9" x14ac:dyDescent="0.45">
      <c r="A371" s="3"/>
      <c r="B371" s="3"/>
      <c r="C371" s="43"/>
      <c r="D371" s="43"/>
      <c r="E371" s="43"/>
      <c r="F371" s="43"/>
      <c r="G371" s="43"/>
      <c r="H371" s="43"/>
      <c r="I371" s="43"/>
      <c r="J371" s="43"/>
      <c r="K371" s="43"/>
      <c r="L371" s="43"/>
      <c r="M371" s="43"/>
      <c r="N371" s="43"/>
      <c r="O371" s="43"/>
      <c r="P371" s="43"/>
      <c r="Q371" s="43"/>
      <c r="R371" s="43"/>
      <c r="S371" s="43"/>
      <c r="T371" s="43"/>
    </row>
    <row r="372" spans="1:20" ht="15.9" x14ac:dyDescent="0.45">
      <c r="A372" s="3"/>
      <c r="B372" s="3"/>
      <c r="C372" s="43"/>
      <c r="D372" s="43"/>
      <c r="E372" s="43"/>
      <c r="F372" s="43"/>
      <c r="G372" s="43"/>
      <c r="H372" s="43"/>
      <c r="I372" s="43"/>
      <c r="J372" s="43"/>
      <c r="K372" s="43"/>
      <c r="L372" s="43"/>
      <c r="M372" s="43"/>
      <c r="N372" s="43"/>
      <c r="O372" s="43"/>
      <c r="P372" s="43"/>
      <c r="Q372" s="43"/>
      <c r="R372" s="43"/>
      <c r="S372" s="43"/>
      <c r="T372" s="43"/>
    </row>
    <row r="373" spans="1:20" ht="15.9" x14ac:dyDescent="0.45">
      <c r="A373" s="3"/>
      <c r="B373" s="3"/>
      <c r="C373" s="43"/>
      <c r="D373" s="43"/>
      <c r="E373" s="43"/>
      <c r="F373" s="43"/>
      <c r="G373" s="43"/>
      <c r="H373" s="43"/>
      <c r="I373" s="43"/>
      <c r="J373" s="43"/>
      <c r="K373" s="43"/>
      <c r="L373" s="43"/>
      <c r="M373" s="43"/>
      <c r="N373" s="43"/>
      <c r="O373" s="43"/>
      <c r="P373" s="43"/>
      <c r="Q373" s="43"/>
      <c r="R373" s="43"/>
      <c r="S373" s="43"/>
      <c r="T373" s="43"/>
    </row>
    <row r="374" spans="1:20" ht="15.9" x14ac:dyDescent="0.45">
      <c r="A374" s="3"/>
      <c r="B374" s="3"/>
      <c r="C374" s="43"/>
      <c r="D374" s="43"/>
      <c r="E374" s="43"/>
      <c r="F374" s="43"/>
      <c r="G374" s="43"/>
      <c r="H374" s="43"/>
      <c r="I374" s="43"/>
      <c r="J374" s="43"/>
      <c r="K374" s="43"/>
      <c r="L374" s="43"/>
      <c r="M374" s="43"/>
      <c r="N374" s="43"/>
      <c r="O374" s="43"/>
      <c r="P374" s="43"/>
      <c r="Q374" s="43"/>
      <c r="R374" s="43"/>
      <c r="S374" s="43"/>
      <c r="T374" s="43"/>
    </row>
    <row r="375" spans="1:20" ht="15.9" x14ac:dyDescent="0.45">
      <c r="A375" s="3"/>
      <c r="B375" s="3"/>
      <c r="C375" s="43"/>
      <c r="D375" s="43"/>
      <c r="E375" s="43"/>
      <c r="F375" s="43"/>
      <c r="G375" s="43"/>
      <c r="H375" s="43"/>
      <c r="I375" s="43"/>
      <c r="J375" s="43"/>
      <c r="K375" s="43"/>
      <c r="L375" s="43"/>
      <c r="M375" s="43"/>
      <c r="N375" s="43"/>
      <c r="O375" s="43"/>
      <c r="P375" s="43"/>
      <c r="Q375" s="43"/>
      <c r="R375" s="43"/>
      <c r="S375" s="43"/>
      <c r="T375" s="43"/>
    </row>
    <row r="376" spans="1:20" ht="15.9" x14ac:dyDescent="0.45">
      <c r="A376" s="3"/>
      <c r="B376" s="3"/>
      <c r="C376" s="43"/>
      <c r="D376" s="43"/>
      <c r="E376" s="43"/>
      <c r="F376" s="43"/>
      <c r="G376" s="43"/>
      <c r="H376" s="43"/>
      <c r="I376" s="43"/>
      <c r="J376" s="43"/>
      <c r="K376" s="43"/>
      <c r="L376" s="43"/>
      <c r="M376" s="43"/>
      <c r="N376" s="43"/>
      <c r="O376" s="43"/>
      <c r="P376" s="43"/>
      <c r="Q376" s="43"/>
      <c r="R376" s="43"/>
      <c r="S376" s="43"/>
      <c r="T376" s="43"/>
    </row>
    <row r="377" spans="1:20" ht="15.9" x14ac:dyDescent="0.45">
      <c r="A377" s="3"/>
      <c r="B377" s="3"/>
      <c r="C377" s="43"/>
      <c r="D377" s="43"/>
      <c r="E377" s="43"/>
      <c r="F377" s="43"/>
      <c r="G377" s="43"/>
      <c r="H377" s="43"/>
      <c r="I377" s="43"/>
      <c r="J377" s="43"/>
      <c r="K377" s="43"/>
      <c r="L377" s="43"/>
      <c r="M377" s="43"/>
      <c r="N377" s="43"/>
      <c r="O377" s="43"/>
      <c r="P377" s="43"/>
      <c r="Q377" s="43"/>
      <c r="R377" s="43"/>
      <c r="S377" s="43"/>
      <c r="T377" s="43"/>
    </row>
    <row r="378" spans="1:20" ht="15.9" x14ac:dyDescent="0.45">
      <c r="A378" s="3"/>
      <c r="B378" s="3"/>
      <c r="C378" s="43"/>
      <c r="D378" s="43"/>
      <c r="E378" s="43"/>
      <c r="F378" s="43"/>
      <c r="G378" s="43"/>
      <c r="H378" s="43"/>
      <c r="I378" s="43"/>
      <c r="J378" s="43"/>
      <c r="K378" s="43"/>
      <c r="L378" s="43"/>
      <c r="M378" s="43"/>
      <c r="N378" s="43"/>
      <c r="O378" s="43"/>
      <c r="P378" s="43"/>
      <c r="Q378" s="43"/>
      <c r="R378" s="43"/>
      <c r="S378" s="43"/>
      <c r="T378" s="43"/>
    </row>
    <row r="379" spans="1:20" ht="15.9" x14ac:dyDescent="0.45">
      <c r="A379" s="3"/>
      <c r="B379" s="279" t="s">
        <v>865</v>
      </c>
      <c r="C379" s="43" t="s">
        <v>866</v>
      </c>
      <c r="D379" s="43"/>
      <c r="E379" s="43"/>
      <c r="F379" s="43"/>
      <c r="G379" s="43"/>
      <c r="H379" s="43"/>
      <c r="I379" s="43"/>
      <c r="J379" s="43"/>
      <c r="K379" s="43"/>
      <c r="L379" s="43"/>
      <c r="M379" s="43"/>
      <c r="N379" s="43"/>
      <c r="O379" s="43"/>
      <c r="P379" s="43"/>
      <c r="Q379" s="43"/>
      <c r="R379" s="43"/>
      <c r="S379" s="43"/>
      <c r="T379" s="43"/>
    </row>
    <row r="380" spans="1:20" ht="15.9" x14ac:dyDescent="0.45">
      <c r="A380" s="3"/>
      <c r="B380" s="3"/>
      <c r="C380" s="356" t="s">
        <v>864</v>
      </c>
      <c r="D380" s="43"/>
      <c r="E380" s="43"/>
      <c r="F380" s="43"/>
      <c r="G380" s="43"/>
      <c r="H380" s="43"/>
      <c r="I380" s="43"/>
      <c r="J380" s="43"/>
      <c r="K380" s="43"/>
      <c r="L380" s="43"/>
      <c r="M380" s="43"/>
      <c r="N380" s="43"/>
      <c r="O380" s="43"/>
      <c r="P380" s="43"/>
      <c r="Q380" s="43"/>
      <c r="R380" s="43"/>
      <c r="S380" s="43"/>
      <c r="T380" s="43"/>
    </row>
    <row r="381" spans="1:20" x14ac:dyDescent="0.4">
      <c r="A381" s="3"/>
      <c r="B381" s="3"/>
      <c r="C381" s="3"/>
      <c r="D381" s="3"/>
      <c r="E381" s="3"/>
      <c r="F381" s="3"/>
      <c r="G381" s="3"/>
      <c r="H381" s="3"/>
      <c r="I381" s="3"/>
      <c r="J381" s="3"/>
      <c r="K381" s="3"/>
      <c r="L381" s="3"/>
      <c r="M381" s="3"/>
      <c r="N381" s="3"/>
      <c r="O381" s="3"/>
      <c r="P381" s="3"/>
      <c r="Q381" s="3"/>
      <c r="R381" s="3"/>
      <c r="S381" s="3"/>
      <c r="T381" s="3"/>
    </row>
  </sheetData>
  <mergeCells count="8">
    <mergeCell ref="C257:F258"/>
    <mergeCell ref="C259:F261"/>
    <mergeCell ref="O71:R72"/>
    <mergeCell ref="I209:L210"/>
    <mergeCell ref="N209:Q210"/>
    <mergeCell ref="O257:R261"/>
    <mergeCell ref="K257:N264"/>
    <mergeCell ref="G257:J264"/>
  </mergeCells>
  <hyperlinks>
    <hyperlink ref="C380" r:id="rId1" xr:uid="{D1D95104-F15A-4AF7-BA2B-AF68A8B26AAF}"/>
  </hyperlinks>
  <pageMargins left="0.25" right="0.25" top="0.75" bottom="0.75" header="0.3" footer="0.3"/>
  <pageSetup paperSize="9" scale="52" fitToHeight="0" orientation="portrait" r:id="rId2"/>
  <rowBreaks count="1" manualBreakCount="1">
    <brk id="167"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7A8B-E803-43E1-990B-12D9D98B7E2F}">
  <dimension ref="A1:I48"/>
  <sheetViews>
    <sheetView workbookViewId="0">
      <selection activeCell="G77" sqref="G77"/>
    </sheetView>
  </sheetViews>
  <sheetFormatPr defaultRowHeight="14.6" x14ac:dyDescent="0.4"/>
  <sheetData>
    <row r="1" spans="1:1" ht="23.15" x14ac:dyDescent="0.6">
      <c r="A1" s="114" t="s">
        <v>685</v>
      </c>
    </row>
    <row r="48" spans="9:9" x14ac:dyDescent="0.4">
      <c r="I48" t="s">
        <v>686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1788-1C13-4CAC-BDDA-699BF95B191B}">
  <dimension ref="A1"/>
  <sheetViews>
    <sheetView workbookViewId="0"/>
  </sheetViews>
  <sheetFormatPr defaultRowHeight="14.6" x14ac:dyDescent="0.4"/>
  <sheetData>
    <row r="1" spans="1:1" ht="23.15" x14ac:dyDescent="0.6">
      <c r="A1" s="114" t="s">
        <v>684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290A-0D7E-44A5-BFA0-79FEDBB37BFA}">
  <dimension ref="A1"/>
  <sheetViews>
    <sheetView workbookViewId="0">
      <selection activeCell="A2" sqref="A2"/>
    </sheetView>
  </sheetViews>
  <sheetFormatPr defaultRowHeight="14.6" x14ac:dyDescent="0.4"/>
  <sheetData>
    <row r="1" spans="1:1" ht="23.15" x14ac:dyDescent="0.6">
      <c r="A1" s="114" t="s">
        <v>688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27FB-FECF-499B-8C18-4236F76590E6}">
  <dimension ref="A1"/>
  <sheetViews>
    <sheetView workbookViewId="0"/>
  </sheetViews>
  <sheetFormatPr defaultRowHeight="14.6" x14ac:dyDescent="0.4"/>
  <sheetData>
    <row r="1" spans="1:1" ht="23.15" x14ac:dyDescent="0.6">
      <c r="A1" s="114" t="s">
        <v>687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833E-8A6E-419C-B98F-40601E00155B}">
  <sheetPr codeName="Ark8">
    <tabColor rgb="FFFF0000"/>
  </sheetPr>
  <dimension ref="A1:D55"/>
  <sheetViews>
    <sheetView workbookViewId="0"/>
  </sheetViews>
  <sheetFormatPr defaultRowHeight="14.6" x14ac:dyDescent="0.4"/>
  <sheetData>
    <row r="1" spans="1:4" x14ac:dyDescent="0.4">
      <c r="A1" s="7">
        <v>6.8</v>
      </c>
      <c r="B1" s="7">
        <v>3.2</v>
      </c>
      <c r="C1" s="7">
        <v>3</v>
      </c>
      <c r="D1" s="7">
        <v>2.5</v>
      </c>
    </row>
    <row r="2" spans="1:4" x14ac:dyDescent="0.4">
      <c r="A2" s="7">
        <v>8</v>
      </c>
      <c r="B2" s="7">
        <v>2.6</v>
      </c>
      <c r="C2" s="7">
        <v>3</v>
      </c>
      <c r="D2" s="7">
        <v>2.2999999999999998</v>
      </c>
    </row>
    <row r="3" spans="1:4" x14ac:dyDescent="0.4">
      <c r="A3" s="7">
        <v>5.8</v>
      </c>
      <c r="B3" s="7">
        <v>2.2999999999999998</v>
      </c>
      <c r="C3" s="7">
        <v>2.6</v>
      </c>
      <c r="D3" s="7">
        <v>2.6</v>
      </c>
    </row>
    <row r="4" spans="1:4" x14ac:dyDescent="0.4">
      <c r="A4" s="7">
        <v>5.7</v>
      </c>
      <c r="B4" s="7">
        <v>2.6</v>
      </c>
      <c r="C4" s="7">
        <v>2.2999999999999998</v>
      </c>
      <c r="D4" s="7">
        <v>2.7</v>
      </c>
    </row>
    <row r="5" spans="1:4" x14ac:dyDescent="0.4">
      <c r="A5" s="7">
        <v>8</v>
      </c>
      <c r="B5" s="7">
        <v>2.6</v>
      </c>
      <c r="C5" s="7">
        <v>3</v>
      </c>
      <c r="D5" s="7">
        <v>2.2999999999999998</v>
      </c>
    </row>
    <row r="6" spans="1:4" x14ac:dyDescent="0.4">
      <c r="A6" s="7">
        <v>8</v>
      </c>
      <c r="B6" s="7">
        <v>2.6</v>
      </c>
      <c r="C6" s="7">
        <v>3</v>
      </c>
      <c r="D6" s="7">
        <v>2.2999999999999998</v>
      </c>
    </row>
    <row r="7" spans="1:4" x14ac:dyDescent="0.4">
      <c r="A7" s="7">
        <v>5.8</v>
      </c>
      <c r="B7" s="7">
        <v>2.2999999999999998</v>
      </c>
      <c r="C7" s="7">
        <v>2.6</v>
      </c>
      <c r="D7" s="7">
        <v>2.7</v>
      </c>
    </row>
    <row r="8" spans="1:4" x14ac:dyDescent="0.4">
      <c r="A8" s="7">
        <v>8</v>
      </c>
      <c r="B8" s="7">
        <v>2.6</v>
      </c>
      <c r="C8" s="7">
        <v>3</v>
      </c>
      <c r="D8" s="7">
        <v>2.2999999999999998</v>
      </c>
    </row>
    <row r="9" spans="1:4" x14ac:dyDescent="0.4">
      <c r="A9" s="7">
        <v>9.8000000000000007</v>
      </c>
      <c r="B9" s="7">
        <v>2.2999999999999998</v>
      </c>
      <c r="C9" s="7">
        <v>3.8</v>
      </c>
      <c r="D9" s="7">
        <v>5</v>
      </c>
    </row>
    <row r="10" spans="1:4" x14ac:dyDescent="0.4">
      <c r="A10" s="7">
        <v>6</v>
      </c>
      <c r="B10" s="7">
        <v>3.1</v>
      </c>
      <c r="C10" s="7">
        <v>3.1</v>
      </c>
      <c r="D10" s="7">
        <v>3.1</v>
      </c>
    </row>
    <row r="11" spans="1:4" x14ac:dyDescent="0.4">
      <c r="A11" s="7">
        <v>6</v>
      </c>
      <c r="B11" s="7">
        <v>3.1</v>
      </c>
      <c r="C11" s="7">
        <v>3.1</v>
      </c>
      <c r="D11" s="7">
        <v>3.1</v>
      </c>
    </row>
    <row r="12" spans="1:4" x14ac:dyDescent="0.4">
      <c r="A12" s="7">
        <v>7</v>
      </c>
      <c r="B12" s="7">
        <v>3.3</v>
      </c>
      <c r="C12" s="7">
        <v>3.3</v>
      </c>
      <c r="D12" s="7">
        <v>3.3</v>
      </c>
    </row>
    <row r="13" spans="1:4" x14ac:dyDescent="0.4">
      <c r="A13" s="7">
        <v>9.3000000000000007</v>
      </c>
      <c r="B13" s="7">
        <v>3.3</v>
      </c>
      <c r="C13" s="7">
        <v>3.3</v>
      </c>
      <c r="D13" s="7">
        <v>3.3</v>
      </c>
    </row>
    <row r="14" spans="1:4" x14ac:dyDescent="0.4">
      <c r="A14" s="7">
        <v>7</v>
      </c>
      <c r="B14" s="7">
        <v>3.3</v>
      </c>
      <c r="C14" s="7">
        <v>3.3</v>
      </c>
      <c r="D14" s="7">
        <v>3.3</v>
      </c>
    </row>
    <row r="15" spans="1:4" x14ac:dyDescent="0.4">
      <c r="A15" s="7">
        <v>6.9</v>
      </c>
      <c r="B15" s="7">
        <v>3.1</v>
      </c>
      <c r="C15" s="7">
        <v>3.1</v>
      </c>
      <c r="D15" s="7">
        <v>3.1</v>
      </c>
    </row>
    <row r="16" spans="1:4" x14ac:dyDescent="0.4">
      <c r="A16" s="7">
        <v>11.8</v>
      </c>
      <c r="B16" s="7">
        <v>3.08</v>
      </c>
      <c r="C16" s="7">
        <v>3.08</v>
      </c>
      <c r="D16" s="7">
        <v>3.08</v>
      </c>
    </row>
    <row r="17" spans="1:4" x14ac:dyDescent="0.4">
      <c r="A17" s="7">
        <v>7.6</v>
      </c>
      <c r="B17" s="7">
        <v>3.3</v>
      </c>
      <c r="C17" s="7">
        <v>3.3</v>
      </c>
      <c r="D17" s="7">
        <v>3.3</v>
      </c>
    </row>
    <row r="18" spans="1:4" x14ac:dyDescent="0.4">
      <c r="A18" s="7">
        <v>7.5</v>
      </c>
      <c r="B18" s="7">
        <v>3.3</v>
      </c>
      <c r="C18" s="7">
        <v>3.3</v>
      </c>
      <c r="D18" s="7">
        <v>3.3</v>
      </c>
    </row>
    <row r="19" spans="1:4" x14ac:dyDescent="0.4">
      <c r="A19" s="7">
        <v>7.7</v>
      </c>
      <c r="B19" s="7">
        <v>3.2</v>
      </c>
      <c r="C19" s="7">
        <v>3.2</v>
      </c>
      <c r="D19" s="7">
        <v>3.2</v>
      </c>
    </row>
    <row r="20" spans="1:4" x14ac:dyDescent="0.4">
      <c r="A20" s="7">
        <v>6.2</v>
      </c>
      <c r="B20" s="7">
        <v>3.3</v>
      </c>
      <c r="C20" s="7">
        <v>3.3</v>
      </c>
      <c r="D20" s="7">
        <v>3.3</v>
      </c>
    </row>
    <row r="21" spans="1:4" x14ac:dyDescent="0.4">
      <c r="A21" s="7" t="s">
        <v>310</v>
      </c>
      <c r="B21" s="7" t="e">
        <v>#VALUE!</v>
      </c>
      <c r="C21" s="7" t="s">
        <v>310</v>
      </c>
      <c r="D21" s="7" t="s">
        <v>310</v>
      </c>
    </row>
    <row r="22" spans="1:4" x14ac:dyDescent="0.4">
      <c r="A22" s="7">
        <v>6</v>
      </c>
      <c r="B22" s="7">
        <v>3.3</v>
      </c>
      <c r="C22" s="7">
        <v>3.8</v>
      </c>
      <c r="D22" s="7">
        <v>3.3</v>
      </c>
    </row>
    <row r="23" spans="1:4" x14ac:dyDescent="0.4">
      <c r="A23" s="7">
        <v>6</v>
      </c>
      <c r="B23" s="7">
        <v>3.3</v>
      </c>
      <c r="C23" s="7">
        <v>3.8</v>
      </c>
      <c r="D23" s="7">
        <v>3.3</v>
      </c>
    </row>
    <row r="24" spans="1:4" x14ac:dyDescent="0.4">
      <c r="A24" s="7">
        <v>6.2</v>
      </c>
      <c r="B24" s="7">
        <v>3.5</v>
      </c>
      <c r="C24" s="7">
        <v>3.8</v>
      </c>
      <c r="D24" s="7">
        <v>3.5</v>
      </c>
    </row>
    <row r="25" spans="1:4" x14ac:dyDescent="0.4">
      <c r="A25" s="7">
        <v>6</v>
      </c>
      <c r="B25" s="7">
        <v>3.4</v>
      </c>
      <c r="C25" s="7">
        <v>3.9</v>
      </c>
      <c r="D25" s="7">
        <v>3.4</v>
      </c>
    </row>
    <row r="26" spans="1:4" x14ac:dyDescent="0.4">
      <c r="A26" s="7">
        <v>6</v>
      </c>
      <c r="B26" s="7">
        <v>3.3</v>
      </c>
      <c r="C26" s="7">
        <v>3.8</v>
      </c>
      <c r="D26" s="7">
        <v>3.3</v>
      </c>
    </row>
    <row r="27" spans="1:4" x14ac:dyDescent="0.4">
      <c r="A27" s="7">
        <v>7.5</v>
      </c>
      <c r="B27" s="7">
        <v>3</v>
      </c>
      <c r="C27" s="7">
        <v>3.5</v>
      </c>
      <c r="D27" s="7">
        <v>4</v>
      </c>
    </row>
    <row r="28" spans="1:4" x14ac:dyDescent="0.4">
      <c r="A28" s="7">
        <v>7.5</v>
      </c>
      <c r="B28" s="7">
        <v>3</v>
      </c>
      <c r="C28" s="7">
        <v>3.5</v>
      </c>
      <c r="D28" s="7">
        <v>4</v>
      </c>
    </row>
    <row r="29" spans="1:4" x14ac:dyDescent="0.4">
      <c r="A29" s="7">
        <v>6</v>
      </c>
      <c r="B29" s="7">
        <v>3.4</v>
      </c>
      <c r="C29" s="7">
        <v>3.4</v>
      </c>
      <c r="D29" s="7">
        <v>3.4</v>
      </c>
    </row>
    <row r="30" spans="1:4" x14ac:dyDescent="0.4">
      <c r="A30" s="7">
        <v>6.7</v>
      </c>
      <c r="B30" s="7">
        <v>3.4</v>
      </c>
      <c r="C30" s="7">
        <v>3.4</v>
      </c>
      <c r="D30" s="7">
        <v>3</v>
      </c>
    </row>
    <row r="31" spans="1:4" x14ac:dyDescent="0.4">
      <c r="A31" s="7">
        <v>6</v>
      </c>
      <c r="B31" s="7">
        <v>3.5</v>
      </c>
      <c r="C31" s="7">
        <v>3.5</v>
      </c>
      <c r="D31" s="7">
        <v>3.5</v>
      </c>
    </row>
    <row r="32" spans="1:4" x14ac:dyDescent="0.4">
      <c r="A32" s="7">
        <v>8</v>
      </c>
      <c r="B32" s="7">
        <v>3.4</v>
      </c>
      <c r="C32" s="7">
        <v>3.4</v>
      </c>
      <c r="D32" s="7">
        <v>3.4</v>
      </c>
    </row>
    <row r="33" spans="1:4" x14ac:dyDescent="0.4">
      <c r="A33" s="7">
        <v>6.7</v>
      </c>
      <c r="B33" s="7">
        <v>3.4</v>
      </c>
      <c r="C33" s="7">
        <v>3.8</v>
      </c>
      <c r="D33" s="7">
        <v>3.8</v>
      </c>
    </row>
    <row r="34" spans="1:4" x14ac:dyDescent="0.4">
      <c r="A34" s="7">
        <v>10.5</v>
      </c>
      <c r="B34" s="7">
        <v>3.7</v>
      </c>
      <c r="C34" s="7">
        <v>3.7</v>
      </c>
      <c r="D34" s="7">
        <v>3.7</v>
      </c>
    </row>
    <row r="35" spans="1:4" x14ac:dyDescent="0.4">
      <c r="A35" s="7">
        <v>8</v>
      </c>
      <c r="B35" s="7">
        <v>3.25</v>
      </c>
      <c r="C35" s="7">
        <v>3.25</v>
      </c>
      <c r="D35" s="7">
        <v>3.25</v>
      </c>
    </row>
    <row r="36" spans="1:4" x14ac:dyDescent="0.4">
      <c r="A36" s="7">
        <v>8</v>
      </c>
      <c r="B36" s="7">
        <v>3.25</v>
      </c>
      <c r="C36" s="7">
        <v>3.25</v>
      </c>
      <c r="D36" s="7">
        <v>3.25</v>
      </c>
    </row>
    <row r="37" spans="1:4" x14ac:dyDescent="0.4">
      <c r="A37" s="7">
        <v>8</v>
      </c>
      <c r="B37" s="7">
        <v>3.3</v>
      </c>
      <c r="C37" s="7">
        <v>3.3</v>
      </c>
      <c r="D37" s="7">
        <v>3.3</v>
      </c>
    </row>
    <row r="38" spans="1:4" x14ac:dyDescent="0.4">
      <c r="A38" s="7">
        <v>6.1</v>
      </c>
      <c r="B38" s="7">
        <v>3.3</v>
      </c>
      <c r="C38" s="7">
        <v>3.3</v>
      </c>
      <c r="D38" s="7">
        <v>3.3</v>
      </c>
    </row>
    <row r="39" spans="1:4" x14ac:dyDescent="0.4">
      <c r="A39" s="7">
        <v>6.2</v>
      </c>
      <c r="B39" s="7">
        <v>3.3</v>
      </c>
      <c r="C39" s="7">
        <v>3.3</v>
      </c>
      <c r="D39" s="7">
        <v>3.3</v>
      </c>
    </row>
    <row r="40" spans="1:4" x14ac:dyDescent="0.4">
      <c r="A40" s="7">
        <v>7.8</v>
      </c>
      <c r="B40" s="7">
        <v>3.3</v>
      </c>
      <c r="C40" s="7">
        <v>3.3</v>
      </c>
      <c r="D40" s="7">
        <v>3.3</v>
      </c>
    </row>
    <row r="41" spans="1:4" x14ac:dyDescent="0.4">
      <c r="A41" s="7">
        <v>6.3</v>
      </c>
      <c r="B41" s="7">
        <v>3.3</v>
      </c>
      <c r="C41" s="7">
        <v>3.3</v>
      </c>
      <c r="D41" s="7">
        <v>3.3</v>
      </c>
    </row>
    <row r="42" spans="1:4" x14ac:dyDescent="0.4">
      <c r="A42" s="7">
        <v>6.3</v>
      </c>
      <c r="B42" s="7">
        <v>3.3</v>
      </c>
      <c r="C42" s="7">
        <v>3.3</v>
      </c>
      <c r="D42" s="7">
        <v>3.3</v>
      </c>
    </row>
    <row r="43" spans="1:4" x14ac:dyDescent="0.4">
      <c r="A43" s="7">
        <v>6.3</v>
      </c>
      <c r="B43" s="7">
        <v>3.3</v>
      </c>
      <c r="C43" s="7">
        <v>3.3</v>
      </c>
      <c r="D43" s="7">
        <v>3.3</v>
      </c>
    </row>
    <row r="44" spans="1:4" x14ac:dyDescent="0.4">
      <c r="A44" s="7">
        <v>6.3</v>
      </c>
      <c r="B44" s="7">
        <v>3.3</v>
      </c>
      <c r="C44" s="7">
        <v>3.3</v>
      </c>
      <c r="D44" s="7">
        <v>3.3</v>
      </c>
    </row>
    <row r="45" spans="1:4" x14ac:dyDescent="0.4">
      <c r="A45" s="7">
        <v>6.3</v>
      </c>
      <c r="B45" s="7">
        <v>3.3</v>
      </c>
      <c r="C45" s="7">
        <v>3.3</v>
      </c>
      <c r="D45" s="7">
        <v>3.3</v>
      </c>
    </row>
    <row r="46" spans="1:4" x14ac:dyDescent="0.4">
      <c r="A46" s="7">
        <v>6.3</v>
      </c>
      <c r="B46" s="7">
        <v>3.3</v>
      </c>
      <c r="C46" s="7">
        <v>3.3</v>
      </c>
      <c r="D46" s="7">
        <v>3.3</v>
      </c>
    </row>
    <row r="47" spans="1:4" x14ac:dyDescent="0.4">
      <c r="A47" s="7">
        <v>7.8</v>
      </c>
      <c r="B47" s="7">
        <v>3</v>
      </c>
      <c r="C47" s="7">
        <v>3.2</v>
      </c>
      <c r="D47" s="7">
        <v>3</v>
      </c>
    </row>
    <row r="48" spans="1:4" x14ac:dyDescent="0.4">
      <c r="A48" s="7">
        <v>7.8</v>
      </c>
      <c r="B48" s="7">
        <v>3</v>
      </c>
      <c r="C48" s="7">
        <v>3</v>
      </c>
      <c r="D48" s="7">
        <v>3</v>
      </c>
    </row>
    <row r="49" spans="1:4" x14ac:dyDescent="0.4">
      <c r="A49" s="7">
        <v>6.9</v>
      </c>
      <c r="B49" s="7">
        <v>2.6</v>
      </c>
      <c r="C49" s="7">
        <v>2.6</v>
      </c>
      <c r="D49" s="7">
        <v>2.6</v>
      </c>
    </row>
    <row r="50" spans="1:4" x14ac:dyDescent="0.4">
      <c r="A50" s="7">
        <v>6.8</v>
      </c>
      <c r="B50" s="7">
        <v>2.6</v>
      </c>
      <c r="C50" s="7">
        <v>2.6</v>
      </c>
      <c r="D50" s="7">
        <v>2.6</v>
      </c>
    </row>
    <row r="51" spans="1:4" x14ac:dyDescent="0.4">
      <c r="A51" s="7">
        <v>8.3000000000000007</v>
      </c>
      <c r="B51" s="7">
        <v>2.6</v>
      </c>
      <c r="C51" s="7">
        <v>2.6</v>
      </c>
      <c r="D51" s="7">
        <v>2.6</v>
      </c>
    </row>
    <row r="52" spans="1:4" x14ac:dyDescent="0.4">
      <c r="A52" s="7">
        <v>9.3000000000000007</v>
      </c>
      <c r="B52" s="7">
        <v>2.6</v>
      </c>
      <c r="C52" s="7">
        <v>2.6</v>
      </c>
      <c r="D52" s="7">
        <v>3</v>
      </c>
    </row>
    <row r="53" spans="1:4" x14ac:dyDescent="0.4">
      <c r="A53" s="7">
        <v>6.6</v>
      </c>
      <c r="B53" s="7">
        <v>2.6</v>
      </c>
      <c r="C53" s="7">
        <v>2.6</v>
      </c>
      <c r="D53" s="7">
        <v>3</v>
      </c>
    </row>
    <row r="54" spans="1:4" x14ac:dyDescent="0.4">
      <c r="A54" s="7">
        <v>6.9</v>
      </c>
      <c r="B54" s="7">
        <v>2.2000000000000002</v>
      </c>
      <c r="C54" s="7">
        <v>2.4500000000000002</v>
      </c>
      <c r="D54" s="7">
        <v>3.7</v>
      </c>
    </row>
    <row r="55" spans="1:4" x14ac:dyDescent="0.4">
      <c r="A55" s="7">
        <v>6.8</v>
      </c>
      <c r="B55" s="7">
        <v>2.2000000000000002</v>
      </c>
      <c r="C55" s="7">
        <v>2.4500000000000002</v>
      </c>
      <c r="D55" s="7">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1">
    <tabColor theme="9" tint="0.59999389629810485"/>
    <pageSetUpPr autoPageBreaks="0"/>
  </sheetPr>
  <dimension ref="A1:BQ137"/>
  <sheetViews>
    <sheetView topLeftCell="C1" zoomScaleNormal="100" workbookViewId="0">
      <pane xSplit="2" ySplit="7" topLeftCell="E8" activePane="bottomRight" state="frozen"/>
      <selection activeCell="D1" sqref="D1"/>
      <selection pane="topRight" activeCell="E1" sqref="E1"/>
      <selection pane="bottomLeft" activeCell="D8" sqref="D8"/>
      <selection pane="bottomRight" activeCell="C1" sqref="C1"/>
    </sheetView>
  </sheetViews>
  <sheetFormatPr defaultColWidth="9.15234375" defaultRowHeight="14.6" outlineLevelRow="1" x14ac:dyDescent="0.4"/>
  <cols>
    <col min="1" max="2" width="2" hidden="1" customWidth="1"/>
    <col min="3" max="3" width="10.84375" customWidth="1"/>
    <col min="4" max="4" width="46.53515625" customWidth="1"/>
    <col min="5" max="8" width="15.69140625" style="30" customWidth="1"/>
    <col min="9" max="28" width="15.69140625" customWidth="1"/>
    <col min="29" max="31" width="15.69140625" style="30" customWidth="1"/>
    <col min="32" max="63" width="15.69140625" customWidth="1"/>
    <col min="64" max="123" width="11.69140625" customWidth="1"/>
    <col min="124" max="126" width="13.15234375" bestFit="1" customWidth="1"/>
    <col min="127" max="127" width="13.3828125" bestFit="1" customWidth="1"/>
  </cols>
  <sheetData>
    <row r="1" spans="1:69" ht="18.45" x14ac:dyDescent="0.5">
      <c r="C1" s="3"/>
      <c r="D1" s="280" t="s">
        <v>472</v>
      </c>
      <c r="E1" s="102" t="s">
        <v>853</v>
      </c>
      <c r="F1" s="103"/>
      <c r="G1" s="10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row>
    <row r="2" spans="1:69" x14ac:dyDescent="0.4">
      <c r="C2" s="3"/>
      <c r="D2" s="3" t="s">
        <v>546</v>
      </c>
      <c r="E2" s="103" t="s">
        <v>547</v>
      </c>
      <c r="F2" s="103"/>
      <c r="G2" s="10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row>
    <row r="3" spans="1:69" x14ac:dyDescent="0.4">
      <c r="C3" s="3"/>
      <c r="D3" s="3" t="s">
        <v>548</v>
      </c>
      <c r="E3" s="103" t="s">
        <v>549</v>
      </c>
      <c r="F3" s="103"/>
      <c r="G3" s="10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row>
    <row r="4" spans="1:69" ht="15.9" x14ac:dyDescent="0.45">
      <c r="C4" s="281" t="s">
        <v>750</v>
      </c>
      <c r="D4" s="282" t="s">
        <v>728</v>
      </c>
      <c r="E4" s="357">
        <v>1</v>
      </c>
      <c r="F4" s="357">
        <v>2</v>
      </c>
      <c r="G4" s="357">
        <v>3</v>
      </c>
      <c r="H4" s="357">
        <v>4</v>
      </c>
      <c r="I4" s="357">
        <v>5</v>
      </c>
      <c r="J4" s="357">
        <v>6</v>
      </c>
      <c r="K4" s="357">
        <v>7</v>
      </c>
      <c r="L4" s="357">
        <v>8</v>
      </c>
      <c r="M4" s="357">
        <v>9</v>
      </c>
      <c r="N4" s="357">
        <v>10</v>
      </c>
      <c r="O4" s="357">
        <v>11</v>
      </c>
      <c r="P4" s="357">
        <v>12</v>
      </c>
      <c r="Q4" s="357">
        <v>13</v>
      </c>
      <c r="R4" s="357">
        <v>14</v>
      </c>
      <c r="S4" s="357">
        <v>15</v>
      </c>
      <c r="T4" s="357">
        <v>16</v>
      </c>
      <c r="U4" s="357">
        <v>17</v>
      </c>
      <c r="V4" s="357">
        <v>18</v>
      </c>
      <c r="W4" s="357">
        <v>19</v>
      </c>
      <c r="X4" s="357">
        <v>20</v>
      </c>
      <c r="Y4" s="357">
        <v>21</v>
      </c>
      <c r="Z4" s="357">
        <v>22</v>
      </c>
      <c r="AA4" s="357">
        <v>23</v>
      </c>
      <c r="AB4" s="357">
        <v>24</v>
      </c>
      <c r="AC4" s="357">
        <v>25</v>
      </c>
      <c r="AD4" s="357">
        <v>26</v>
      </c>
      <c r="AE4" s="357">
        <v>27</v>
      </c>
      <c r="AF4" s="357">
        <v>28</v>
      </c>
      <c r="AG4" s="357">
        <v>29</v>
      </c>
      <c r="AH4" s="357">
        <v>30</v>
      </c>
      <c r="AI4" s="357">
        <v>31</v>
      </c>
      <c r="AJ4" s="357">
        <v>32</v>
      </c>
      <c r="AK4" s="357">
        <v>33</v>
      </c>
      <c r="AL4" s="357">
        <v>34</v>
      </c>
      <c r="AM4" s="357">
        <v>35</v>
      </c>
      <c r="AN4" s="357">
        <v>36</v>
      </c>
      <c r="AO4" s="357">
        <v>37</v>
      </c>
      <c r="AP4" s="357">
        <v>38</v>
      </c>
      <c r="AQ4" s="357">
        <v>39</v>
      </c>
      <c r="AR4" s="357">
        <v>40</v>
      </c>
      <c r="AS4" s="357">
        <v>41</v>
      </c>
      <c r="AT4" s="357">
        <v>42</v>
      </c>
      <c r="AU4" s="357">
        <v>43</v>
      </c>
      <c r="AV4" s="357">
        <v>44</v>
      </c>
      <c r="AW4" s="357">
        <v>45</v>
      </c>
      <c r="AX4" s="357">
        <v>46</v>
      </c>
      <c r="AY4" s="357">
        <v>47</v>
      </c>
      <c r="AZ4" s="357">
        <v>48</v>
      </c>
      <c r="BA4" s="357">
        <v>49</v>
      </c>
      <c r="BB4" s="357">
        <v>50</v>
      </c>
      <c r="BC4" s="357">
        <v>51</v>
      </c>
      <c r="BD4" s="357">
        <v>52</v>
      </c>
      <c r="BE4" s="357">
        <v>53</v>
      </c>
      <c r="BF4" s="357">
        <v>54</v>
      </c>
      <c r="BG4" s="357">
        <v>55</v>
      </c>
      <c r="BH4" s="357">
        <v>56</v>
      </c>
      <c r="BI4" s="357">
        <v>57</v>
      </c>
      <c r="BJ4" s="357">
        <v>58</v>
      </c>
      <c r="BK4" s="357">
        <v>59</v>
      </c>
      <c r="BL4" s="3"/>
      <c r="BM4" s="3"/>
      <c r="BN4" s="3"/>
      <c r="BO4" s="3"/>
      <c r="BP4" s="3"/>
      <c r="BQ4" s="3"/>
    </row>
    <row r="5" spans="1:69" x14ac:dyDescent="0.4">
      <c r="C5" s="374" t="s">
        <v>935</v>
      </c>
      <c r="D5" s="283" t="s">
        <v>473</v>
      </c>
      <c r="E5" s="358" t="s">
        <v>943</v>
      </c>
      <c r="F5" s="358" t="s">
        <v>943</v>
      </c>
      <c r="G5" s="358" t="s">
        <v>943</v>
      </c>
      <c r="H5" s="358" t="s">
        <v>943</v>
      </c>
      <c r="I5" s="358" t="s">
        <v>619</v>
      </c>
      <c r="J5" s="358" t="s">
        <v>619</v>
      </c>
      <c r="K5" s="358" t="s">
        <v>619</v>
      </c>
      <c r="L5" s="358" t="s">
        <v>619</v>
      </c>
      <c r="M5" s="358" t="s">
        <v>619</v>
      </c>
      <c r="N5" s="358" t="s">
        <v>619</v>
      </c>
      <c r="O5" s="358" t="s">
        <v>619</v>
      </c>
      <c r="P5" s="358" t="s">
        <v>619</v>
      </c>
      <c r="Q5" s="358" t="s">
        <v>619</v>
      </c>
      <c r="R5" s="358" t="s">
        <v>619</v>
      </c>
      <c r="S5" s="358" t="s">
        <v>619</v>
      </c>
      <c r="T5" s="358" t="s">
        <v>619</v>
      </c>
      <c r="U5" s="358" t="s">
        <v>619</v>
      </c>
      <c r="V5" s="358" t="s">
        <v>619</v>
      </c>
      <c r="W5" s="358" t="s">
        <v>619</v>
      </c>
      <c r="X5" s="358" t="s">
        <v>619</v>
      </c>
      <c r="Y5" s="358" t="s">
        <v>619</v>
      </c>
      <c r="Z5" s="358" t="s">
        <v>619</v>
      </c>
      <c r="AA5" s="358" t="s">
        <v>619</v>
      </c>
      <c r="AB5" s="358" t="s">
        <v>619</v>
      </c>
      <c r="AC5" s="358" t="s">
        <v>619</v>
      </c>
      <c r="AD5" s="358" t="s">
        <v>619</v>
      </c>
      <c r="AE5" s="358" t="s">
        <v>619</v>
      </c>
      <c r="AF5" s="358" t="s">
        <v>619</v>
      </c>
      <c r="AG5" s="358" t="s">
        <v>619</v>
      </c>
      <c r="AH5" s="358" t="s">
        <v>619</v>
      </c>
      <c r="AI5" s="358" t="s">
        <v>619</v>
      </c>
      <c r="AJ5" s="358" t="s">
        <v>619</v>
      </c>
      <c r="AK5" s="358" t="s">
        <v>619</v>
      </c>
      <c r="AL5" s="358" t="s">
        <v>619</v>
      </c>
      <c r="AM5" s="358" t="s">
        <v>619</v>
      </c>
      <c r="AN5" s="358" t="s">
        <v>619</v>
      </c>
      <c r="AO5" s="358" t="s">
        <v>619</v>
      </c>
      <c r="AP5" s="358" t="s">
        <v>619</v>
      </c>
      <c r="AQ5" s="358" t="s">
        <v>619</v>
      </c>
      <c r="AR5" s="358" t="s">
        <v>619</v>
      </c>
      <c r="AS5" s="358" t="s">
        <v>619</v>
      </c>
      <c r="AT5" s="358" t="s">
        <v>619</v>
      </c>
      <c r="AU5" s="358" t="s">
        <v>619</v>
      </c>
      <c r="AV5" s="358" t="s">
        <v>619</v>
      </c>
      <c r="AW5" s="358" t="s">
        <v>619</v>
      </c>
      <c r="AX5" s="358" t="s">
        <v>619</v>
      </c>
      <c r="AY5" s="358" t="s">
        <v>619</v>
      </c>
      <c r="AZ5" s="358" t="s">
        <v>619</v>
      </c>
      <c r="BA5" s="358" t="s">
        <v>619</v>
      </c>
      <c r="BB5" s="358" t="s">
        <v>619</v>
      </c>
      <c r="BC5" s="358" t="s">
        <v>619</v>
      </c>
      <c r="BD5" s="358" t="s">
        <v>619</v>
      </c>
      <c r="BE5" s="358" t="s">
        <v>619</v>
      </c>
      <c r="BF5" s="358" t="s">
        <v>619</v>
      </c>
      <c r="BG5" s="358" t="s">
        <v>619</v>
      </c>
      <c r="BH5" s="358" t="s">
        <v>619</v>
      </c>
      <c r="BI5" s="358" t="s">
        <v>619</v>
      </c>
      <c r="BJ5" s="358" t="s">
        <v>619</v>
      </c>
      <c r="BK5" s="358" t="s">
        <v>619</v>
      </c>
      <c r="BL5" s="3"/>
      <c r="BM5" s="3"/>
      <c r="BN5" s="3"/>
      <c r="BO5" s="3"/>
      <c r="BP5" s="3"/>
      <c r="BQ5" s="3"/>
    </row>
    <row r="6" spans="1:69" x14ac:dyDescent="0.4">
      <c r="C6" s="374"/>
      <c r="D6" s="283" t="s">
        <v>528</v>
      </c>
      <c r="E6" s="359" t="s">
        <v>844</v>
      </c>
      <c r="F6" s="359" t="s">
        <v>845</v>
      </c>
      <c r="G6" s="359" t="s">
        <v>942</v>
      </c>
      <c r="H6" s="359" t="s">
        <v>846</v>
      </c>
      <c r="I6" s="359" t="s">
        <v>218</v>
      </c>
      <c r="J6" s="359" t="s">
        <v>218</v>
      </c>
      <c r="K6" s="359" t="s">
        <v>218</v>
      </c>
      <c r="L6" s="359" t="s">
        <v>218</v>
      </c>
      <c r="M6" s="359" t="s">
        <v>218</v>
      </c>
      <c r="N6" s="359" t="s">
        <v>218</v>
      </c>
      <c r="O6" s="359" t="s">
        <v>218</v>
      </c>
      <c r="P6" s="359" t="s">
        <v>218</v>
      </c>
      <c r="Q6" s="359" t="s">
        <v>218</v>
      </c>
      <c r="R6" s="359" t="s">
        <v>218</v>
      </c>
      <c r="S6" s="359" t="s">
        <v>218</v>
      </c>
      <c r="T6" s="359" t="s">
        <v>218</v>
      </c>
      <c r="U6" s="359" t="s">
        <v>218</v>
      </c>
      <c r="V6" s="359" t="s">
        <v>218</v>
      </c>
      <c r="W6" s="359" t="s">
        <v>218</v>
      </c>
      <c r="X6" s="359" t="s">
        <v>218</v>
      </c>
      <c r="Y6" s="359" t="s">
        <v>218</v>
      </c>
      <c r="Z6" s="359" t="s">
        <v>218</v>
      </c>
      <c r="AA6" s="359" t="s">
        <v>218</v>
      </c>
      <c r="AB6" s="359" t="s">
        <v>218</v>
      </c>
      <c r="AC6" s="359" t="s">
        <v>218</v>
      </c>
      <c r="AD6" s="359" t="s">
        <v>218</v>
      </c>
      <c r="AE6" s="359" t="s">
        <v>218</v>
      </c>
      <c r="AF6" s="359" t="s">
        <v>218</v>
      </c>
      <c r="AG6" s="359" t="s">
        <v>218</v>
      </c>
      <c r="AH6" s="359" t="s">
        <v>218</v>
      </c>
      <c r="AI6" s="359" t="s">
        <v>218</v>
      </c>
      <c r="AJ6" s="359" t="s">
        <v>218</v>
      </c>
      <c r="AK6" s="359" t="s">
        <v>218</v>
      </c>
      <c r="AL6" s="359" t="s">
        <v>218</v>
      </c>
      <c r="AM6" s="359" t="s">
        <v>218</v>
      </c>
      <c r="AN6" s="359" t="s">
        <v>218</v>
      </c>
      <c r="AO6" s="359" t="s">
        <v>218</v>
      </c>
      <c r="AP6" s="359" t="s">
        <v>218</v>
      </c>
      <c r="AQ6" s="359" t="s">
        <v>218</v>
      </c>
      <c r="AR6" s="359" t="s">
        <v>218</v>
      </c>
      <c r="AS6" s="359" t="s">
        <v>218</v>
      </c>
      <c r="AT6" s="359" t="s">
        <v>218</v>
      </c>
      <c r="AU6" s="359" t="s">
        <v>218</v>
      </c>
      <c r="AV6" s="359" t="s">
        <v>218</v>
      </c>
      <c r="AW6" s="359" t="s">
        <v>218</v>
      </c>
      <c r="AX6" s="359" t="s">
        <v>218</v>
      </c>
      <c r="AY6" s="359" t="s">
        <v>218</v>
      </c>
      <c r="AZ6" s="359" t="s">
        <v>218</v>
      </c>
      <c r="BA6" s="359" t="s">
        <v>218</v>
      </c>
      <c r="BB6" s="359" t="s">
        <v>218</v>
      </c>
      <c r="BC6" s="359" t="s">
        <v>218</v>
      </c>
      <c r="BD6" s="359" t="s">
        <v>218</v>
      </c>
      <c r="BE6" s="359" t="s">
        <v>218</v>
      </c>
      <c r="BF6" s="359" t="s">
        <v>218</v>
      </c>
      <c r="BG6" s="359" t="s">
        <v>218</v>
      </c>
      <c r="BH6" s="359" t="s">
        <v>218</v>
      </c>
      <c r="BI6" s="359" t="s">
        <v>218</v>
      </c>
      <c r="BJ6" s="359" t="s">
        <v>218</v>
      </c>
      <c r="BK6" s="359" t="s">
        <v>218</v>
      </c>
      <c r="BL6" s="3"/>
      <c r="BM6" s="3"/>
      <c r="BN6" s="3"/>
      <c r="BO6" s="3"/>
      <c r="BP6" s="3"/>
      <c r="BQ6" s="3"/>
    </row>
    <row r="7" spans="1:69" x14ac:dyDescent="0.4">
      <c r="C7" s="374"/>
      <c r="D7" s="3" t="s">
        <v>15</v>
      </c>
      <c r="E7" s="303" t="s">
        <v>552</v>
      </c>
      <c r="F7" s="303" t="s">
        <v>552</v>
      </c>
      <c r="G7" s="303" t="s">
        <v>552</v>
      </c>
      <c r="H7" s="303" t="s">
        <v>552</v>
      </c>
      <c r="I7" s="303" t="s">
        <v>469</v>
      </c>
      <c r="J7" s="303" t="s">
        <v>469</v>
      </c>
      <c r="K7" s="303" t="s">
        <v>469</v>
      </c>
      <c r="L7" s="303" t="s">
        <v>469</v>
      </c>
      <c r="M7" s="303" t="s">
        <v>469</v>
      </c>
      <c r="N7" s="303" t="s">
        <v>469</v>
      </c>
      <c r="O7" s="303" t="s">
        <v>469</v>
      </c>
      <c r="P7" s="303" t="s">
        <v>469</v>
      </c>
      <c r="Q7" s="303" t="s">
        <v>469</v>
      </c>
      <c r="R7" s="303" t="s">
        <v>469</v>
      </c>
      <c r="S7" s="303" t="s">
        <v>469</v>
      </c>
      <c r="T7" s="303" t="s">
        <v>469</v>
      </c>
      <c r="U7" s="303" t="s">
        <v>469</v>
      </c>
      <c r="V7" s="303" t="s">
        <v>469</v>
      </c>
      <c r="W7" s="303" t="s">
        <v>469</v>
      </c>
      <c r="X7" s="303" t="s">
        <v>469</v>
      </c>
      <c r="Y7" s="303" t="s">
        <v>469</v>
      </c>
      <c r="Z7" s="303" t="s">
        <v>469</v>
      </c>
      <c r="AA7" s="303" t="s">
        <v>469</v>
      </c>
      <c r="AB7" s="303" t="s">
        <v>469</v>
      </c>
      <c r="AC7" s="303" t="s">
        <v>469</v>
      </c>
      <c r="AD7" s="303" t="s">
        <v>469</v>
      </c>
      <c r="AE7" s="303" t="s">
        <v>469</v>
      </c>
      <c r="AF7" s="303" t="s">
        <v>469</v>
      </c>
      <c r="AG7" s="303" t="s">
        <v>469</v>
      </c>
      <c r="AH7" s="303" t="s">
        <v>469</v>
      </c>
      <c r="AI7" s="303" t="s">
        <v>469</v>
      </c>
      <c r="AJ7" s="303" t="s">
        <v>469</v>
      </c>
      <c r="AK7" s="303" t="s">
        <v>469</v>
      </c>
      <c r="AL7" s="303" t="s">
        <v>469</v>
      </c>
      <c r="AM7" s="303" t="s">
        <v>469</v>
      </c>
      <c r="AN7" s="303" t="s">
        <v>469</v>
      </c>
      <c r="AO7" s="303" t="s">
        <v>469</v>
      </c>
      <c r="AP7" s="303" t="s">
        <v>469</v>
      </c>
      <c r="AQ7" s="303" t="s">
        <v>469</v>
      </c>
      <c r="AR7" s="303" t="s">
        <v>469</v>
      </c>
      <c r="AS7" s="303" t="s">
        <v>469</v>
      </c>
      <c r="AT7" s="303" t="s">
        <v>469</v>
      </c>
      <c r="AU7" s="303" t="s">
        <v>469</v>
      </c>
      <c r="AV7" s="303" t="s">
        <v>469</v>
      </c>
      <c r="AW7" s="303" t="s">
        <v>469</v>
      </c>
      <c r="AX7" s="303" t="s">
        <v>469</v>
      </c>
      <c r="AY7" s="303" t="s">
        <v>469</v>
      </c>
      <c r="AZ7" s="303" t="s">
        <v>469</v>
      </c>
      <c r="BA7" s="303" t="s">
        <v>469</v>
      </c>
      <c r="BB7" s="303" t="s">
        <v>469</v>
      </c>
      <c r="BC7" s="303" t="s">
        <v>469</v>
      </c>
      <c r="BD7" s="303" t="s">
        <v>469</v>
      </c>
      <c r="BE7" s="303" t="s">
        <v>469</v>
      </c>
      <c r="BF7" s="303" t="s">
        <v>469</v>
      </c>
      <c r="BG7" s="303" t="s">
        <v>469</v>
      </c>
      <c r="BH7" s="303" t="s">
        <v>469</v>
      </c>
      <c r="BI7" s="303" t="s">
        <v>469</v>
      </c>
      <c r="BJ7" s="303" t="s">
        <v>469</v>
      </c>
      <c r="BK7" s="303" t="s">
        <v>469</v>
      </c>
      <c r="BL7" s="3"/>
      <c r="BM7" s="3"/>
      <c r="BN7" s="3"/>
      <c r="BO7" s="3"/>
      <c r="BP7" s="3"/>
      <c r="BQ7" s="3"/>
    </row>
    <row r="8" spans="1:69" x14ac:dyDescent="0.4">
      <c r="A8" s="127"/>
      <c r="B8" s="127"/>
      <c r="C8" s="244"/>
      <c r="D8" s="125" t="s">
        <v>218</v>
      </c>
      <c r="E8" s="125" t="s">
        <v>218</v>
      </c>
      <c r="F8" s="125" t="s">
        <v>218</v>
      </c>
      <c r="G8" s="125" t="s">
        <v>218</v>
      </c>
      <c r="H8" s="125" t="s">
        <v>218</v>
      </c>
      <c r="I8" s="125" t="s">
        <v>218</v>
      </c>
      <c r="J8" s="125" t="s">
        <v>218</v>
      </c>
      <c r="K8" s="125" t="s">
        <v>218</v>
      </c>
      <c r="L8" s="125" t="s">
        <v>218</v>
      </c>
      <c r="M8" s="125" t="s">
        <v>218</v>
      </c>
      <c r="N8" s="125" t="s">
        <v>218</v>
      </c>
      <c r="O8" s="125" t="s">
        <v>218</v>
      </c>
      <c r="P8" s="125" t="s">
        <v>218</v>
      </c>
      <c r="Q8" s="125" t="s">
        <v>218</v>
      </c>
      <c r="R8" s="125" t="s">
        <v>218</v>
      </c>
      <c r="S8" s="125" t="s">
        <v>218</v>
      </c>
      <c r="T8" s="125" t="s">
        <v>218</v>
      </c>
      <c r="U8" s="125" t="s">
        <v>218</v>
      </c>
      <c r="V8" s="125" t="s">
        <v>218</v>
      </c>
      <c r="W8" s="125" t="s">
        <v>218</v>
      </c>
      <c r="X8" s="125" t="s">
        <v>218</v>
      </c>
      <c r="Y8" s="125" t="s">
        <v>218</v>
      </c>
      <c r="Z8" s="125" t="s">
        <v>218</v>
      </c>
      <c r="AA8" s="125" t="s">
        <v>218</v>
      </c>
      <c r="AB8" s="125" t="s">
        <v>218</v>
      </c>
      <c r="AC8" s="125" t="s">
        <v>218</v>
      </c>
      <c r="AD8" s="125" t="s">
        <v>218</v>
      </c>
      <c r="AE8" s="125" t="s">
        <v>218</v>
      </c>
      <c r="AF8" s="125" t="s">
        <v>218</v>
      </c>
      <c r="AG8" s="125" t="s">
        <v>218</v>
      </c>
      <c r="AH8" s="125" t="s">
        <v>218</v>
      </c>
      <c r="AI8" s="125" t="s">
        <v>218</v>
      </c>
      <c r="AJ8" s="125" t="s">
        <v>218</v>
      </c>
      <c r="AK8" s="125" t="s">
        <v>218</v>
      </c>
      <c r="AL8" s="125" t="s">
        <v>218</v>
      </c>
      <c r="AM8" s="125" t="s">
        <v>218</v>
      </c>
      <c r="AN8" s="125" t="s">
        <v>218</v>
      </c>
      <c r="AO8" s="125" t="s">
        <v>218</v>
      </c>
      <c r="AP8" s="125" t="s">
        <v>218</v>
      </c>
      <c r="AQ8" s="125" t="s">
        <v>218</v>
      </c>
      <c r="AR8" s="125" t="s">
        <v>218</v>
      </c>
      <c r="AS8" s="125" t="s">
        <v>218</v>
      </c>
      <c r="AT8" s="125" t="s">
        <v>218</v>
      </c>
      <c r="AU8" s="125" t="s">
        <v>218</v>
      </c>
      <c r="AV8" s="125" t="s">
        <v>218</v>
      </c>
      <c r="AW8" s="125" t="s">
        <v>218</v>
      </c>
      <c r="AX8" s="125" t="s">
        <v>218</v>
      </c>
      <c r="AY8" s="125" t="s">
        <v>218</v>
      </c>
      <c r="AZ8" s="125" t="s">
        <v>218</v>
      </c>
      <c r="BA8" s="125" t="s">
        <v>218</v>
      </c>
      <c r="BB8" s="125" t="s">
        <v>218</v>
      </c>
      <c r="BC8" s="125" t="s">
        <v>218</v>
      </c>
      <c r="BD8" s="125" t="s">
        <v>218</v>
      </c>
      <c r="BE8" s="125" t="s">
        <v>218</v>
      </c>
      <c r="BF8" s="125" t="s">
        <v>218</v>
      </c>
      <c r="BG8" s="125" t="s">
        <v>218</v>
      </c>
      <c r="BH8" s="125" t="s">
        <v>218</v>
      </c>
      <c r="BI8" s="125" t="s">
        <v>218</v>
      </c>
      <c r="BJ8" s="125" t="s">
        <v>218</v>
      </c>
      <c r="BK8" s="125" t="s">
        <v>218</v>
      </c>
      <c r="BL8" s="3"/>
      <c r="BM8" s="3"/>
      <c r="BN8" s="3"/>
      <c r="BO8" s="3"/>
      <c r="BP8" s="3"/>
      <c r="BQ8" s="3"/>
    </row>
    <row r="9" spans="1:69" x14ac:dyDescent="0.4">
      <c r="C9" s="374" t="s">
        <v>936</v>
      </c>
      <c r="D9" s="292" t="s">
        <v>16</v>
      </c>
      <c r="E9" s="302">
        <v>8</v>
      </c>
      <c r="F9" s="302">
        <v>9</v>
      </c>
      <c r="G9" s="302">
        <v>8</v>
      </c>
      <c r="H9" s="302">
        <v>10</v>
      </c>
      <c r="I9" s="302" t="s">
        <v>218</v>
      </c>
      <c r="J9" s="302" t="s">
        <v>218</v>
      </c>
      <c r="K9" s="302" t="s">
        <v>218</v>
      </c>
      <c r="L9" s="302" t="s">
        <v>218</v>
      </c>
      <c r="M9" s="302" t="s">
        <v>218</v>
      </c>
      <c r="N9" s="302" t="s">
        <v>218</v>
      </c>
      <c r="O9" s="302" t="s">
        <v>218</v>
      </c>
      <c r="P9" s="302" t="s">
        <v>218</v>
      </c>
      <c r="Q9" s="302" t="s">
        <v>218</v>
      </c>
      <c r="R9" s="302" t="s">
        <v>218</v>
      </c>
      <c r="S9" s="302" t="s">
        <v>218</v>
      </c>
      <c r="T9" s="302" t="s">
        <v>218</v>
      </c>
      <c r="U9" s="302" t="s">
        <v>218</v>
      </c>
      <c r="V9" s="302" t="s">
        <v>218</v>
      </c>
      <c r="W9" s="302" t="s">
        <v>218</v>
      </c>
      <c r="X9" s="302" t="s">
        <v>218</v>
      </c>
      <c r="Y9" s="302" t="s">
        <v>218</v>
      </c>
      <c r="Z9" s="302" t="s">
        <v>218</v>
      </c>
      <c r="AA9" s="302" t="s">
        <v>218</v>
      </c>
      <c r="AB9" s="302" t="s">
        <v>218</v>
      </c>
      <c r="AC9" s="302" t="s">
        <v>218</v>
      </c>
      <c r="AD9" s="302" t="s">
        <v>218</v>
      </c>
      <c r="AE9" s="302" t="s">
        <v>218</v>
      </c>
      <c r="AF9" s="302" t="s">
        <v>218</v>
      </c>
      <c r="AG9" s="302" t="s">
        <v>218</v>
      </c>
      <c r="AH9" s="302" t="s">
        <v>218</v>
      </c>
      <c r="AI9" s="302" t="s">
        <v>218</v>
      </c>
      <c r="AJ9" s="302" t="s">
        <v>218</v>
      </c>
      <c r="AK9" s="302" t="s">
        <v>218</v>
      </c>
      <c r="AL9" s="302" t="s">
        <v>218</v>
      </c>
      <c r="AM9" s="302" t="s">
        <v>218</v>
      </c>
      <c r="AN9" s="302" t="s">
        <v>218</v>
      </c>
      <c r="AO9" s="302" t="s">
        <v>218</v>
      </c>
      <c r="AP9" s="302" t="s">
        <v>218</v>
      </c>
      <c r="AQ9" s="302" t="s">
        <v>218</v>
      </c>
      <c r="AR9" s="302" t="s">
        <v>218</v>
      </c>
      <c r="AS9" s="302" t="s">
        <v>218</v>
      </c>
      <c r="AT9" s="302" t="s">
        <v>218</v>
      </c>
      <c r="AU9" s="302" t="s">
        <v>218</v>
      </c>
      <c r="AV9" s="302" t="s">
        <v>218</v>
      </c>
      <c r="AW9" s="302" t="s">
        <v>218</v>
      </c>
      <c r="AX9" s="302" t="s">
        <v>218</v>
      </c>
      <c r="AY9" s="302" t="s">
        <v>218</v>
      </c>
      <c r="AZ9" s="302" t="s">
        <v>218</v>
      </c>
      <c r="BA9" s="302" t="s">
        <v>218</v>
      </c>
      <c r="BB9" s="302" t="s">
        <v>218</v>
      </c>
      <c r="BC9" s="302" t="s">
        <v>218</v>
      </c>
      <c r="BD9" s="302" t="s">
        <v>218</v>
      </c>
      <c r="BE9" s="302" t="s">
        <v>218</v>
      </c>
      <c r="BF9" s="302" t="s">
        <v>218</v>
      </c>
      <c r="BG9" s="302" t="s">
        <v>218</v>
      </c>
      <c r="BH9" s="302" t="s">
        <v>218</v>
      </c>
      <c r="BI9" s="302" t="s">
        <v>218</v>
      </c>
      <c r="BJ9" s="302" t="s">
        <v>218</v>
      </c>
      <c r="BK9" s="302" t="s">
        <v>218</v>
      </c>
      <c r="BL9" s="3"/>
      <c r="BM9" s="3"/>
      <c r="BN9" s="3"/>
      <c r="BO9" s="3"/>
      <c r="BP9" s="3"/>
      <c r="BQ9" s="3"/>
    </row>
    <row r="10" spans="1:69" x14ac:dyDescent="0.4">
      <c r="C10" s="374"/>
      <c r="D10" s="290" t="s">
        <v>17</v>
      </c>
      <c r="E10" s="303" t="s">
        <v>347</v>
      </c>
      <c r="F10" s="303" t="s">
        <v>82</v>
      </c>
      <c r="G10" s="303" t="s">
        <v>338</v>
      </c>
      <c r="H10" s="303" t="s">
        <v>410</v>
      </c>
      <c r="I10" s="303" t="s">
        <v>469</v>
      </c>
      <c r="J10" s="303" t="s">
        <v>469</v>
      </c>
      <c r="K10" s="303" t="s">
        <v>469</v>
      </c>
      <c r="L10" s="303" t="s">
        <v>469</v>
      </c>
      <c r="M10" s="303" t="s">
        <v>469</v>
      </c>
      <c r="N10" s="303" t="s">
        <v>469</v>
      </c>
      <c r="O10" s="303" t="s">
        <v>469</v>
      </c>
      <c r="P10" s="303" t="s">
        <v>469</v>
      </c>
      <c r="Q10" s="303" t="s">
        <v>469</v>
      </c>
      <c r="R10" s="303" t="s">
        <v>469</v>
      </c>
      <c r="S10" s="303" t="s">
        <v>469</v>
      </c>
      <c r="T10" s="303" t="s">
        <v>469</v>
      </c>
      <c r="U10" s="303" t="s">
        <v>469</v>
      </c>
      <c r="V10" s="303" t="s">
        <v>469</v>
      </c>
      <c r="W10" s="303" t="s">
        <v>469</v>
      </c>
      <c r="X10" s="303" t="s">
        <v>469</v>
      </c>
      <c r="Y10" s="303" t="s">
        <v>469</v>
      </c>
      <c r="Z10" s="303" t="s">
        <v>469</v>
      </c>
      <c r="AA10" s="303" t="s">
        <v>469</v>
      </c>
      <c r="AB10" s="303" t="s">
        <v>469</v>
      </c>
      <c r="AC10" s="303" t="s">
        <v>469</v>
      </c>
      <c r="AD10" s="303" t="s">
        <v>469</v>
      </c>
      <c r="AE10" s="303" t="s">
        <v>469</v>
      </c>
      <c r="AF10" s="303" t="s">
        <v>469</v>
      </c>
      <c r="AG10" s="303" t="s">
        <v>469</v>
      </c>
      <c r="AH10" s="303" t="s">
        <v>469</v>
      </c>
      <c r="AI10" s="303" t="s">
        <v>469</v>
      </c>
      <c r="AJ10" s="303" t="s">
        <v>469</v>
      </c>
      <c r="AK10" s="303" t="s">
        <v>469</v>
      </c>
      <c r="AL10" s="303" t="s">
        <v>469</v>
      </c>
      <c r="AM10" s="303" t="s">
        <v>469</v>
      </c>
      <c r="AN10" s="303" t="s">
        <v>469</v>
      </c>
      <c r="AO10" s="303" t="s">
        <v>469</v>
      </c>
      <c r="AP10" s="303" t="s">
        <v>469</v>
      </c>
      <c r="AQ10" s="303" t="s">
        <v>469</v>
      </c>
      <c r="AR10" s="303" t="s">
        <v>469</v>
      </c>
      <c r="AS10" s="303" t="s">
        <v>469</v>
      </c>
      <c r="AT10" s="303" t="s">
        <v>469</v>
      </c>
      <c r="AU10" s="303" t="s">
        <v>469</v>
      </c>
      <c r="AV10" s="303" t="s">
        <v>469</v>
      </c>
      <c r="AW10" s="303" t="s">
        <v>469</v>
      </c>
      <c r="AX10" s="303" t="s">
        <v>469</v>
      </c>
      <c r="AY10" s="303" t="s">
        <v>469</v>
      </c>
      <c r="AZ10" s="303" t="s">
        <v>469</v>
      </c>
      <c r="BA10" s="303" t="s">
        <v>469</v>
      </c>
      <c r="BB10" s="303" t="s">
        <v>469</v>
      </c>
      <c r="BC10" s="303" t="s">
        <v>469</v>
      </c>
      <c r="BD10" s="303" t="s">
        <v>469</v>
      </c>
      <c r="BE10" s="303" t="s">
        <v>469</v>
      </c>
      <c r="BF10" s="303" t="s">
        <v>469</v>
      </c>
      <c r="BG10" s="303" t="s">
        <v>469</v>
      </c>
      <c r="BH10" s="303" t="s">
        <v>469</v>
      </c>
      <c r="BI10" s="303" t="s">
        <v>469</v>
      </c>
      <c r="BJ10" s="303" t="s">
        <v>469</v>
      </c>
      <c r="BK10" s="303" t="s">
        <v>469</v>
      </c>
      <c r="BL10" s="3"/>
      <c r="BM10" s="3"/>
      <c r="BN10" s="3"/>
      <c r="BO10" s="3"/>
      <c r="BP10" s="3"/>
      <c r="BQ10" s="3"/>
    </row>
    <row r="11" spans="1:69" x14ac:dyDescent="0.4">
      <c r="C11" s="374"/>
      <c r="D11" s="293" t="s">
        <v>474</v>
      </c>
      <c r="E11" s="303" t="s">
        <v>469</v>
      </c>
      <c r="F11" s="303" t="s">
        <v>561</v>
      </c>
      <c r="G11" s="303" t="s">
        <v>560</v>
      </c>
      <c r="H11" s="303" t="s">
        <v>561</v>
      </c>
      <c r="I11" s="303" t="s">
        <v>469</v>
      </c>
      <c r="J11" s="303" t="s">
        <v>469</v>
      </c>
      <c r="K11" s="303" t="s">
        <v>469</v>
      </c>
      <c r="L11" s="303" t="s">
        <v>469</v>
      </c>
      <c r="M11" s="303" t="s">
        <v>469</v>
      </c>
      <c r="N11" s="303" t="s">
        <v>469</v>
      </c>
      <c r="O11" s="303" t="s">
        <v>469</v>
      </c>
      <c r="P11" s="303" t="s">
        <v>469</v>
      </c>
      <c r="Q11" s="303" t="s">
        <v>469</v>
      </c>
      <c r="R11" s="303" t="s">
        <v>469</v>
      </c>
      <c r="S11" s="303" t="s">
        <v>469</v>
      </c>
      <c r="T11" s="303" t="s">
        <v>469</v>
      </c>
      <c r="U11" s="303" t="s">
        <v>469</v>
      </c>
      <c r="V11" s="303" t="s">
        <v>469</v>
      </c>
      <c r="W11" s="303" t="s">
        <v>469</v>
      </c>
      <c r="X11" s="303" t="s">
        <v>469</v>
      </c>
      <c r="Y11" s="303" t="s">
        <v>469</v>
      </c>
      <c r="Z11" s="303" t="s">
        <v>469</v>
      </c>
      <c r="AA11" s="303" t="s">
        <v>469</v>
      </c>
      <c r="AB11" s="303" t="s">
        <v>469</v>
      </c>
      <c r="AC11" s="303" t="s">
        <v>469</v>
      </c>
      <c r="AD11" s="303" t="s">
        <v>469</v>
      </c>
      <c r="AE11" s="303" t="s">
        <v>469</v>
      </c>
      <c r="AF11" s="303" t="s">
        <v>469</v>
      </c>
      <c r="AG11" s="303" t="s">
        <v>469</v>
      </c>
      <c r="AH11" s="303" t="s">
        <v>469</v>
      </c>
      <c r="AI11" s="303" t="s">
        <v>469</v>
      </c>
      <c r="AJ11" s="303" t="s">
        <v>469</v>
      </c>
      <c r="AK11" s="303" t="s">
        <v>469</v>
      </c>
      <c r="AL11" s="303" t="s">
        <v>469</v>
      </c>
      <c r="AM11" s="303" t="s">
        <v>469</v>
      </c>
      <c r="AN11" s="303" t="s">
        <v>469</v>
      </c>
      <c r="AO11" s="303" t="s">
        <v>469</v>
      </c>
      <c r="AP11" s="303" t="s">
        <v>469</v>
      </c>
      <c r="AQ11" s="303" t="s">
        <v>469</v>
      </c>
      <c r="AR11" s="303" t="s">
        <v>469</v>
      </c>
      <c r="AS11" s="303" t="s">
        <v>469</v>
      </c>
      <c r="AT11" s="303" t="s">
        <v>469</v>
      </c>
      <c r="AU11" s="303" t="s">
        <v>469</v>
      </c>
      <c r="AV11" s="303" t="s">
        <v>469</v>
      </c>
      <c r="AW11" s="303" t="s">
        <v>469</v>
      </c>
      <c r="AX11" s="303" t="s">
        <v>469</v>
      </c>
      <c r="AY11" s="303" t="s">
        <v>469</v>
      </c>
      <c r="AZ11" s="303" t="s">
        <v>469</v>
      </c>
      <c r="BA11" s="303" t="s">
        <v>469</v>
      </c>
      <c r="BB11" s="303" t="s">
        <v>469</v>
      </c>
      <c r="BC11" s="303" t="s">
        <v>469</v>
      </c>
      <c r="BD11" s="303" t="s">
        <v>469</v>
      </c>
      <c r="BE11" s="303" t="s">
        <v>469</v>
      </c>
      <c r="BF11" s="303" t="s">
        <v>469</v>
      </c>
      <c r="BG11" s="303" t="s">
        <v>469</v>
      </c>
      <c r="BH11" s="303" t="s">
        <v>469</v>
      </c>
      <c r="BI11" s="303" t="s">
        <v>469</v>
      </c>
      <c r="BJ11" s="303" t="s">
        <v>469</v>
      </c>
      <c r="BK11" s="303" t="s">
        <v>469</v>
      </c>
      <c r="BL11" s="3"/>
      <c r="BM11" s="3"/>
      <c r="BN11" s="3"/>
      <c r="BO11" s="3"/>
      <c r="BP11" s="3"/>
      <c r="BQ11" s="3"/>
    </row>
    <row r="12" spans="1:69" x14ac:dyDescent="0.4">
      <c r="C12" s="374"/>
      <c r="D12" s="290" t="s">
        <v>18</v>
      </c>
      <c r="E12" s="303" t="s">
        <v>41</v>
      </c>
      <c r="F12" s="303" t="s">
        <v>41</v>
      </c>
      <c r="G12" s="303" t="s">
        <v>59</v>
      </c>
      <c r="H12" s="303" t="s">
        <v>41</v>
      </c>
      <c r="I12" s="303" t="s">
        <v>469</v>
      </c>
      <c r="J12" s="303" t="s">
        <v>469</v>
      </c>
      <c r="K12" s="303" t="s">
        <v>469</v>
      </c>
      <c r="L12" s="303" t="s">
        <v>469</v>
      </c>
      <c r="M12" s="303" t="s">
        <v>469</v>
      </c>
      <c r="N12" s="303" t="s">
        <v>469</v>
      </c>
      <c r="O12" s="303" t="s">
        <v>469</v>
      </c>
      <c r="P12" s="303" t="s">
        <v>469</v>
      </c>
      <c r="Q12" s="303" t="s">
        <v>469</v>
      </c>
      <c r="R12" s="303" t="s">
        <v>469</v>
      </c>
      <c r="S12" s="303" t="s">
        <v>469</v>
      </c>
      <c r="T12" s="303" t="s">
        <v>469</v>
      </c>
      <c r="U12" s="303" t="s">
        <v>469</v>
      </c>
      <c r="V12" s="303" t="s">
        <v>469</v>
      </c>
      <c r="W12" s="303" t="s">
        <v>469</v>
      </c>
      <c r="X12" s="303" t="s">
        <v>469</v>
      </c>
      <c r="Y12" s="303" t="s">
        <v>469</v>
      </c>
      <c r="Z12" s="303" t="s">
        <v>469</v>
      </c>
      <c r="AA12" s="303" t="s">
        <v>469</v>
      </c>
      <c r="AB12" s="303" t="s">
        <v>469</v>
      </c>
      <c r="AC12" s="303" t="s">
        <v>469</v>
      </c>
      <c r="AD12" s="303" t="s">
        <v>469</v>
      </c>
      <c r="AE12" s="303" t="s">
        <v>469</v>
      </c>
      <c r="AF12" s="303" t="s">
        <v>469</v>
      </c>
      <c r="AG12" s="303" t="s">
        <v>469</v>
      </c>
      <c r="AH12" s="303" t="s">
        <v>469</v>
      </c>
      <c r="AI12" s="303" t="s">
        <v>469</v>
      </c>
      <c r="AJ12" s="303" t="s">
        <v>469</v>
      </c>
      <c r="AK12" s="303" t="s">
        <v>469</v>
      </c>
      <c r="AL12" s="303" t="s">
        <v>469</v>
      </c>
      <c r="AM12" s="303" t="s">
        <v>469</v>
      </c>
      <c r="AN12" s="303" t="s">
        <v>469</v>
      </c>
      <c r="AO12" s="303" t="s">
        <v>469</v>
      </c>
      <c r="AP12" s="303" t="s">
        <v>469</v>
      </c>
      <c r="AQ12" s="303" t="s">
        <v>469</v>
      </c>
      <c r="AR12" s="303" t="s">
        <v>469</v>
      </c>
      <c r="AS12" s="303" t="s">
        <v>469</v>
      </c>
      <c r="AT12" s="303" t="s">
        <v>469</v>
      </c>
      <c r="AU12" s="303" t="s">
        <v>469</v>
      </c>
      <c r="AV12" s="303" t="s">
        <v>469</v>
      </c>
      <c r="AW12" s="303" t="s">
        <v>469</v>
      </c>
      <c r="AX12" s="303" t="s">
        <v>469</v>
      </c>
      <c r="AY12" s="303" t="s">
        <v>469</v>
      </c>
      <c r="AZ12" s="303" t="s">
        <v>469</v>
      </c>
      <c r="BA12" s="303" t="s">
        <v>469</v>
      </c>
      <c r="BB12" s="303" t="s">
        <v>469</v>
      </c>
      <c r="BC12" s="303" t="s">
        <v>469</v>
      </c>
      <c r="BD12" s="303" t="s">
        <v>469</v>
      </c>
      <c r="BE12" s="303" t="s">
        <v>469</v>
      </c>
      <c r="BF12" s="303" t="s">
        <v>469</v>
      </c>
      <c r="BG12" s="303" t="s">
        <v>469</v>
      </c>
      <c r="BH12" s="303" t="s">
        <v>469</v>
      </c>
      <c r="BI12" s="303" t="s">
        <v>469</v>
      </c>
      <c r="BJ12" s="303" t="s">
        <v>469</v>
      </c>
      <c r="BK12" s="303" t="s">
        <v>469</v>
      </c>
      <c r="BL12" s="3"/>
      <c r="BM12" s="3"/>
      <c r="BN12" s="3"/>
      <c r="BO12" s="3"/>
      <c r="BP12" s="3"/>
      <c r="BQ12" s="3"/>
    </row>
    <row r="13" spans="1:69" x14ac:dyDescent="0.4">
      <c r="C13" s="374"/>
      <c r="D13" s="290" t="s">
        <v>475</v>
      </c>
      <c r="E13" s="303" t="s">
        <v>42</v>
      </c>
      <c r="F13" s="303" t="s">
        <v>42</v>
      </c>
      <c r="G13" s="303" t="s">
        <v>42</v>
      </c>
      <c r="H13" s="303" t="s">
        <v>45</v>
      </c>
      <c r="I13" s="303" t="s">
        <v>469</v>
      </c>
      <c r="J13" s="303" t="s">
        <v>469</v>
      </c>
      <c r="K13" s="303" t="s">
        <v>469</v>
      </c>
      <c r="L13" s="303" t="s">
        <v>469</v>
      </c>
      <c r="M13" s="303" t="s">
        <v>469</v>
      </c>
      <c r="N13" s="303" t="s">
        <v>469</v>
      </c>
      <c r="O13" s="303" t="s">
        <v>469</v>
      </c>
      <c r="P13" s="303" t="s">
        <v>469</v>
      </c>
      <c r="Q13" s="303" t="s">
        <v>469</v>
      </c>
      <c r="R13" s="303" t="s">
        <v>469</v>
      </c>
      <c r="S13" s="303" t="s">
        <v>469</v>
      </c>
      <c r="T13" s="303" t="s">
        <v>469</v>
      </c>
      <c r="U13" s="303" t="s">
        <v>469</v>
      </c>
      <c r="V13" s="303" t="s">
        <v>469</v>
      </c>
      <c r="W13" s="303" t="s">
        <v>469</v>
      </c>
      <c r="X13" s="303" t="s">
        <v>469</v>
      </c>
      <c r="Y13" s="303" t="s">
        <v>469</v>
      </c>
      <c r="Z13" s="303" t="s">
        <v>469</v>
      </c>
      <c r="AA13" s="303" t="s">
        <v>469</v>
      </c>
      <c r="AB13" s="303" t="s">
        <v>469</v>
      </c>
      <c r="AC13" s="303" t="s">
        <v>469</v>
      </c>
      <c r="AD13" s="303" t="s">
        <v>469</v>
      </c>
      <c r="AE13" s="303" t="s">
        <v>469</v>
      </c>
      <c r="AF13" s="303" t="s">
        <v>469</v>
      </c>
      <c r="AG13" s="303" t="s">
        <v>469</v>
      </c>
      <c r="AH13" s="303" t="s">
        <v>469</v>
      </c>
      <c r="AI13" s="303" t="s">
        <v>469</v>
      </c>
      <c r="AJ13" s="303" t="s">
        <v>469</v>
      </c>
      <c r="AK13" s="303" t="s">
        <v>469</v>
      </c>
      <c r="AL13" s="303" t="s">
        <v>469</v>
      </c>
      <c r="AM13" s="303" t="s">
        <v>469</v>
      </c>
      <c r="AN13" s="303" t="s">
        <v>469</v>
      </c>
      <c r="AO13" s="303" t="s">
        <v>469</v>
      </c>
      <c r="AP13" s="303" t="s">
        <v>469</v>
      </c>
      <c r="AQ13" s="303" t="s">
        <v>469</v>
      </c>
      <c r="AR13" s="303" t="s">
        <v>469</v>
      </c>
      <c r="AS13" s="303" t="s">
        <v>469</v>
      </c>
      <c r="AT13" s="303" t="s">
        <v>469</v>
      </c>
      <c r="AU13" s="303" t="s">
        <v>469</v>
      </c>
      <c r="AV13" s="303" t="s">
        <v>469</v>
      </c>
      <c r="AW13" s="303" t="s">
        <v>469</v>
      </c>
      <c r="AX13" s="303" t="s">
        <v>469</v>
      </c>
      <c r="AY13" s="303" t="s">
        <v>469</v>
      </c>
      <c r="AZ13" s="303" t="s">
        <v>469</v>
      </c>
      <c r="BA13" s="303" t="s">
        <v>469</v>
      </c>
      <c r="BB13" s="303" t="s">
        <v>469</v>
      </c>
      <c r="BC13" s="303" t="s">
        <v>469</v>
      </c>
      <c r="BD13" s="303" t="s">
        <v>469</v>
      </c>
      <c r="BE13" s="303" t="s">
        <v>469</v>
      </c>
      <c r="BF13" s="303" t="s">
        <v>469</v>
      </c>
      <c r="BG13" s="303" t="s">
        <v>469</v>
      </c>
      <c r="BH13" s="303" t="s">
        <v>469</v>
      </c>
      <c r="BI13" s="303" t="s">
        <v>469</v>
      </c>
      <c r="BJ13" s="303" t="s">
        <v>469</v>
      </c>
      <c r="BK13" s="303" t="s">
        <v>469</v>
      </c>
      <c r="BL13" s="3"/>
      <c r="BM13" s="3"/>
      <c r="BN13" s="3"/>
      <c r="BO13" s="3"/>
      <c r="BP13" s="3"/>
      <c r="BQ13" s="3"/>
    </row>
    <row r="14" spans="1:69" x14ac:dyDescent="0.4">
      <c r="C14" s="374"/>
      <c r="D14" s="294" t="s">
        <v>476</v>
      </c>
      <c r="E14" s="303" t="s">
        <v>45</v>
      </c>
      <c r="F14" s="303" t="s">
        <v>42</v>
      </c>
      <c r="G14" s="303" t="s">
        <v>45</v>
      </c>
      <c r="H14" s="303" t="s">
        <v>42</v>
      </c>
      <c r="I14" s="303" t="s">
        <v>469</v>
      </c>
      <c r="J14" s="303" t="s">
        <v>469</v>
      </c>
      <c r="K14" s="303" t="s">
        <v>469</v>
      </c>
      <c r="L14" s="303" t="s">
        <v>469</v>
      </c>
      <c r="M14" s="303" t="s">
        <v>469</v>
      </c>
      <c r="N14" s="303" t="s">
        <v>469</v>
      </c>
      <c r="O14" s="303" t="s">
        <v>469</v>
      </c>
      <c r="P14" s="303" t="s">
        <v>469</v>
      </c>
      <c r="Q14" s="303" t="s">
        <v>469</v>
      </c>
      <c r="R14" s="303" t="s">
        <v>469</v>
      </c>
      <c r="S14" s="303" t="s">
        <v>469</v>
      </c>
      <c r="T14" s="303" t="s">
        <v>469</v>
      </c>
      <c r="U14" s="303" t="s">
        <v>469</v>
      </c>
      <c r="V14" s="303" t="s">
        <v>469</v>
      </c>
      <c r="W14" s="303" t="s">
        <v>469</v>
      </c>
      <c r="X14" s="303" t="s">
        <v>469</v>
      </c>
      <c r="Y14" s="303" t="s">
        <v>469</v>
      </c>
      <c r="Z14" s="303" t="s">
        <v>469</v>
      </c>
      <c r="AA14" s="303" t="s">
        <v>469</v>
      </c>
      <c r="AB14" s="303" t="s">
        <v>469</v>
      </c>
      <c r="AC14" s="303" t="s">
        <v>469</v>
      </c>
      <c r="AD14" s="303" t="s">
        <v>469</v>
      </c>
      <c r="AE14" s="303" t="s">
        <v>469</v>
      </c>
      <c r="AF14" s="303" t="s">
        <v>469</v>
      </c>
      <c r="AG14" s="303" t="s">
        <v>469</v>
      </c>
      <c r="AH14" s="303" t="s">
        <v>469</v>
      </c>
      <c r="AI14" s="303" t="s">
        <v>469</v>
      </c>
      <c r="AJ14" s="303" t="s">
        <v>469</v>
      </c>
      <c r="AK14" s="303" t="s">
        <v>469</v>
      </c>
      <c r="AL14" s="303" t="s">
        <v>469</v>
      </c>
      <c r="AM14" s="303" t="s">
        <v>469</v>
      </c>
      <c r="AN14" s="303" t="s">
        <v>469</v>
      </c>
      <c r="AO14" s="303" t="s">
        <v>469</v>
      </c>
      <c r="AP14" s="303" t="s">
        <v>469</v>
      </c>
      <c r="AQ14" s="303" t="s">
        <v>469</v>
      </c>
      <c r="AR14" s="303" t="s">
        <v>469</v>
      </c>
      <c r="AS14" s="303" t="s">
        <v>469</v>
      </c>
      <c r="AT14" s="303" t="s">
        <v>469</v>
      </c>
      <c r="AU14" s="303" t="s">
        <v>469</v>
      </c>
      <c r="AV14" s="303" t="s">
        <v>469</v>
      </c>
      <c r="AW14" s="303" t="s">
        <v>469</v>
      </c>
      <c r="AX14" s="303" t="s">
        <v>469</v>
      </c>
      <c r="AY14" s="303" t="s">
        <v>469</v>
      </c>
      <c r="AZ14" s="303" t="s">
        <v>469</v>
      </c>
      <c r="BA14" s="303" t="s">
        <v>469</v>
      </c>
      <c r="BB14" s="303" t="s">
        <v>469</v>
      </c>
      <c r="BC14" s="303" t="s">
        <v>469</v>
      </c>
      <c r="BD14" s="303" t="s">
        <v>469</v>
      </c>
      <c r="BE14" s="303" t="s">
        <v>469</v>
      </c>
      <c r="BF14" s="303" t="s">
        <v>469</v>
      </c>
      <c r="BG14" s="303" t="s">
        <v>469</v>
      </c>
      <c r="BH14" s="303" t="s">
        <v>469</v>
      </c>
      <c r="BI14" s="303" t="s">
        <v>469</v>
      </c>
      <c r="BJ14" s="303" t="s">
        <v>469</v>
      </c>
      <c r="BK14" s="303" t="s">
        <v>469</v>
      </c>
      <c r="BL14" s="3"/>
      <c r="BM14" s="3"/>
      <c r="BN14" s="3"/>
      <c r="BO14" s="3"/>
      <c r="BP14" s="3"/>
      <c r="BQ14" s="3"/>
    </row>
    <row r="15" spans="1:69" ht="16.3" x14ac:dyDescent="0.4">
      <c r="C15" s="374"/>
      <c r="D15" s="293" t="s">
        <v>478</v>
      </c>
      <c r="E15" s="360">
        <v>0</v>
      </c>
      <c r="F15" s="360">
        <v>0</v>
      </c>
      <c r="G15" s="360">
        <v>0</v>
      </c>
      <c r="H15" s="360">
        <v>0</v>
      </c>
      <c r="I15" s="360">
        <v>0</v>
      </c>
      <c r="J15" s="360">
        <v>0</v>
      </c>
      <c r="K15" s="360">
        <v>0</v>
      </c>
      <c r="L15" s="360">
        <v>0</v>
      </c>
      <c r="M15" s="360">
        <v>0</v>
      </c>
      <c r="N15" s="360">
        <v>0</v>
      </c>
      <c r="O15" s="360">
        <v>0</v>
      </c>
      <c r="P15" s="360">
        <v>0</v>
      </c>
      <c r="Q15" s="360">
        <v>0</v>
      </c>
      <c r="R15" s="360">
        <v>0</v>
      </c>
      <c r="S15" s="360">
        <v>0</v>
      </c>
      <c r="T15" s="360">
        <v>0</v>
      </c>
      <c r="U15" s="360">
        <v>0</v>
      </c>
      <c r="V15" s="360">
        <v>0</v>
      </c>
      <c r="W15" s="360">
        <v>0</v>
      </c>
      <c r="X15" s="360">
        <v>0</v>
      </c>
      <c r="Y15" s="360">
        <v>0</v>
      </c>
      <c r="Z15" s="360">
        <v>0</v>
      </c>
      <c r="AA15" s="360">
        <v>0</v>
      </c>
      <c r="AB15" s="360">
        <v>0</v>
      </c>
      <c r="AC15" s="360">
        <v>0</v>
      </c>
      <c r="AD15" s="360">
        <v>0</v>
      </c>
      <c r="AE15" s="360">
        <v>0</v>
      </c>
      <c r="AF15" s="360">
        <v>0</v>
      </c>
      <c r="AG15" s="360">
        <v>0</v>
      </c>
      <c r="AH15" s="360">
        <v>0</v>
      </c>
      <c r="AI15" s="360">
        <v>0</v>
      </c>
      <c r="AJ15" s="360">
        <v>0</v>
      </c>
      <c r="AK15" s="360">
        <v>0</v>
      </c>
      <c r="AL15" s="360">
        <v>0</v>
      </c>
      <c r="AM15" s="360">
        <v>0</v>
      </c>
      <c r="AN15" s="360">
        <v>0</v>
      </c>
      <c r="AO15" s="360">
        <v>0</v>
      </c>
      <c r="AP15" s="360">
        <v>0</v>
      </c>
      <c r="AQ15" s="360">
        <v>0</v>
      </c>
      <c r="AR15" s="360">
        <v>0</v>
      </c>
      <c r="AS15" s="360">
        <v>0</v>
      </c>
      <c r="AT15" s="360">
        <v>0</v>
      </c>
      <c r="AU15" s="360">
        <v>0</v>
      </c>
      <c r="AV15" s="360">
        <v>0</v>
      </c>
      <c r="AW15" s="360">
        <v>0</v>
      </c>
      <c r="AX15" s="360">
        <v>0</v>
      </c>
      <c r="AY15" s="360">
        <v>0</v>
      </c>
      <c r="AZ15" s="360">
        <v>0</v>
      </c>
      <c r="BA15" s="360">
        <v>0</v>
      </c>
      <c r="BB15" s="360">
        <v>0</v>
      </c>
      <c r="BC15" s="360">
        <v>0</v>
      </c>
      <c r="BD15" s="360">
        <v>0</v>
      </c>
      <c r="BE15" s="360">
        <v>0</v>
      </c>
      <c r="BF15" s="360">
        <v>0</v>
      </c>
      <c r="BG15" s="360">
        <v>0</v>
      </c>
      <c r="BH15" s="360">
        <v>0</v>
      </c>
      <c r="BI15" s="360">
        <v>0</v>
      </c>
      <c r="BJ15" s="360">
        <v>0</v>
      </c>
      <c r="BK15" s="360">
        <v>0</v>
      </c>
      <c r="BL15" s="3"/>
      <c r="BM15" s="3"/>
      <c r="BN15" s="3"/>
      <c r="BO15" s="3"/>
      <c r="BP15" s="3"/>
      <c r="BQ15" s="3"/>
    </row>
    <row r="16" spans="1:69" x14ac:dyDescent="0.4">
      <c r="C16" s="374"/>
      <c r="D16" s="287" t="s">
        <v>477</v>
      </c>
      <c r="E16" s="303" t="s">
        <v>42</v>
      </c>
      <c r="F16" s="303" t="s">
        <v>42</v>
      </c>
      <c r="G16" s="303" t="s">
        <v>42</v>
      </c>
      <c r="H16" s="303" t="s">
        <v>42</v>
      </c>
      <c r="I16" s="303" t="s">
        <v>469</v>
      </c>
      <c r="J16" s="303" t="s">
        <v>469</v>
      </c>
      <c r="K16" s="303" t="s">
        <v>469</v>
      </c>
      <c r="L16" s="303" t="s">
        <v>469</v>
      </c>
      <c r="M16" s="303" t="s">
        <v>469</v>
      </c>
      <c r="N16" s="303" t="s">
        <v>469</v>
      </c>
      <c r="O16" s="303" t="s">
        <v>469</v>
      </c>
      <c r="P16" s="303" t="s">
        <v>469</v>
      </c>
      <c r="Q16" s="303" t="s">
        <v>469</v>
      </c>
      <c r="R16" s="303" t="s">
        <v>469</v>
      </c>
      <c r="S16" s="303" t="s">
        <v>469</v>
      </c>
      <c r="T16" s="303" t="s">
        <v>469</v>
      </c>
      <c r="U16" s="303" t="s">
        <v>469</v>
      </c>
      <c r="V16" s="303" t="s">
        <v>469</v>
      </c>
      <c r="W16" s="303" t="s">
        <v>469</v>
      </c>
      <c r="X16" s="303" t="s">
        <v>469</v>
      </c>
      <c r="Y16" s="303" t="s">
        <v>469</v>
      </c>
      <c r="Z16" s="303" t="s">
        <v>469</v>
      </c>
      <c r="AA16" s="303" t="s">
        <v>469</v>
      </c>
      <c r="AB16" s="303" t="s">
        <v>469</v>
      </c>
      <c r="AC16" s="303" t="s">
        <v>469</v>
      </c>
      <c r="AD16" s="303" t="s">
        <v>469</v>
      </c>
      <c r="AE16" s="303" t="s">
        <v>469</v>
      </c>
      <c r="AF16" s="303" t="s">
        <v>469</v>
      </c>
      <c r="AG16" s="303" t="s">
        <v>469</v>
      </c>
      <c r="AH16" s="303" t="s">
        <v>469</v>
      </c>
      <c r="AI16" s="303" t="s">
        <v>469</v>
      </c>
      <c r="AJ16" s="303" t="s">
        <v>469</v>
      </c>
      <c r="AK16" s="303" t="s">
        <v>469</v>
      </c>
      <c r="AL16" s="303" t="s">
        <v>469</v>
      </c>
      <c r="AM16" s="303" t="s">
        <v>469</v>
      </c>
      <c r="AN16" s="303" t="s">
        <v>469</v>
      </c>
      <c r="AO16" s="303" t="s">
        <v>469</v>
      </c>
      <c r="AP16" s="303" t="s">
        <v>469</v>
      </c>
      <c r="AQ16" s="303" t="s">
        <v>469</v>
      </c>
      <c r="AR16" s="303" t="s">
        <v>469</v>
      </c>
      <c r="AS16" s="303" t="s">
        <v>469</v>
      </c>
      <c r="AT16" s="303" t="s">
        <v>469</v>
      </c>
      <c r="AU16" s="303" t="s">
        <v>469</v>
      </c>
      <c r="AV16" s="303" t="s">
        <v>469</v>
      </c>
      <c r="AW16" s="303" t="s">
        <v>469</v>
      </c>
      <c r="AX16" s="303" t="s">
        <v>469</v>
      </c>
      <c r="AY16" s="303" t="s">
        <v>469</v>
      </c>
      <c r="AZ16" s="303" t="s">
        <v>469</v>
      </c>
      <c r="BA16" s="303" t="s">
        <v>469</v>
      </c>
      <c r="BB16" s="303" t="s">
        <v>469</v>
      </c>
      <c r="BC16" s="303" t="s">
        <v>469</v>
      </c>
      <c r="BD16" s="303" t="s">
        <v>469</v>
      </c>
      <c r="BE16" s="303" t="s">
        <v>469</v>
      </c>
      <c r="BF16" s="303" t="s">
        <v>469</v>
      </c>
      <c r="BG16" s="303" t="s">
        <v>469</v>
      </c>
      <c r="BH16" s="303" t="s">
        <v>469</v>
      </c>
      <c r="BI16" s="303" t="s">
        <v>469</v>
      </c>
      <c r="BJ16" s="303" t="s">
        <v>469</v>
      </c>
      <c r="BK16" s="303" t="s">
        <v>469</v>
      </c>
      <c r="BL16" s="3"/>
      <c r="BM16" s="3"/>
      <c r="BN16" s="3"/>
      <c r="BO16" s="3"/>
      <c r="BP16" s="3"/>
      <c r="BQ16" s="3"/>
    </row>
    <row r="17" spans="1:69" x14ac:dyDescent="0.4">
      <c r="C17" s="374"/>
      <c r="D17" s="291" t="s">
        <v>587</v>
      </c>
      <c r="E17" s="303" t="s">
        <v>255</v>
      </c>
      <c r="F17" s="303" t="s">
        <v>253</v>
      </c>
      <c r="G17" s="303" t="s">
        <v>50</v>
      </c>
      <c r="H17" s="303" t="s">
        <v>60</v>
      </c>
      <c r="I17" s="303" t="s">
        <v>469</v>
      </c>
      <c r="J17" s="303" t="s">
        <v>469</v>
      </c>
      <c r="K17" s="303" t="s">
        <v>469</v>
      </c>
      <c r="L17" s="303" t="s">
        <v>469</v>
      </c>
      <c r="M17" s="303" t="s">
        <v>469</v>
      </c>
      <c r="N17" s="303" t="s">
        <v>469</v>
      </c>
      <c r="O17" s="303" t="s">
        <v>469</v>
      </c>
      <c r="P17" s="303" t="s">
        <v>469</v>
      </c>
      <c r="Q17" s="303" t="s">
        <v>469</v>
      </c>
      <c r="R17" s="303" t="s">
        <v>469</v>
      </c>
      <c r="S17" s="303" t="s">
        <v>469</v>
      </c>
      <c r="T17" s="303" t="s">
        <v>469</v>
      </c>
      <c r="U17" s="303" t="s">
        <v>469</v>
      </c>
      <c r="V17" s="303" t="s">
        <v>469</v>
      </c>
      <c r="W17" s="303" t="s">
        <v>469</v>
      </c>
      <c r="X17" s="303" t="s">
        <v>469</v>
      </c>
      <c r="Y17" s="303" t="s">
        <v>469</v>
      </c>
      <c r="Z17" s="303" t="s">
        <v>469</v>
      </c>
      <c r="AA17" s="303" t="s">
        <v>469</v>
      </c>
      <c r="AB17" s="303" t="s">
        <v>469</v>
      </c>
      <c r="AC17" s="303" t="s">
        <v>469</v>
      </c>
      <c r="AD17" s="303" t="s">
        <v>469</v>
      </c>
      <c r="AE17" s="303" t="s">
        <v>469</v>
      </c>
      <c r="AF17" s="303" t="s">
        <v>469</v>
      </c>
      <c r="AG17" s="303" t="s">
        <v>469</v>
      </c>
      <c r="AH17" s="303" t="s">
        <v>469</v>
      </c>
      <c r="AI17" s="303" t="s">
        <v>469</v>
      </c>
      <c r="AJ17" s="303" t="s">
        <v>469</v>
      </c>
      <c r="AK17" s="303" t="s">
        <v>469</v>
      </c>
      <c r="AL17" s="303" t="s">
        <v>469</v>
      </c>
      <c r="AM17" s="303" t="s">
        <v>469</v>
      </c>
      <c r="AN17" s="303" t="s">
        <v>469</v>
      </c>
      <c r="AO17" s="303" t="s">
        <v>469</v>
      </c>
      <c r="AP17" s="303" t="s">
        <v>469</v>
      </c>
      <c r="AQ17" s="303" t="s">
        <v>469</v>
      </c>
      <c r="AR17" s="303" t="s">
        <v>469</v>
      </c>
      <c r="AS17" s="303" t="s">
        <v>469</v>
      </c>
      <c r="AT17" s="303" t="s">
        <v>469</v>
      </c>
      <c r="AU17" s="303" t="s">
        <v>469</v>
      </c>
      <c r="AV17" s="303" t="s">
        <v>469</v>
      </c>
      <c r="AW17" s="303" t="s">
        <v>469</v>
      </c>
      <c r="AX17" s="303" t="s">
        <v>469</v>
      </c>
      <c r="AY17" s="303" t="s">
        <v>469</v>
      </c>
      <c r="AZ17" s="303" t="s">
        <v>469</v>
      </c>
      <c r="BA17" s="303" t="s">
        <v>469</v>
      </c>
      <c r="BB17" s="303" t="s">
        <v>469</v>
      </c>
      <c r="BC17" s="303" t="s">
        <v>469</v>
      </c>
      <c r="BD17" s="303" t="s">
        <v>469</v>
      </c>
      <c r="BE17" s="303" t="s">
        <v>469</v>
      </c>
      <c r="BF17" s="303" t="s">
        <v>469</v>
      </c>
      <c r="BG17" s="303" t="s">
        <v>469</v>
      </c>
      <c r="BH17" s="303" t="s">
        <v>469</v>
      </c>
      <c r="BI17" s="303" t="s">
        <v>469</v>
      </c>
      <c r="BJ17" s="303" t="s">
        <v>469</v>
      </c>
      <c r="BK17" s="303" t="s">
        <v>469</v>
      </c>
      <c r="BL17" s="3"/>
      <c r="BM17" s="3"/>
      <c r="BN17" s="3"/>
      <c r="BO17" s="3"/>
      <c r="BP17" s="3"/>
      <c r="BQ17" s="3"/>
    </row>
    <row r="18" spans="1:69" x14ac:dyDescent="0.4">
      <c r="A18" s="127"/>
      <c r="B18" s="127"/>
      <c r="C18" s="244"/>
      <c r="D18" s="125" t="s">
        <v>218</v>
      </c>
      <c r="E18" s="125" t="s">
        <v>218</v>
      </c>
      <c r="F18" s="125" t="s">
        <v>218</v>
      </c>
      <c r="G18" s="125" t="s">
        <v>218</v>
      </c>
      <c r="H18" s="125" t="s">
        <v>218</v>
      </c>
      <c r="I18" s="125" t="s">
        <v>218</v>
      </c>
      <c r="J18" s="125" t="s">
        <v>218</v>
      </c>
      <c r="K18" s="125" t="s">
        <v>218</v>
      </c>
      <c r="L18" s="125" t="s">
        <v>218</v>
      </c>
      <c r="M18" s="125" t="s">
        <v>218</v>
      </c>
      <c r="N18" s="125" t="s">
        <v>218</v>
      </c>
      <c r="O18" s="125" t="s">
        <v>218</v>
      </c>
      <c r="P18" s="125" t="s">
        <v>218</v>
      </c>
      <c r="Q18" s="125" t="s">
        <v>218</v>
      </c>
      <c r="R18" s="125" t="s">
        <v>218</v>
      </c>
      <c r="S18" s="125" t="s">
        <v>218</v>
      </c>
      <c r="T18" s="125" t="s">
        <v>218</v>
      </c>
      <c r="U18" s="125" t="s">
        <v>218</v>
      </c>
      <c r="V18" s="125" t="s">
        <v>218</v>
      </c>
      <c r="W18" s="125" t="s">
        <v>218</v>
      </c>
      <c r="X18" s="125" t="s">
        <v>218</v>
      </c>
      <c r="Y18" s="125" t="s">
        <v>218</v>
      </c>
      <c r="Z18" s="125" t="s">
        <v>218</v>
      </c>
      <c r="AA18" s="125" t="s">
        <v>218</v>
      </c>
      <c r="AB18" s="125" t="s">
        <v>218</v>
      </c>
      <c r="AC18" s="125" t="s">
        <v>218</v>
      </c>
      <c r="AD18" s="125" t="s">
        <v>218</v>
      </c>
      <c r="AE18" s="125" t="s">
        <v>218</v>
      </c>
      <c r="AF18" s="125" t="s">
        <v>218</v>
      </c>
      <c r="AG18" s="125" t="s">
        <v>218</v>
      </c>
      <c r="AH18" s="125" t="s">
        <v>218</v>
      </c>
      <c r="AI18" s="125" t="s">
        <v>218</v>
      </c>
      <c r="AJ18" s="125" t="s">
        <v>218</v>
      </c>
      <c r="AK18" s="125" t="s">
        <v>218</v>
      </c>
      <c r="AL18" s="125" t="s">
        <v>218</v>
      </c>
      <c r="AM18" s="125" t="s">
        <v>218</v>
      </c>
      <c r="AN18" s="125" t="s">
        <v>218</v>
      </c>
      <c r="AO18" s="125" t="s">
        <v>218</v>
      </c>
      <c r="AP18" s="125" t="s">
        <v>218</v>
      </c>
      <c r="AQ18" s="125" t="s">
        <v>218</v>
      </c>
      <c r="AR18" s="125" t="s">
        <v>218</v>
      </c>
      <c r="AS18" s="125" t="s">
        <v>218</v>
      </c>
      <c r="AT18" s="125" t="s">
        <v>218</v>
      </c>
      <c r="AU18" s="125" t="s">
        <v>218</v>
      </c>
      <c r="AV18" s="125" t="s">
        <v>218</v>
      </c>
      <c r="AW18" s="125" t="s">
        <v>218</v>
      </c>
      <c r="AX18" s="125" t="s">
        <v>218</v>
      </c>
      <c r="AY18" s="125" t="s">
        <v>218</v>
      </c>
      <c r="AZ18" s="125" t="s">
        <v>218</v>
      </c>
      <c r="BA18" s="125" t="s">
        <v>218</v>
      </c>
      <c r="BB18" s="125" t="s">
        <v>218</v>
      </c>
      <c r="BC18" s="125" t="s">
        <v>218</v>
      </c>
      <c r="BD18" s="125" t="s">
        <v>218</v>
      </c>
      <c r="BE18" s="125" t="s">
        <v>218</v>
      </c>
      <c r="BF18" s="125" t="s">
        <v>218</v>
      </c>
      <c r="BG18" s="125" t="s">
        <v>218</v>
      </c>
      <c r="BH18" s="125" t="s">
        <v>218</v>
      </c>
      <c r="BI18" s="125" t="s">
        <v>218</v>
      </c>
      <c r="BJ18" s="125" t="s">
        <v>218</v>
      </c>
      <c r="BK18" s="125" t="s">
        <v>218</v>
      </c>
      <c r="BL18" s="3"/>
      <c r="BM18" s="3"/>
      <c r="BN18" s="3"/>
      <c r="BO18" s="3"/>
      <c r="BP18" s="3"/>
      <c r="BQ18" s="3"/>
    </row>
    <row r="19" spans="1:69" x14ac:dyDescent="0.4">
      <c r="C19" s="374" t="s">
        <v>937</v>
      </c>
      <c r="D19" s="286" t="s">
        <v>31</v>
      </c>
      <c r="E19" s="361" t="s">
        <v>44</v>
      </c>
      <c r="F19" s="361" t="s">
        <v>83</v>
      </c>
      <c r="G19" s="361" t="s">
        <v>84</v>
      </c>
      <c r="H19" s="361" t="s">
        <v>248</v>
      </c>
      <c r="I19" s="361" t="s">
        <v>469</v>
      </c>
      <c r="J19" s="361" t="s">
        <v>469</v>
      </c>
      <c r="K19" s="361" t="s">
        <v>469</v>
      </c>
      <c r="L19" s="361" t="s">
        <v>469</v>
      </c>
      <c r="M19" s="361" t="s">
        <v>469</v>
      </c>
      <c r="N19" s="361" t="s">
        <v>469</v>
      </c>
      <c r="O19" s="361" t="s">
        <v>469</v>
      </c>
      <c r="P19" s="361" t="s">
        <v>469</v>
      </c>
      <c r="Q19" s="361" t="s">
        <v>469</v>
      </c>
      <c r="R19" s="361" t="s">
        <v>469</v>
      </c>
      <c r="S19" s="361" t="s">
        <v>469</v>
      </c>
      <c r="T19" s="361" t="s">
        <v>469</v>
      </c>
      <c r="U19" s="361" t="s">
        <v>469</v>
      </c>
      <c r="V19" s="361" t="s">
        <v>469</v>
      </c>
      <c r="W19" s="361" t="s">
        <v>469</v>
      </c>
      <c r="X19" s="361" t="s">
        <v>469</v>
      </c>
      <c r="Y19" s="361" t="s">
        <v>469</v>
      </c>
      <c r="Z19" s="361" t="s">
        <v>469</v>
      </c>
      <c r="AA19" s="361" t="s">
        <v>469</v>
      </c>
      <c r="AB19" s="361" t="s">
        <v>469</v>
      </c>
      <c r="AC19" s="361" t="s">
        <v>469</v>
      </c>
      <c r="AD19" s="361" t="s">
        <v>469</v>
      </c>
      <c r="AE19" s="361" t="s">
        <v>469</v>
      </c>
      <c r="AF19" s="361" t="s">
        <v>469</v>
      </c>
      <c r="AG19" s="361" t="s">
        <v>469</v>
      </c>
      <c r="AH19" s="361" t="s">
        <v>469</v>
      </c>
      <c r="AI19" s="361" t="s">
        <v>469</v>
      </c>
      <c r="AJ19" s="361" t="s">
        <v>469</v>
      </c>
      <c r="AK19" s="361" t="s">
        <v>469</v>
      </c>
      <c r="AL19" s="361" t="s">
        <v>469</v>
      </c>
      <c r="AM19" s="361" t="s">
        <v>469</v>
      </c>
      <c r="AN19" s="361" t="s">
        <v>469</v>
      </c>
      <c r="AO19" s="361" t="s">
        <v>469</v>
      </c>
      <c r="AP19" s="361" t="s">
        <v>469</v>
      </c>
      <c r="AQ19" s="361" t="s">
        <v>469</v>
      </c>
      <c r="AR19" s="361" t="s">
        <v>469</v>
      </c>
      <c r="AS19" s="361" t="s">
        <v>469</v>
      </c>
      <c r="AT19" s="361" t="s">
        <v>469</v>
      </c>
      <c r="AU19" s="361" t="s">
        <v>469</v>
      </c>
      <c r="AV19" s="361" t="s">
        <v>469</v>
      </c>
      <c r="AW19" s="361" t="s">
        <v>469</v>
      </c>
      <c r="AX19" s="361" t="s">
        <v>469</v>
      </c>
      <c r="AY19" s="361" t="s">
        <v>469</v>
      </c>
      <c r="AZ19" s="361" t="s">
        <v>469</v>
      </c>
      <c r="BA19" s="361" t="s">
        <v>469</v>
      </c>
      <c r="BB19" s="361" t="s">
        <v>469</v>
      </c>
      <c r="BC19" s="361" t="s">
        <v>469</v>
      </c>
      <c r="BD19" s="361" t="s">
        <v>469</v>
      </c>
      <c r="BE19" s="361" t="s">
        <v>469</v>
      </c>
      <c r="BF19" s="361" t="s">
        <v>469</v>
      </c>
      <c r="BG19" s="361" t="s">
        <v>469</v>
      </c>
      <c r="BH19" s="361" t="s">
        <v>469</v>
      </c>
      <c r="BI19" s="361" t="s">
        <v>469</v>
      </c>
      <c r="BJ19" s="361" t="s">
        <v>469</v>
      </c>
      <c r="BK19" s="361" t="s">
        <v>469</v>
      </c>
      <c r="BL19" s="3"/>
      <c r="BM19" s="3"/>
      <c r="BN19" s="3"/>
      <c r="BO19" s="3"/>
      <c r="BP19" s="3"/>
      <c r="BQ19" s="3"/>
    </row>
    <row r="20" spans="1:69" x14ac:dyDescent="0.4">
      <c r="C20" s="374"/>
      <c r="D20" s="290" t="s">
        <v>19</v>
      </c>
      <c r="E20" s="361" t="s">
        <v>55</v>
      </c>
      <c r="F20" s="361" t="s">
        <v>78</v>
      </c>
      <c r="G20" s="361" t="s">
        <v>43</v>
      </c>
      <c r="H20" s="361" t="s">
        <v>67</v>
      </c>
      <c r="I20" s="361" t="s">
        <v>469</v>
      </c>
      <c r="J20" s="361" t="s">
        <v>469</v>
      </c>
      <c r="K20" s="361" t="s">
        <v>469</v>
      </c>
      <c r="L20" s="361" t="s">
        <v>469</v>
      </c>
      <c r="M20" s="361" t="s">
        <v>469</v>
      </c>
      <c r="N20" s="361" t="s">
        <v>469</v>
      </c>
      <c r="O20" s="361" t="s">
        <v>469</v>
      </c>
      <c r="P20" s="361" t="s">
        <v>469</v>
      </c>
      <c r="Q20" s="361" t="s">
        <v>469</v>
      </c>
      <c r="R20" s="361" t="s">
        <v>469</v>
      </c>
      <c r="S20" s="361" t="s">
        <v>469</v>
      </c>
      <c r="T20" s="361" t="s">
        <v>469</v>
      </c>
      <c r="U20" s="361" t="s">
        <v>469</v>
      </c>
      <c r="V20" s="361" t="s">
        <v>469</v>
      </c>
      <c r="W20" s="361" t="s">
        <v>469</v>
      </c>
      <c r="X20" s="361" t="s">
        <v>469</v>
      </c>
      <c r="Y20" s="361" t="s">
        <v>469</v>
      </c>
      <c r="Z20" s="361" t="s">
        <v>469</v>
      </c>
      <c r="AA20" s="361" t="s">
        <v>469</v>
      </c>
      <c r="AB20" s="361" t="s">
        <v>469</v>
      </c>
      <c r="AC20" s="361" t="s">
        <v>469</v>
      </c>
      <c r="AD20" s="361" t="s">
        <v>469</v>
      </c>
      <c r="AE20" s="361" t="s">
        <v>469</v>
      </c>
      <c r="AF20" s="361" t="s">
        <v>469</v>
      </c>
      <c r="AG20" s="361" t="s">
        <v>469</v>
      </c>
      <c r="AH20" s="361" t="s">
        <v>469</v>
      </c>
      <c r="AI20" s="361" t="s">
        <v>469</v>
      </c>
      <c r="AJ20" s="361" t="s">
        <v>469</v>
      </c>
      <c r="AK20" s="361" t="s">
        <v>469</v>
      </c>
      <c r="AL20" s="361" t="s">
        <v>469</v>
      </c>
      <c r="AM20" s="361" t="s">
        <v>469</v>
      </c>
      <c r="AN20" s="361" t="s">
        <v>469</v>
      </c>
      <c r="AO20" s="361" t="s">
        <v>469</v>
      </c>
      <c r="AP20" s="361" t="s">
        <v>469</v>
      </c>
      <c r="AQ20" s="361" t="s">
        <v>469</v>
      </c>
      <c r="AR20" s="361" t="s">
        <v>469</v>
      </c>
      <c r="AS20" s="361" t="s">
        <v>469</v>
      </c>
      <c r="AT20" s="361" t="s">
        <v>469</v>
      </c>
      <c r="AU20" s="361" t="s">
        <v>469</v>
      </c>
      <c r="AV20" s="361" t="s">
        <v>469</v>
      </c>
      <c r="AW20" s="361" t="s">
        <v>469</v>
      </c>
      <c r="AX20" s="361" t="s">
        <v>469</v>
      </c>
      <c r="AY20" s="361" t="s">
        <v>469</v>
      </c>
      <c r="AZ20" s="361" t="s">
        <v>469</v>
      </c>
      <c r="BA20" s="361" t="s">
        <v>469</v>
      </c>
      <c r="BB20" s="361" t="s">
        <v>469</v>
      </c>
      <c r="BC20" s="361" t="s">
        <v>469</v>
      </c>
      <c r="BD20" s="361" t="s">
        <v>469</v>
      </c>
      <c r="BE20" s="361" t="s">
        <v>469</v>
      </c>
      <c r="BF20" s="361" t="s">
        <v>469</v>
      </c>
      <c r="BG20" s="361" t="s">
        <v>469</v>
      </c>
      <c r="BH20" s="361" t="s">
        <v>469</v>
      </c>
      <c r="BI20" s="361" t="s">
        <v>469</v>
      </c>
      <c r="BJ20" s="361" t="s">
        <v>469</v>
      </c>
      <c r="BK20" s="361" t="s">
        <v>469</v>
      </c>
      <c r="BL20" s="3"/>
      <c r="BM20" s="3"/>
      <c r="BN20" s="3"/>
      <c r="BO20" s="3"/>
      <c r="BP20" s="3"/>
      <c r="BQ20" s="3"/>
    </row>
    <row r="21" spans="1:69" x14ac:dyDescent="0.4">
      <c r="C21" s="374"/>
      <c r="D21" s="290" t="s">
        <v>20</v>
      </c>
      <c r="E21" s="361" t="s">
        <v>411</v>
      </c>
      <c r="F21" s="361" t="s">
        <v>411</v>
      </c>
      <c r="G21" s="361" t="s">
        <v>411</v>
      </c>
      <c r="H21" s="361" t="s">
        <v>411</v>
      </c>
      <c r="I21" s="361" t="s">
        <v>469</v>
      </c>
      <c r="J21" s="361" t="s">
        <v>469</v>
      </c>
      <c r="K21" s="361" t="s">
        <v>469</v>
      </c>
      <c r="L21" s="361" t="s">
        <v>469</v>
      </c>
      <c r="M21" s="361" t="s">
        <v>469</v>
      </c>
      <c r="N21" s="361" t="s">
        <v>469</v>
      </c>
      <c r="O21" s="361" t="s">
        <v>469</v>
      </c>
      <c r="P21" s="361" t="s">
        <v>469</v>
      </c>
      <c r="Q21" s="361" t="s">
        <v>469</v>
      </c>
      <c r="R21" s="361" t="s">
        <v>469</v>
      </c>
      <c r="S21" s="361" t="s">
        <v>469</v>
      </c>
      <c r="T21" s="361" t="s">
        <v>469</v>
      </c>
      <c r="U21" s="361" t="s">
        <v>469</v>
      </c>
      <c r="V21" s="361" t="s">
        <v>469</v>
      </c>
      <c r="W21" s="361" t="s">
        <v>469</v>
      </c>
      <c r="X21" s="361" t="s">
        <v>469</v>
      </c>
      <c r="Y21" s="361" t="s">
        <v>469</v>
      </c>
      <c r="Z21" s="361" t="s">
        <v>469</v>
      </c>
      <c r="AA21" s="361" t="s">
        <v>469</v>
      </c>
      <c r="AB21" s="361" t="s">
        <v>469</v>
      </c>
      <c r="AC21" s="361" t="s">
        <v>469</v>
      </c>
      <c r="AD21" s="361" t="s">
        <v>469</v>
      </c>
      <c r="AE21" s="361" t="s">
        <v>469</v>
      </c>
      <c r="AF21" s="361" t="s">
        <v>469</v>
      </c>
      <c r="AG21" s="361" t="s">
        <v>469</v>
      </c>
      <c r="AH21" s="361" t="s">
        <v>469</v>
      </c>
      <c r="AI21" s="361" t="s">
        <v>469</v>
      </c>
      <c r="AJ21" s="361" t="s">
        <v>469</v>
      </c>
      <c r="AK21" s="361" t="s">
        <v>469</v>
      </c>
      <c r="AL21" s="361" t="s">
        <v>469</v>
      </c>
      <c r="AM21" s="361" t="s">
        <v>469</v>
      </c>
      <c r="AN21" s="361" t="s">
        <v>469</v>
      </c>
      <c r="AO21" s="361" t="s">
        <v>469</v>
      </c>
      <c r="AP21" s="361" t="s">
        <v>469</v>
      </c>
      <c r="AQ21" s="361" t="s">
        <v>469</v>
      </c>
      <c r="AR21" s="361" t="s">
        <v>469</v>
      </c>
      <c r="AS21" s="361" t="s">
        <v>469</v>
      </c>
      <c r="AT21" s="361" t="s">
        <v>469</v>
      </c>
      <c r="AU21" s="361" t="s">
        <v>469</v>
      </c>
      <c r="AV21" s="361" t="s">
        <v>469</v>
      </c>
      <c r="AW21" s="361" t="s">
        <v>469</v>
      </c>
      <c r="AX21" s="361" t="s">
        <v>469</v>
      </c>
      <c r="AY21" s="361" t="s">
        <v>469</v>
      </c>
      <c r="AZ21" s="361" t="s">
        <v>469</v>
      </c>
      <c r="BA21" s="361" t="s">
        <v>469</v>
      </c>
      <c r="BB21" s="361" t="s">
        <v>469</v>
      </c>
      <c r="BC21" s="361" t="s">
        <v>469</v>
      </c>
      <c r="BD21" s="361" t="s">
        <v>469</v>
      </c>
      <c r="BE21" s="361" t="s">
        <v>469</v>
      </c>
      <c r="BF21" s="361" t="s">
        <v>469</v>
      </c>
      <c r="BG21" s="361" t="s">
        <v>469</v>
      </c>
      <c r="BH21" s="361" t="s">
        <v>469</v>
      </c>
      <c r="BI21" s="361" t="s">
        <v>469</v>
      </c>
      <c r="BJ21" s="361" t="s">
        <v>469</v>
      </c>
      <c r="BK21" s="361" t="s">
        <v>469</v>
      </c>
      <c r="BL21" s="3"/>
      <c r="BM21" s="3"/>
      <c r="BN21" s="3"/>
      <c r="BO21" s="3"/>
      <c r="BP21" s="3"/>
      <c r="BQ21" s="3"/>
    </row>
    <row r="22" spans="1:69" x14ac:dyDescent="0.4">
      <c r="C22" s="374"/>
      <c r="D22" s="287" t="s">
        <v>38</v>
      </c>
      <c r="E22" s="303" t="s">
        <v>47</v>
      </c>
      <c r="F22" s="303" t="s">
        <v>53</v>
      </c>
      <c r="G22" s="303" t="s">
        <v>53</v>
      </c>
      <c r="H22" s="303" t="s">
        <v>53</v>
      </c>
      <c r="I22" s="303" t="s">
        <v>469</v>
      </c>
      <c r="J22" s="303" t="s">
        <v>469</v>
      </c>
      <c r="K22" s="303" t="s">
        <v>469</v>
      </c>
      <c r="L22" s="303" t="s">
        <v>469</v>
      </c>
      <c r="M22" s="303" t="s">
        <v>469</v>
      </c>
      <c r="N22" s="303" t="s">
        <v>469</v>
      </c>
      <c r="O22" s="303" t="s">
        <v>469</v>
      </c>
      <c r="P22" s="303" t="s">
        <v>469</v>
      </c>
      <c r="Q22" s="303" t="s">
        <v>469</v>
      </c>
      <c r="R22" s="303" t="s">
        <v>469</v>
      </c>
      <c r="S22" s="303" t="s">
        <v>469</v>
      </c>
      <c r="T22" s="303" t="s">
        <v>469</v>
      </c>
      <c r="U22" s="303" t="s">
        <v>469</v>
      </c>
      <c r="V22" s="303" t="s">
        <v>469</v>
      </c>
      <c r="W22" s="303" t="s">
        <v>469</v>
      </c>
      <c r="X22" s="303" t="s">
        <v>469</v>
      </c>
      <c r="Y22" s="303" t="s">
        <v>469</v>
      </c>
      <c r="Z22" s="303" t="s">
        <v>469</v>
      </c>
      <c r="AA22" s="303" t="s">
        <v>469</v>
      </c>
      <c r="AB22" s="303" t="s">
        <v>469</v>
      </c>
      <c r="AC22" s="303" t="s">
        <v>469</v>
      </c>
      <c r="AD22" s="303" t="s">
        <v>469</v>
      </c>
      <c r="AE22" s="303" t="s">
        <v>469</v>
      </c>
      <c r="AF22" s="303" t="s">
        <v>469</v>
      </c>
      <c r="AG22" s="303" t="s">
        <v>469</v>
      </c>
      <c r="AH22" s="303" t="s">
        <v>469</v>
      </c>
      <c r="AI22" s="303" t="s">
        <v>469</v>
      </c>
      <c r="AJ22" s="303" t="s">
        <v>469</v>
      </c>
      <c r="AK22" s="303" t="s">
        <v>469</v>
      </c>
      <c r="AL22" s="303" t="s">
        <v>469</v>
      </c>
      <c r="AM22" s="303" t="s">
        <v>469</v>
      </c>
      <c r="AN22" s="303" t="s">
        <v>469</v>
      </c>
      <c r="AO22" s="303" t="s">
        <v>469</v>
      </c>
      <c r="AP22" s="303" t="s">
        <v>469</v>
      </c>
      <c r="AQ22" s="303" t="s">
        <v>469</v>
      </c>
      <c r="AR22" s="303" t="s">
        <v>469</v>
      </c>
      <c r="AS22" s="303" t="s">
        <v>469</v>
      </c>
      <c r="AT22" s="303" t="s">
        <v>469</v>
      </c>
      <c r="AU22" s="303" t="s">
        <v>469</v>
      </c>
      <c r="AV22" s="303" t="s">
        <v>469</v>
      </c>
      <c r="AW22" s="303" t="s">
        <v>469</v>
      </c>
      <c r="AX22" s="303" t="s">
        <v>469</v>
      </c>
      <c r="AY22" s="303" t="s">
        <v>469</v>
      </c>
      <c r="AZ22" s="303" t="s">
        <v>469</v>
      </c>
      <c r="BA22" s="303" t="s">
        <v>469</v>
      </c>
      <c r="BB22" s="303" t="s">
        <v>469</v>
      </c>
      <c r="BC22" s="303" t="s">
        <v>469</v>
      </c>
      <c r="BD22" s="303" t="s">
        <v>469</v>
      </c>
      <c r="BE22" s="303" t="s">
        <v>469</v>
      </c>
      <c r="BF22" s="303" t="s">
        <v>469</v>
      </c>
      <c r="BG22" s="303" t="s">
        <v>469</v>
      </c>
      <c r="BH22" s="303" t="s">
        <v>469</v>
      </c>
      <c r="BI22" s="303" t="s">
        <v>469</v>
      </c>
      <c r="BJ22" s="303" t="s">
        <v>469</v>
      </c>
      <c r="BK22" s="303" t="s">
        <v>469</v>
      </c>
      <c r="BL22" s="3"/>
      <c r="BM22" s="3"/>
      <c r="BN22" s="3"/>
      <c r="BO22" s="3"/>
      <c r="BP22" s="3"/>
      <c r="BQ22" s="3"/>
    </row>
    <row r="23" spans="1:69" ht="16.3" x14ac:dyDescent="0.4">
      <c r="C23" s="374"/>
      <c r="D23" s="291" t="s">
        <v>479</v>
      </c>
      <c r="E23" s="302" t="s">
        <v>218</v>
      </c>
      <c r="F23" s="302" t="s">
        <v>218</v>
      </c>
      <c r="G23" s="302" t="s">
        <v>218</v>
      </c>
      <c r="H23" s="302">
        <v>4</v>
      </c>
      <c r="I23" s="302" t="s">
        <v>218</v>
      </c>
      <c r="J23" s="302" t="s">
        <v>218</v>
      </c>
      <c r="K23" s="302" t="s">
        <v>218</v>
      </c>
      <c r="L23" s="302" t="s">
        <v>218</v>
      </c>
      <c r="M23" s="302" t="s">
        <v>218</v>
      </c>
      <c r="N23" s="302" t="s">
        <v>218</v>
      </c>
      <c r="O23" s="302" t="s">
        <v>218</v>
      </c>
      <c r="P23" s="302" t="s">
        <v>218</v>
      </c>
      <c r="Q23" s="302" t="s">
        <v>218</v>
      </c>
      <c r="R23" s="302" t="s">
        <v>218</v>
      </c>
      <c r="S23" s="302" t="s">
        <v>218</v>
      </c>
      <c r="T23" s="302" t="s">
        <v>218</v>
      </c>
      <c r="U23" s="302" t="s">
        <v>218</v>
      </c>
      <c r="V23" s="302" t="s">
        <v>218</v>
      </c>
      <c r="W23" s="302" t="s">
        <v>218</v>
      </c>
      <c r="X23" s="302" t="s">
        <v>218</v>
      </c>
      <c r="Y23" s="302" t="s">
        <v>218</v>
      </c>
      <c r="Z23" s="302" t="s">
        <v>218</v>
      </c>
      <c r="AA23" s="302" t="s">
        <v>218</v>
      </c>
      <c r="AB23" s="302" t="s">
        <v>218</v>
      </c>
      <c r="AC23" s="302" t="s">
        <v>218</v>
      </c>
      <c r="AD23" s="302" t="s">
        <v>218</v>
      </c>
      <c r="AE23" s="302" t="s">
        <v>218</v>
      </c>
      <c r="AF23" s="302" t="s">
        <v>218</v>
      </c>
      <c r="AG23" s="302" t="s">
        <v>218</v>
      </c>
      <c r="AH23" s="302" t="s">
        <v>218</v>
      </c>
      <c r="AI23" s="302" t="s">
        <v>218</v>
      </c>
      <c r="AJ23" s="302" t="s">
        <v>218</v>
      </c>
      <c r="AK23" s="302" t="s">
        <v>218</v>
      </c>
      <c r="AL23" s="302" t="s">
        <v>218</v>
      </c>
      <c r="AM23" s="302" t="s">
        <v>218</v>
      </c>
      <c r="AN23" s="302" t="s">
        <v>218</v>
      </c>
      <c r="AO23" s="302" t="s">
        <v>218</v>
      </c>
      <c r="AP23" s="302" t="s">
        <v>218</v>
      </c>
      <c r="AQ23" s="302" t="s">
        <v>218</v>
      </c>
      <c r="AR23" s="302" t="s">
        <v>218</v>
      </c>
      <c r="AS23" s="302" t="s">
        <v>218</v>
      </c>
      <c r="AT23" s="302" t="s">
        <v>218</v>
      </c>
      <c r="AU23" s="302" t="s">
        <v>218</v>
      </c>
      <c r="AV23" s="302" t="s">
        <v>218</v>
      </c>
      <c r="AW23" s="302" t="s">
        <v>218</v>
      </c>
      <c r="AX23" s="302" t="s">
        <v>218</v>
      </c>
      <c r="AY23" s="302" t="s">
        <v>218</v>
      </c>
      <c r="AZ23" s="302" t="s">
        <v>218</v>
      </c>
      <c r="BA23" s="302" t="s">
        <v>218</v>
      </c>
      <c r="BB23" s="302" t="s">
        <v>218</v>
      </c>
      <c r="BC23" s="302" t="s">
        <v>218</v>
      </c>
      <c r="BD23" s="302" t="s">
        <v>218</v>
      </c>
      <c r="BE23" s="302" t="s">
        <v>218</v>
      </c>
      <c r="BF23" s="302" t="s">
        <v>218</v>
      </c>
      <c r="BG23" s="302" t="s">
        <v>218</v>
      </c>
      <c r="BH23" s="302" t="s">
        <v>218</v>
      </c>
      <c r="BI23" s="302" t="s">
        <v>218</v>
      </c>
      <c r="BJ23" s="302" t="s">
        <v>218</v>
      </c>
      <c r="BK23" s="302" t="s">
        <v>218</v>
      </c>
      <c r="BL23" s="3"/>
      <c r="BM23" s="3"/>
      <c r="BN23" s="3"/>
      <c r="BO23" s="3"/>
      <c r="BP23" s="3"/>
      <c r="BQ23" s="3"/>
    </row>
    <row r="24" spans="1:69" x14ac:dyDescent="0.4">
      <c r="A24" s="127"/>
      <c r="B24" s="127"/>
      <c r="C24" s="244"/>
      <c r="D24" s="125" t="s">
        <v>218</v>
      </c>
      <c r="E24" s="125" t="s">
        <v>218</v>
      </c>
      <c r="F24" s="125" t="s">
        <v>218</v>
      </c>
      <c r="G24" s="125" t="s">
        <v>218</v>
      </c>
      <c r="H24" s="125" t="s">
        <v>218</v>
      </c>
      <c r="I24" s="125" t="s">
        <v>218</v>
      </c>
      <c r="J24" s="125" t="s">
        <v>218</v>
      </c>
      <c r="K24" s="125" t="s">
        <v>218</v>
      </c>
      <c r="L24" s="125" t="s">
        <v>218</v>
      </c>
      <c r="M24" s="125" t="s">
        <v>218</v>
      </c>
      <c r="N24" s="125" t="s">
        <v>218</v>
      </c>
      <c r="O24" s="125" t="s">
        <v>218</v>
      </c>
      <c r="P24" s="125" t="s">
        <v>218</v>
      </c>
      <c r="Q24" s="125" t="s">
        <v>218</v>
      </c>
      <c r="R24" s="125" t="s">
        <v>218</v>
      </c>
      <c r="S24" s="125" t="s">
        <v>218</v>
      </c>
      <c r="T24" s="125" t="s">
        <v>218</v>
      </c>
      <c r="U24" s="125" t="s">
        <v>218</v>
      </c>
      <c r="V24" s="125" t="s">
        <v>218</v>
      </c>
      <c r="W24" s="125" t="s">
        <v>218</v>
      </c>
      <c r="X24" s="125" t="s">
        <v>218</v>
      </c>
      <c r="Y24" s="125" t="s">
        <v>218</v>
      </c>
      <c r="Z24" s="125" t="s">
        <v>218</v>
      </c>
      <c r="AA24" s="125" t="s">
        <v>218</v>
      </c>
      <c r="AB24" s="125" t="s">
        <v>218</v>
      </c>
      <c r="AC24" s="125" t="s">
        <v>218</v>
      </c>
      <c r="AD24" s="125" t="s">
        <v>218</v>
      </c>
      <c r="AE24" s="125" t="s">
        <v>218</v>
      </c>
      <c r="AF24" s="125" t="s">
        <v>218</v>
      </c>
      <c r="AG24" s="125" t="s">
        <v>218</v>
      </c>
      <c r="AH24" s="125" t="s">
        <v>218</v>
      </c>
      <c r="AI24" s="125" t="s">
        <v>218</v>
      </c>
      <c r="AJ24" s="125" t="s">
        <v>218</v>
      </c>
      <c r="AK24" s="125" t="s">
        <v>218</v>
      </c>
      <c r="AL24" s="125" t="s">
        <v>218</v>
      </c>
      <c r="AM24" s="125" t="s">
        <v>218</v>
      </c>
      <c r="AN24" s="125" t="s">
        <v>218</v>
      </c>
      <c r="AO24" s="125" t="s">
        <v>218</v>
      </c>
      <c r="AP24" s="125" t="s">
        <v>218</v>
      </c>
      <c r="AQ24" s="125" t="s">
        <v>218</v>
      </c>
      <c r="AR24" s="125" t="s">
        <v>218</v>
      </c>
      <c r="AS24" s="125" t="s">
        <v>218</v>
      </c>
      <c r="AT24" s="125" t="s">
        <v>218</v>
      </c>
      <c r="AU24" s="125" t="s">
        <v>218</v>
      </c>
      <c r="AV24" s="125" t="s">
        <v>218</v>
      </c>
      <c r="AW24" s="125" t="s">
        <v>218</v>
      </c>
      <c r="AX24" s="125" t="s">
        <v>218</v>
      </c>
      <c r="AY24" s="125" t="s">
        <v>218</v>
      </c>
      <c r="AZ24" s="125" t="s">
        <v>218</v>
      </c>
      <c r="BA24" s="125" t="s">
        <v>218</v>
      </c>
      <c r="BB24" s="125" t="s">
        <v>218</v>
      </c>
      <c r="BC24" s="125" t="s">
        <v>218</v>
      </c>
      <c r="BD24" s="125" t="s">
        <v>218</v>
      </c>
      <c r="BE24" s="125" t="s">
        <v>218</v>
      </c>
      <c r="BF24" s="125" t="s">
        <v>218</v>
      </c>
      <c r="BG24" s="125" t="s">
        <v>218</v>
      </c>
      <c r="BH24" s="125" t="s">
        <v>218</v>
      </c>
      <c r="BI24" s="125" t="s">
        <v>218</v>
      </c>
      <c r="BJ24" s="125" t="s">
        <v>218</v>
      </c>
      <c r="BK24" s="125" t="s">
        <v>218</v>
      </c>
      <c r="BL24" s="3"/>
      <c r="BM24" s="3"/>
      <c r="BN24" s="3"/>
      <c r="BO24" s="3"/>
      <c r="BP24" s="3"/>
      <c r="BQ24" s="3"/>
    </row>
    <row r="25" spans="1:69" x14ac:dyDescent="0.4">
      <c r="C25" s="402" t="s">
        <v>938</v>
      </c>
      <c r="D25" s="286" t="s">
        <v>701</v>
      </c>
      <c r="E25" s="361" t="s">
        <v>63</v>
      </c>
      <c r="F25" s="361" t="s">
        <v>72</v>
      </c>
      <c r="G25" s="361" t="s">
        <v>412</v>
      </c>
      <c r="H25" s="361" t="s">
        <v>554</v>
      </c>
      <c r="I25" s="361" t="s">
        <v>469</v>
      </c>
      <c r="J25" s="361" t="s">
        <v>469</v>
      </c>
      <c r="K25" s="361" t="s">
        <v>469</v>
      </c>
      <c r="L25" s="361" t="s">
        <v>469</v>
      </c>
      <c r="M25" s="361" t="s">
        <v>469</v>
      </c>
      <c r="N25" s="361" t="s">
        <v>469</v>
      </c>
      <c r="O25" s="361" t="s">
        <v>469</v>
      </c>
      <c r="P25" s="361" t="s">
        <v>469</v>
      </c>
      <c r="Q25" s="361" t="s">
        <v>469</v>
      </c>
      <c r="R25" s="361" t="s">
        <v>469</v>
      </c>
      <c r="S25" s="361" t="s">
        <v>469</v>
      </c>
      <c r="T25" s="361" t="s">
        <v>469</v>
      </c>
      <c r="U25" s="361" t="s">
        <v>469</v>
      </c>
      <c r="V25" s="361" t="s">
        <v>469</v>
      </c>
      <c r="W25" s="361" t="s">
        <v>469</v>
      </c>
      <c r="X25" s="361" t="s">
        <v>469</v>
      </c>
      <c r="Y25" s="361" t="s">
        <v>469</v>
      </c>
      <c r="Z25" s="361" t="s">
        <v>469</v>
      </c>
      <c r="AA25" s="361" t="s">
        <v>469</v>
      </c>
      <c r="AB25" s="361" t="s">
        <v>469</v>
      </c>
      <c r="AC25" s="361" t="s">
        <v>469</v>
      </c>
      <c r="AD25" s="361" t="s">
        <v>469</v>
      </c>
      <c r="AE25" s="361" t="s">
        <v>469</v>
      </c>
      <c r="AF25" s="361" t="s">
        <v>469</v>
      </c>
      <c r="AG25" s="361" t="s">
        <v>469</v>
      </c>
      <c r="AH25" s="361" t="s">
        <v>469</v>
      </c>
      <c r="AI25" s="361" t="s">
        <v>469</v>
      </c>
      <c r="AJ25" s="361" t="s">
        <v>469</v>
      </c>
      <c r="AK25" s="361" t="s">
        <v>469</v>
      </c>
      <c r="AL25" s="361" t="s">
        <v>469</v>
      </c>
      <c r="AM25" s="361" t="s">
        <v>469</v>
      </c>
      <c r="AN25" s="361" t="s">
        <v>469</v>
      </c>
      <c r="AO25" s="361" t="s">
        <v>469</v>
      </c>
      <c r="AP25" s="361" t="s">
        <v>469</v>
      </c>
      <c r="AQ25" s="361" t="s">
        <v>469</v>
      </c>
      <c r="AR25" s="361" t="s">
        <v>469</v>
      </c>
      <c r="AS25" s="361" t="s">
        <v>469</v>
      </c>
      <c r="AT25" s="361" t="s">
        <v>469</v>
      </c>
      <c r="AU25" s="361" t="s">
        <v>469</v>
      </c>
      <c r="AV25" s="361" t="s">
        <v>469</v>
      </c>
      <c r="AW25" s="361" t="s">
        <v>469</v>
      </c>
      <c r="AX25" s="361" t="s">
        <v>469</v>
      </c>
      <c r="AY25" s="361" t="s">
        <v>469</v>
      </c>
      <c r="AZ25" s="361" t="s">
        <v>469</v>
      </c>
      <c r="BA25" s="361" t="s">
        <v>469</v>
      </c>
      <c r="BB25" s="361" t="s">
        <v>469</v>
      </c>
      <c r="BC25" s="361" t="s">
        <v>469</v>
      </c>
      <c r="BD25" s="361" t="s">
        <v>469</v>
      </c>
      <c r="BE25" s="361" t="s">
        <v>469</v>
      </c>
      <c r="BF25" s="361" t="s">
        <v>469</v>
      </c>
      <c r="BG25" s="361" t="s">
        <v>469</v>
      </c>
      <c r="BH25" s="361" t="s">
        <v>469</v>
      </c>
      <c r="BI25" s="361" t="s">
        <v>469</v>
      </c>
      <c r="BJ25" s="361" t="s">
        <v>469</v>
      </c>
      <c r="BK25" s="361" t="s">
        <v>469</v>
      </c>
      <c r="BL25" s="3"/>
      <c r="BM25" s="3"/>
      <c r="BN25" s="3"/>
      <c r="BO25" s="3"/>
      <c r="BP25" s="3"/>
      <c r="BQ25" s="3"/>
    </row>
    <row r="26" spans="1:69" x14ac:dyDescent="0.4">
      <c r="C26" s="402"/>
      <c r="D26" s="287" t="s">
        <v>702</v>
      </c>
      <c r="E26" s="361" t="s">
        <v>405</v>
      </c>
      <c r="F26" s="361" t="s">
        <v>596</v>
      </c>
      <c r="G26" s="361" t="s">
        <v>597</v>
      </c>
      <c r="H26" s="361" t="s">
        <v>597</v>
      </c>
      <c r="I26" s="361" t="s">
        <v>469</v>
      </c>
      <c r="J26" s="361" t="s">
        <v>469</v>
      </c>
      <c r="K26" s="361" t="s">
        <v>469</v>
      </c>
      <c r="L26" s="361" t="s">
        <v>469</v>
      </c>
      <c r="M26" s="361" t="s">
        <v>469</v>
      </c>
      <c r="N26" s="361" t="s">
        <v>469</v>
      </c>
      <c r="O26" s="361" t="s">
        <v>469</v>
      </c>
      <c r="P26" s="361" t="s">
        <v>469</v>
      </c>
      <c r="Q26" s="361" t="s">
        <v>469</v>
      </c>
      <c r="R26" s="361" t="s">
        <v>469</v>
      </c>
      <c r="S26" s="361" t="s">
        <v>469</v>
      </c>
      <c r="T26" s="361" t="s">
        <v>469</v>
      </c>
      <c r="U26" s="361" t="s">
        <v>469</v>
      </c>
      <c r="V26" s="361" t="s">
        <v>469</v>
      </c>
      <c r="W26" s="361" t="s">
        <v>469</v>
      </c>
      <c r="X26" s="361" t="s">
        <v>469</v>
      </c>
      <c r="Y26" s="361" t="s">
        <v>469</v>
      </c>
      <c r="Z26" s="361" t="s">
        <v>469</v>
      </c>
      <c r="AA26" s="361" t="s">
        <v>469</v>
      </c>
      <c r="AB26" s="361" t="s">
        <v>469</v>
      </c>
      <c r="AC26" s="361" t="s">
        <v>469</v>
      </c>
      <c r="AD26" s="361" t="s">
        <v>469</v>
      </c>
      <c r="AE26" s="361" t="s">
        <v>469</v>
      </c>
      <c r="AF26" s="361" t="s">
        <v>469</v>
      </c>
      <c r="AG26" s="361" t="s">
        <v>469</v>
      </c>
      <c r="AH26" s="361" t="s">
        <v>469</v>
      </c>
      <c r="AI26" s="361" t="s">
        <v>469</v>
      </c>
      <c r="AJ26" s="361" t="s">
        <v>469</v>
      </c>
      <c r="AK26" s="361" t="s">
        <v>469</v>
      </c>
      <c r="AL26" s="361" t="s">
        <v>469</v>
      </c>
      <c r="AM26" s="361" t="s">
        <v>469</v>
      </c>
      <c r="AN26" s="361" t="s">
        <v>469</v>
      </c>
      <c r="AO26" s="361" t="s">
        <v>469</v>
      </c>
      <c r="AP26" s="361" t="s">
        <v>469</v>
      </c>
      <c r="AQ26" s="361" t="s">
        <v>469</v>
      </c>
      <c r="AR26" s="361" t="s">
        <v>469</v>
      </c>
      <c r="AS26" s="361" t="s">
        <v>469</v>
      </c>
      <c r="AT26" s="361" t="s">
        <v>469</v>
      </c>
      <c r="AU26" s="361" t="s">
        <v>469</v>
      </c>
      <c r="AV26" s="361" t="s">
        <v>469</v>
      </c>
      <c r="AW26" s="361" t="s">
        <v>469</v>
      </c>
      <c r="AX26" s="361" t="s">
        <v>469</v>
      </c>
      <c r="AY26" s="361" t="s">
        <v>469</v>
      </c>
      <c r="AZ26" s="361" t="s">
        <v>469</v>
      </c>
      <c r="BA26" s="361" t="s">
        <v>469</v>
      </c>
      <c r="BB26" s="361" t="s">
        <v>469</v>
      </c>
      <c r="BC26" s="361" t="s">
        <v>469</v>
      </c>
      <c r="BD26" s="361" t="s">
        <v>469</v>
      </c>
      <c r="BE26" s="361" t="s">
        <v>469</v>
      </c>
      <c r="BF26" s="361" t="s">
        <v>469</v>
      </c>
      <c r="BG26" s="361" t="s">
        <v>469</v>
      </c>
      <c r="BH26" s="361" t="s">
        <v>469</v>
      </c>
      <c r="BI26" s="361" t="s">
        <v>469</v>
      </c>
      <c r="BJ26" s="361" t="s">
        <v>469</v>
      </c>
      <c r="BK26" s="361" t="s">
        <v>469</v>
      </c>
      <c r="BL26" s="3"/>
      <c r="BM26" s="3"/>
      <c r="BN26" s="3"/>
      <c r="BO26" s="3"/>
      <c r="BP26" s="3"/>
      <c r="BQ26" s="3"/>
    </row>
    <row r="27" spans="1:69" x14ac:dyDescent="0.4">
      <c r="C27" s="402"/>
      <c r="D27" s="287" t="s">
        <v>600</v>
      </c>
      <c r="E27" s="303" t="s">
        <v>602</v>
      </c>
      <c r="F27" s="303" t="s">
        <v>601</v>
      </c>
      <c r="G27" s="303" t="s">
        <v>63</v>
      </c>
      <c r="H27" s="303" t="s">
        <v>63</v>
      </c>
      <c r="I27" s="303" t="s">
        <v>469</v>
      </c>
      <c r="J27" s="303" t="s">
        <v>469</v>
      </c>
      <c r="K27" s="303" t="s">
        <v>469</v>
      </c>
      <c r="L27" s="303" t="s">
        <v>469</v>
      </c>
      <c r="M27" s="303" t="s">
        <v>469</v>
      </c>
      <c r="N27" s="303" t="s">
        <v>469</v>
      </c>
      <c r="O27" s="303" t="s">
        <v>469</v>
      </c>
      <c r="P27" s="303" t="s">
        <v>469</v>
      </c>
      <c r="Q27" s="303" t="s">
        <v>469</v>
      </c>
      <c r="R27" s="303" t="s">
        <v>469</v>
      </c>
      <c r="S27" s="303" t="s">
        <v>469</v>
      </c>
      <c r="T27" s="303" t="s">
        <v>469</v>
      </c>
      <c r="U27" s="303" t="s">
        <v>469</v>
      </c>
      <c r="V27" s="303" t="s">
        <v>469</v>
      </c>
      <c r="W27" s="303" t="s">
        <v>469</v>
      </c>
      <c r="X27" s="303" t="s">
        <v>469</v>
      </c>
      <c r="Y27" s="303" t="s">
        <v>469</v>
      </c>
      <c r="Z27" s="303" t="s">
        <v>469</v>
      </c>
      <c r="AA27" s="303" t="s">
        <v>469</v>
      </c>
      <c r="AB27" s="303" t="s">
        <v>469</v>
      </c>
      <c r="AC27" s="303" t="s">
        <v>469</v>
      </c>
      <c r="AD27" s="303" t="s">
        <v>469</v>
      </c>
      <c r="AE27" s="303" t="s">
        <v>469</v>
      </c>
      <c r="AF27" s="303" t="s">
        <v>469</v>
      </c>
      <c r="AG27" s="303" t="s">
        <v>469</v>
      </c>
      <c r="AH27" s="303" t="s">
        <v>469</v>
      </c>
      <c r="AI27" s="303" t="s">
        <v>469</v>
      </c>
      <c r="AJ27" s="303" t="s">
        <v>469</v>
      </c>
      <c r="AK27" s="303" t="s">
        <v>469</v>
      </c>
      <c r="AL27" s="303" t="s">
        <v>469</v>
      </c>
      <c r="AM27" s="303" t="s">
        <v>469</v>
      </c>
      <c r="AN27" s="303" t="s">
        <v>469</v>
      </c>
      <c r="AO27" s="303" t="s">
        <v>469</v>
      </c>
      <c r="AP27" s="303" t="s">
        <v>469</v>
      </c>
      <c r="AQ27" s="303" t="s">
        <v>469</v>
      </c>
      <c r="AR27" s="303" t="s">
        <v>469</v>
      </c>
      <c r="AS27" s="303" t="s">
        <v>469</v>
      </c>
      <c r="AT27" s="303" t="s">
        <v>469</v>
      </c>
      <c r="AU27" s="303" t="s">
        <v>469</v>
      </c>
      <c r="AV27" s="303" t="s">
        <v>469</v>
      </c>
      <c r="AW27" s="303" t="s">
        <v>469</v>
      </c>
      <c r="AX27" s="303" t="s">
        <v>469</v>
      </c>
      <c r="AY27" s="303" t="s">
        <v>469</v>
      </c>
      <c r="AZ27" s="303" t="s">
        <v>469</v>
      </c>
      <c r="BA27" s="303" t="s">
        <v>469</v>
      </c>
      <c r="BB27" s="303" t="s">
        <v>469</v>
      </c>
      <c r="BC27" s="303" t="s">
        <v>469</v>
      </c>
      <c r="BD27" s="303" t="s">
        <v>469</v>
      </c>
      <c r="BE27" s="303" t="s">
        <v>469</v>
      </c>
      <c r="BF27" s="303" t="s">
        <v>469</v>
      </c>
      <c r="BG27" s="303" t="s">
        <v>469</v>
      </c>
      <c r="BH27" s="303" t="s">
        <v>469</v>
      </c>
      <c r="BI27" s="303" t="s">
        <v>469</v>
      </c>
      <c r="BJ27" s="303" t="s">
        <v>469</v>
      </c>
      <c r="BK27" s="303" t="s">
        <v>469</v>
      </c>
      <c r="BL27" s="3"/>
      <c r="BM27" s="3"/>
      <c r="BN27" s="3"/>
      <c r="BO27" s="3"/>
      <c r="BP27" s="3"/>
      <c r="BQ27" s="3"/>
    </row>
    <row r="28" spans="1:69" x14ac:dyDescent="0.4">
      <c r="C28" s="402"/>
      <c r="D28" s="287" t="s">
        <v>22</v>
      </c>
      <c r="E28" s="303" t="s">
        <v>406</v>
      </c>
      <c r="F28" s="303" t="s">
        <v>406</v>
      </c>
      <c r="G28" s="303" t="s">
        <v>63</v>
      </c>
      <c r="H28" s="303" t="s">
        <v>63</v>
      </c>
      <c r="I28" s="303" t="s">
        <v>469</v>
      </c>
      <c r="J28" s="303" t="s">
        <v>469</v>
      </c>
      <c r="K28" s="303" t="s">
        <v>469</v>
      </c>
      <c r="L28" s="303" t="s">
        <v>469</v>
      </c>
      <c r="M28" s="303" t="s">
        <v>469</v>
      </c>
      <c r="N28" s="303" t="s">
        <v>469</v>
      </c>
      <c r="O28" s="303" t="s">
        <v>469</v>
      </c>
      <c r="P28" s="303" t="s">
        <v>469</v>
      </c>
      <c r="Q28" s="303" t="s">
        <v>469</v>
      </c>
      <c r="R28" s="303" t="s">
        <v>469</v>
      </c>
      <c r="S28" s="303" t="s">
        <v>469</v>
      </c>
      <c r="T28" s="303" t="s">
        <v>469</v>
      </c>
      <c r="U28" s="303" t="s">
        <v>469</v>
      </c>
      <c r="V28" s="303" t="s">
        <v>469</v>
      </c>
      <c r="W28" s="303" t="s">
        <v>469</v>
      </c>
      <c r="X28" s="303" t="s">
        <v>469</v>
      </c>
      <c r="Y28" s="303" t="s">
        <v>469</v>
      </c>
      <c r="Z28" s="303" t="s">
        <v>469</v>
      </c>
      <c r="AA28" s="303" t="s">
        <v>469</v>
      </c>
      <c r="AB28" s="303" t="s">
        <v>469</v>
      </c>
      <c r="AC28" s="303" t="s">
        <v>469</v>
      </c>
      <c r="AD28" s="303" t="s">
        <v>469</v>
      </c>
      <c r="AE28" s="303" t="s">
        <v>469</v>
      </c>
      <c r="AF28" s="303" t="s">
        <v>469</v>
      </c>
      <c r="AG28" s="303" t="s">
        <v>469</v>
      </c>
      <c r="AH28" s="303" t="s">
        <v>469</v>
      </c>
      <c r="AI28" s="303" t="s">
        <v>469</v>
      </c>
      <c r="AJ28" s="303" t="s">
        <v>469</v>
      </c>
      <c r="AK28" s="303" t="s">
        <v>469</v>
      </c>
      <c r="AL28" s="303" t="s">
        <v>469</v>
      </c>
      <c r="AM28" s="303" t="s">
        <v>469</v>
      </c>
      <c r="AN28" s="303" t="s">
        <v>469</v>
      </c>
      <c r="AO28" s="303" t="s">
        <v>469</v>
      </c>
      <c r="AP28" s="303" t="s">
        <v>469</v>
      </c>
      <c r="AQ28" s="303" t="s">
        <v>469</v>
      </c>
      <c r="AR28" s="303" t="s">
        <v>469</v>
      </c>
      <c r="AS28" s="303" t="s">
        <v>469</v>
      </c>
      <c r="AT28" s="303" t="s">
        <v>469</v>
      </c>
      <c r="AU28" s="303" t="s">
        <v>469</v>
      </c>
      <c r="AV28" s="303" t="s">
        <v>469</v>
      </c>
      <c r="AW28" s="303" t="s">
        <v>469</v>
      </c>
      <c r="AX28" s="303" t="s">
        <v>469</v>
      </c>
      <c r="AY28" s="303" t="s">
        <v>469</v>
      </c>
      <c r="AZ28" s="303" t="s">
        <v>469</v>
      </c>
      <c r="BA28" s="303" t="s">
        <v>469</v>
      </c>
      <c r="BB28" s="303" t="s">
        <v>469</v>
      </c>
      <c r="BC28" s="303" t="s">
        <v>469</v>
      </c>
      <c r="BD28" s="303" t="s">
        <v>469</v>
      </c>
      <c r="BE28" s="303" t="s">
        <v>469</v>
      </c>
      <c r="BF28" s="303" t="s">
        <v>469</v>
      </c>
      <c r="BG28" s="303" t="s">
        <v>469</v>
      </c>
      <c r="BH28" s="303" t="s">
        <v>469</v>
      </c>
      <c r="BI28" s="303" t="s">
        <v>469</v>
      </c>
      <c r="BJ28" s="303" t="s">
        <v>469</v>
      </c>
      <c r="BK28" s="303" t="s">
        <v>469</v>
      </c>
      <c r="BL28" s="3"/>
      <c r="BM28" s="3"/>
      <c r="BN28" s="3"/>
      <c r="BO28" s="3"/>
      <c r="BP28" s="3"/>
      <c r="BQ28" s="3"/>
    </row>
    <row r="29" spans="1:69" x14ac:dyDescent="0.4">
      <c r="C29" s="402"/>
      <c r="D29" s="287" t="s">
        <v>24</v>
      </c>
      <c r="E29" s="303" t="s">
        <v>45</v>
      </c>
      <c r="F29" s="303" t="s">
        <v>42</v>
      </c>
      <c r="G29" s="303" t="s">
        <v>63</v>
      </c>
      <c r="H29" s="303" t="s">
        <v>63</v>
      </c>
      <c r="I29" s="303" t="s">
        <v>469</v>
      </c>
      <c r="J29" s="303" t="s">
        <v>469</v>
      </c>
      <c r="K29" s="303" t="s">
        <v>469</v>
      </c>
      <c r="L29" s="303" t="s">
        <v>469</v>
      </c>
      <c r="M29" s="303" t="s">
        <v>469</v>
      </c>
      <c r="N29" s="303" t="s">
        <v>469</v>
      </c>
      <c r="O29" s="303" t="s">
        <v>469</v>
      </c>
      <c r="P29" s="303" t="s">
        <v>469</v>
      </c>
      <c r="Q29" s="303" t="s">
        <v>469</v>
      </c>
      <c r="R29" s="303" t="s">
        <v>469</v>
      </c>
      <c r="S29" s="303" t="s">
        <v>469</v>
      </c>
      <c r="T29" s="303" t="s">
        <v>469</v>
      </c>
      <c r="U29" s="303" t="s">
        <v>469</v>
      </c>
      <c r="V29" s="303" t="s">
        <v>469</v>
      </c>
      <c r="W29" s="303" t="s">
        <v>469</v>
      </c>
      <c r="X29" s="303" t="s">
        <v>469</v>
      </c>
      <c r="Y29" s="303" t="s">
        <v>469</v>
      </c>
      <c r="Z29" s="303" t="s">
        <v>469</v>
      </c>
      <c r="AA29" s="303" t="s">
        <v>469</v>
      </c>
      <c r="AB29" s="303" t="s">
        <v>469</v>
      </c>
      <c r="AC29" s="303" t="s">
        <v>469</v>
      </c>
      <c r="AD29" s="303" t="s">
        <v>469</v>
      </c>
      <c r="AE29" s="303" t="s">
        <v>469</v>
      </c>
      <c r="AF29" s="303" t="s">
        <v>469</v>
      </c>
      <c r="AG29" s="303" t="s">
        <v>469</v>
      </c>
      <c r="AH29" s="303" t="s">
        <v>469</v>
      </c>
      <c r="AI29" s="303" t="s">
        <v>469</v>
      </c>
      <c r="AJ29" s="303" t="s">
        <v>469</v>
      </c>
      <c r="AK29" s="303" t="s">
        <v>469</v>
      </c>
      <c r="AL29" s="303" t="s">
        <v>469</v>
      </c>
      <c r="AM29" s="303" t="s">
        <v>469</v>
      </c>
      <c r="AN29" s="303" t="s">
        <v>469</v>
      </c>
      <c r="AO29" s="303" t="s">
        <v>469</v>
      </c>
      <c r="AP29" s="303" t="s">
        <v>469</v>
      </c>
      <c r="AQ29" s="303" t="s">
        <v>469</v>
      </c>
      <c r="AR29" s="303" t="s">
        <v>469</v>
      </c>
      <c r="AS29" s="303" t="s">
        <v>469</v>
      </c>
      <c r="AT29" s="303" t="s">
        <v>469</v>
      </c>
      <c r="AU29" s="303" t="s">
        <v>469</v>
      </c>
      <c r="AV29" s="303" t="s">
        <v>469</v>
      </c>
      <c r="AW29" s="303" t="s">
        <v>469</v>
      </c>
      <c r="AX29" s="303" t="s">
        <v>469</v>
      </c>
      <c r="AY29" s="303" t="s">
        <v>469</v>
      </c>
      <c r="AZ29" s="303" t="s">
        <v>469</v>
      </c>
      <c r="BA29" s="303" t="s">
        <v>469</v>
      </c>
      <c r="BB29" s="303" t="s">
        <v>469</v>
      </c>
      <c r="BC29" s="303" t="s">
        <v>469</v>
      </c>
      <c r="BD29" s="303" t="s">
        <v>469</v>
      </c>
      <c r="BE29" s="303" t="s">
        <v>469</v>
      </c>
      <c r="BF29" s="303" t="s">
        <v>469</v>
      </c>
      <c r="BG29" s="303" t="s">
        <v>469</v>
      </c>
      <c r="BH29" s="303" t="s">
        <v>469</v>
      </c>
      <c r="BI29" s="303" t="s">
        <v>469</v>
      </c>
      <c r="BJ29" s="303" t="s">
        <v>469</v>
      </c>
      <c r="BK29" s="303" t="s">
        <v>469</v>
      </c>
      <c r="BL29" s="3"/>
      <c r="BM29" s="3"/>
      <c r="BN29" s="3"/>
      <c r="BO29" s="3"/>
      <c r="BP29" s="3"/>
      <c r="BQ29" s="3"/>
    </row>
    <row r="30" spans="1:69" x14ac:dyDescent="0.4">
      <c r="C30" s="402"/>
      <c r="D30" s="287" t="s">
        <v>39</v>
      </c>
      <c r="E30" s="303" t="s">
        <v>45</v>
      </c>
      <c r="F30" s="303" t="s">
        <v>45</v>
      </c>
      <c r="G30" s="303" t="s">
        <v>63</v>
      </c>
      <c r="H30" s="303" t="s">
        <v>63</v>
      </c>
      <c r="I30" s="303" t="s">
        <v>469</v>
      </c>
      <c r="J30" s="303" t="s">
        <v>469</v>
      </c>
      <c r="K30" s="303" t="s">
        <v>469</v>
      </c>
      <c r="L30" s="303" t="s">
        <v>469</v>
      </c>
      <c r="M30" s="303" t="s">
        <v>469</v>
      </c>
      <c r="N30" s="303" t="s">
        <v>469</v>
      </c>
      <c r="O30" s="303" t="s">
        <v>469</v>
      </c>
      <c r="P30" s="303" t="s">
        <v>469</v>
      </c>
      <c r="Q30" s="303" t="s">
        <v>469</v>
      </c>
      <c r="R30" s="303" t="s">
        <v>469</v>
      </c>
      <c r="S30" s="303" t="s">
        <v>469</v>
      </c>
      <c r="T30" s="303" t="s">
        <v>469</v>
      </c>
      <c r="U30" s="303" t="s">
        <v>469</v>
      </c>
      <c r="V30" s="303" t="s">
        <v>469</v>
      </c>
      <c r="W30" s="303" t="s">
        <v>469</v>
      </c>
      <c r="X30" s="303" t="s">
        <v>469</v>
      </c>
      <c r="Y30" s="303" t="s">
        <v>469</v>
      </c>
      <c r="Z30" s="303" t="s">
        <v>469</v>
      </c>
      <c r="AA30" s="303" t="s">
        <v>469</v>
      </c>
      <c r="AB30" s="303" t="s">
        <v>469</v>
      </c>
      <c r="AC30" s="303" t="s">
        <v>469</v>
      </c>
      <c r="AD30" s="303" t="s">
        <v>469</v>
      </c>
      <c r="AE30" s="303" t="s">
        <v>469</v>
      </c>
      <c r="AF30" s="303" t="s">
        <v>469</v>
      </c>
      <c r="AG30" s="303" t="s">
        <v>469</v>
      </c>
      <c r="AH30" s="303" t="s">
        <v>469</v>
      </c>
      <c r="AI30" s="303" t="s">
        <v>469</v>
      </c>
      <c r="AJ30" s="303" t="s">
        <v>469</v>
      </c>
      <c r="AK30" s="303" t="s">
        <v>469</v>
      </c>
      <c r="AL30" s="303" t="s">
        <v>469</v>
      </c>
      <c r="AM30" s="303" t="s">
        <v>469</v>
      </c>
      <c r="AN30" s="303" t="s">
        <v>469</v>
      </c>
      <c r="AO30" s="303" t="s">
        <v>469</v>
      </c>
      <c r="AP30" s="303" t="s">
        <v>469</v>
      </c>
      <c r="AQ30" s="303" t="s">
        <v>469</v>
      </c>
      <c r="AR30" s="303" t="s">
        <v>469</v>
      </c>
      <c r="AS30" s="303" t="s">
        <v>469</v>
      </c>
      <c r="AT30" s="303" t="s">
        <v>469</v>
      </c>
      <c r="AU30" s="303" t="s">
        <v>469</v>
      </c>
      <c r="AV30" s="303" t="s">
        <v>469</v>
      </c>
      <c r="AW30" s="303" t="s">
        <v>469</v>
      </c>
      <c r="AX30" s="303" t="s">
        <v>469</v>
      </c>
      <c r="AY30" s="303" t="s">
        <v>469</v>
      </c>
      <c r="AZ30" s="303" t="s">
        <v>469</v>
      </c>
      <c r="BA30" s="303" t="s">
        <v>469</v>
      </c>
      <c r="BB30" s="303" t="s">
        <v>469</v>
      </c>
      <c r="BC30" s="303" t="s">
        <v>469</v>
      </c>
      <c r="BD30" s="303" t="s">
        <v>469</v>
      </c>
      <c r="BE30" s="303" t="s">
        <v>469</v>
      </c>
      <c r="BF30" s="303" t="s">
        <v>469</v>
      </c>
      <c r="BG30" s="303" t="s">
        <v>469</v>
      </c>
      <c r="BH30" s="303" t="s">
        <v>469</v>
      </c>
      <c r="BI30" s="303" t="s">
        <v>469</v>
      </c>
      <c r="BJ30" s="303" t="s">
        <v>469</v>
      </c>
      <c r="BK30" s="303" t="s">
        <v>469</v>
      </c>
      <c r="BL30" s="3"/>
      <c r="BM30" s="3"/>
      <c r="BN30" s="3"/>
      <c r="BO30" s="3"/>
      <c r="BP30" s="3"/>
      <c r="BQ30" s="3"/>
    </row>
    <row r="31" spans="1:69" x14ac:dyDescent="0.4">
      <c r="C31" s="402"/>
      <c r="D31" s="287" t="s">
        <v>25</v>
      </c>
      <c r="E31" s="303" t="s">
        <v>45</v>
      </c>
      <c r="F31" s="303" t="s">
        <v>45</v>
      </c>
      <c r="G31" s="303" t="s">
        <v>42</v>
      </c>
      <c r="H31" s="303" t="s">
        <v>42</v>
      </c>
      <c r="I31" s="303" t="s">
        <v>469</v>
      </c>
      <c r="J31" s="303" t="s">
        <v>469</v>
      </c>
      <c r="K31" s="303" t="s">
        <v>469</v>
      </c>
      <c r="L31" s="303" t="s">
        <v>469</v>
      </c>
      <c r="M31" s="303" t="s">
        <v>469</v>
      </c>
      <c r="N31" s="303" t="s">
        <v>469</v>
      </c>
      <c r="O31" s="303" t="s">
        <v>469</v>
      </c>
      <c r="P31" s="303" t="s">
        <v>469</v>
      </c>
      <c r="Q31" s="303" t="s">
        <v>469</v>
      </c>
      <c r="R31" s="303" t="s">
        <v>469</v>
      </c>
      <c r="S31" s="303" t="s">
        <v>469</v>
      </c>
      <c r="T31" s="303" t="s">
        <v>469</v>
      </c>
      <c r="U31" s="303" t="s">
        <v>469</v>
      </c>
      <c r="V31" s="303" t="s">
        <v>469</v>
      </c>
      <c r="W31" s="303" t="s">
        <v>469</v>
      </c>
      <c r="X31" s="303" t="s">
        <v>469</v>
      </c>
      <c r="Y31" s="303" t="s">
        <v>469</v>
      </c>
      <c r="Z31" s="303" t="s">
        <v>469</v>
      </c>
      <c r="AA31" s="303" t="s">
        <v>469</v>
      </c>
      <c r="AB31" s="303" t="s">
        <v>469</v>
      </c>
      <c r="AC31" s="303" t="s">
        <v>469</v>
      </c>
      <c r="AD31" s="303" t="s">
        <v>469</v>
      </c>
      <c r="AE31" s="303" t="s">
        <v>469</v>
      </c>
      <c r="AF31" s="303" t="s">
        <v>469</v>
      </c>
      <c r="AG31" s="303" t="s">
        <v>469</v>
      </c>
      <c r="AH31" s="303" t="s">
        <v>469</v>
      </c>
      <c r="AI31" s="303" t="s">
        <v>469</v>
      </c>
      <c r="AJ31" s="303" t="s">
        <v>469</v>
      </c>
      <c r="AK31" s="303" t="s">
        <v>469</v>
      </c>
      <c r="AL31" s="303" t="s">
        <v>469</v>
      </c>
      <c r="AM31" s="303" t="s">
        <v>469</v>
      </c>
      <c r="AN31" s="303" t="s">
        <v>469</v>
      </c>
      <c r="AO31" s="303" t="s">
        <v>469</v>
      </c>
      <c r="AP31" s="303" t="s">
        <v>469</v>
      </c>
      <c r="AQ31" s="303" t="s">
        <v>469</v>
      </c>
      <c r="AR31" s="303" t="s">
        <v>469</v>
      </c>
      <c r="AS31" s="303" t="s">
        <v>469</v>
      </c>
      <c r="AT31" s="303" t="s">
        <v>469</v>
      </c>
      <c r="AU31" s="303" t="s">
        <v>469</v>
      </c>
      <c r="AV31" s="303" t="s">
        <v>469</v>
      </c>
      <c r="AW31" s="303" t="s">
        <v>469</v>
      </c>
      <c r="AX31" s="303" t="s">
        <v>469</v>
      </c>
      <c r="AY31" s="303" t="s">
        <v>469</v>
      </c>
      <c r="AZ31" s="303" t="s">
        <v>469</v>
      </c>
      <c r="BA31" s="303" t="s">
        <v>469</v>
      </c>
      <c r="BB31" s="303" t="s">
        <v>469</v>
      </c>
      <c r="BC31" s="303" t="s">
        <v>469</v>
      </c>
      <c r="BD31" s="303" t="s">
        <v>469</v>
      </c>
      <c r="BE31" s="303" t="s">
        <v>469</v>
      </c>
      <c r="BF31" s="303" t="s">
        <v>469</v>
      </c>
      <c r="BG31" s="303" t="s">
        <v>469</v>
      </c>
      <c r="BH31" s="303" t="s">
        <v>469</v>
      </c>
      <c r="BI31" s="303" t="s">
        <v>469</v>
      </c>
      <c r="BJ31" s="303" t="s">
        <v>469</v>
      </c>
      <c r="BK31" s="303" t="s">
        <v>469</v>
      </c>
      <c r="BL31" s="3"/>
      <c r="BM31" s="3"/>
      <c r="BN31" s="3"/>
      <c r="BO31" s="3"/>
      <c r="BP31" s="3"/>
      <c r="BQ31" s="3"/>
    </row>
    <row r="32" spans="1:69" x14ac:dyDescent="0.4">
      <c r="C32" s="402"/>
      <c r="D32" s="287" t="s">
        <v>470</v>
      </c>
      <c r="E32" s="303" t="s">
        <v>45</v>
      </c>
      <c r="F32" s="303" t="s">
        <v>45</v>
      </c>
      <c r="G32" s="303" t="s">
        <v>45</v>
      </c>
      <c r="H32" s="303" t="s">
        <v>42</v>
      </c>
      <c r="I32" s="303" t="s">
        <v>469</v>
      </c>
      <c r="J32" s="303" t="s">
        <v>469</v>
      </c>
      <c r="K32" s="303" t="s">
        <v>469</v>
      </c>
      <c r="L32" s="303" t="s">
        <v>469</v>
      </c>
      <c r="M32" s="303" t="s">
        <v>469</v>
      </c>
      <c r="N32" s="303" t="s">
        <v>469</v>
      </c>
      <c r="O32" s="303" t="s">
        <v>469</v>
      </c>
      <c r="P32" s="303" t="s">
        <v>469</v>
      </c>
      <c r="Q32" s="303" t="s">
        <v>469</v>
      </c>
      <c r="R32" s="303" t="s">
        <v>469</v>
      </c>
      <c r="S32" s="303" t="s">
        <v>469</v>
      </c>
      <c r="T32" s="303" t="s">
        <v>469</v>
      </c>
      <c r="U32" s="303" t="s">
        <v>469</v>
      </c>
      <c r="V32" s="303" t="s">
        <v>469</v>
      </c>
      <c r="W32" s="303" t="s">
        <v>469</v>
      </c>
      <c r="X32" s="303" t="s">
        <v>469</v>
      </c>
      <c r="Y32" s="303" t="s">
        <v>469</v>
      </c>
      <c r="Z32" s="303" t="s">
        <v>469</v>
      </c>
      <c r="AA32" s="303" t="s">
        <v>469</v>
      </c>
      <c r="AB32" s="303" t="s">
        <v>469</v>
      </c>
      <c r="AC32" s="303" t="s">
        <v>469</v>
      </c>
      <c r="AD32" s="303" t="s">
        <v>469</v>
      </c>
      <c r="AE32" s="303" t="s">
        <v>469</v>
      </c>
      <c r="AF32" s="303" t="s">
        <v>469</v>
      </c>
      <c r="AG32" s="303" t="s">
        <v>469</v>
      </c>
      <c r="AH32" s="303" t="s">
        <v>469</v>
      </c>
      <c r="AI32" s="303" t="s">
        <v>469</v>
      </c>
      <c r="AJ32" s="303" t="s">
        <v>469</v>
      </c>
      <c r="AK32" s="303" t="s">
        <v>469</v>
      </c>
      <c r="AL32" s="303" t="s">
        <v>469</v>
      </c>
      <c r="AM32" s="303" t="s">
        <v>469</v>
      </c>
      <c r="AN32" s="303" t="s">
        <v>469</v>
      </c>
      <c r="AO32" s="303" t="s">
        <v>469</v>
      </c>
      <c r="AP32" s="303" t="s">
        <v>469</v>
      </c>
      <c r="AQ32" s="303" t="s">
        <v>469</v>
      </c>
      <c r="AR32" s="303" t="s">
        <v>469</v>
      </c>
      <c r="AS32" s="303" t="s">
        <v>469</v>
      </c>
      <c r="AT32" s="303" t="s">
        <v>469</v>
      </c>
      <c r="AU32" s="303" t="s">
        <v>469</v>
      </c>
      <c r="AV32" s="303" t="s">
        <v>469</v>
      </c>
      <c r="AW32" s="303" t="s">
        <v>469</v>
      </c>
      <c r="AX32" s="303" t="s">
        <v>469</v>
      </c>
      <c r="AY32" s="303" t="s">
        <v>469</v>
      </c>
      <c r="AZ32" s="303" t="s">
        <v>469</v>
      </c>
      <c r="BA32" s="303" t="s">
        <v>469</v>
      </c>
      <c r="BB32" s="303" t="s">
        <v>469</v>
      </c>
      <c r="BC32" s="303" t="s">
        <v>469</v>
      </c>
      <c r="BD32" s="303" t="s">
        <v>469</v>
      </c>
      <c r="BE32" s="303" t="s">
        <v>469</v>
      </c>
      <c r="BF32" s="303" t="s">
        <v>469</v>
      </c>
      <c r="BG32" s="303" t="s">
        <v>469</v>
      </c>
      <c r="BH32" s="303" t="s">
        <v>469</v>
      </c>
      <c r="BI32" s="303" t="s">
        <v>469</v>
      </c>
      <c r="BJ32" s="303" t="s">
        <v>469</v>
      </c>
      <c r="BK32" s="303" t="s">
        <v>469</v>
      </c>
      <c r="BL32" s="3"/>
      <c r="BM32" s="3"/>
      <c r="BN32" s="3"/>
      <c r="BO32" s="3"/>
      <c r="BP32" s="3"/>
      <c r="BQ32" s="3"/>
    </row>
    <row r="33" spans="1:69" x14ac:dyDescent="0.4">
      <c r="C33" s="402"/>
      <c r="D33" s="288" t="s">
        <v>617</v>
      </c>
      <c r="E33" s="303" t="s">
        <v>42</v>
      </c>
      <c r="F33" s="303" t="s">
        <v>45</v>
      </c>
      <c r="G33" s="303" t="s">
        <v>42</v>
      </c>
      <c r="H33" s="303" t="s">
        <v>42</v>
      </c>
      <c r="I33" s="303" t="s">
        <v>469</v>
      </c>
      <c r="J33" s="303" t="s">
        <v>469</v>
      </c>
      <c r="K33" s="303" t="s">
        <v>469</v>
      </c>
      <c r="L33" s="303" t="s">
        <v>469</v>
      </c>
      <c r="M33" s="303" t="s">
        <v>469</v>
      </c>
      <c r="N33" s="303" t="s">
        <v>469</v>
      </c>
      <c r="O33" s="303" t="s">
        <v>469</v>
      </c>
      <c r="P33" s="303" t="s">
        <v>469</v>
      </c>
      <c r="Q33" s="303" t="s">
        <v>469</v>
      </c>
      <c r="R33" s="303" t="s">
        <v>469</v>
      </c>
      <c r="S33" s="303" t="s">
        <v>469</v>
      </c>
      <c r="T33" s="303" t="s">
        <v>469</v>
      </c>
      <c r="U33" s="303" t="s">
        <v>469</v>
      </c>
      <c r="V33" s="303" t="s">
        <v>469</v>
      </c>
      <c r="W33" s="303" t="s">
        <v>469</v>
      </c>
      <c r="X33" s="303" t="s">
        <v>469</v>
      </c>
      <c r="Y33" s="303" t="s">
        <v>469</v>
      </c>
      <c r="Z33" s="303" t="s">
        <v>469</v>
      </c>
      <c r="AA33" s="303" t="s">
        <v>469</v>
      </c>
      <c r="AB33" s="303" t="s">
        <v>469</v>
      </c>
      <c r="AC33" s="303" t="s">
        <v>469</v>
      </c>
      <c r="AD33" s="303" t="s">
        <v>469</v>
      </c>
      <c r="AE33" s="303" t="s">
        <v>469</v>
      </c>
      <c r="AF33" s="303" t="s">
        <v>469</v>
      </c>
      <c r="AG33" s="303" t="s">
        <v>469</v>
      </c>
      <c r="AH33" s="303" t="s">
        <v>469</v>
      </c>
      <c r="AI33" s="303" t="s">
        <v>469</v>
      </c>
      <c r="AJ33" s="303" t="s">
        <v>469</v>
      </c>
      <c r="AK33" s="303" t="s">
        <v>469</v>
      </c>
      <c r="AL33" s="303" t="s">
        <v>469</v>
      </c>
      <c r="AM33" s="303" t="s">
        <v>469</v>
      </c>
      <c r="AN33" s="303" t="s">
        <v>469</v>
      </c>
      <c r="AO33" s="303" t="s">
        <v>469</v>
      </c>
      <c r="AP33" s="303" t="s">
        <v>469</v>
      </c>
      <c r="AQ33" s="303" t="s">
        <v>469</v>
      </c>
      <c r="AR33" s="303" t="s">
        <v>469</v>
      </c>
      <c r="AS33" s="303" t="s">
        <v>469</v>
      </c>
      <c r="AT33" s="303" t="s">
        <v>469</v>
      </c>
      <c r="AU33" s="303" t="s">
        <v>469</v>
      </c>
      <c r="AV33" s="303" t="s">
        <v>469</v>
      </c>
      <c r="AW33" s="303" t="s">
        <v>469</v>
      </c>
      <c r="AX33" s="303" t="s">
        <v>469</v>
      </c>
      <c r="AY33" s="303" t="s">
        <v>469</v>
      </c>
      <c r="AZ33" s="303" t="s">
        <v>469</v>
      </c>
      <c r="BA33" s="303" t="s">
        <v>469</v>
      </c>
      <c r="BB33" s="303" t="s">
        <v>469</v>
      </c>
      <c r="BC33" s="303" t="s">
        <v>469</v>
      </c>
      <c r="BD33" s="303" t="s">
        <v>469</v>
      </c>
      <c r="BE33" s="303" t="s">
        <v>469</v>
      </c>
      <c r="BF33" s="303" t="s">
        <v>469</v>
      </c>
      <c r="BG33" s="303" t="s">
        <v>469</v>
      </c>
      <c r="BH33" s="303" t="s">
        <v>469</v>
      </c>
      <c r="BI33" s="303" t="s">
        <v>469</v>
      </c>
      <c r="BJ33" s="303" t="s">
        <v>469</v>
      </c>
      <c r="BK33" s="303" t="s">
        <v>469</v>
      </c>
      <c r="BL33" s="3"/>
      <c r="BM33" s="3"/>
      <c r="BN33" s="3"/>
      <c r="BO33" s="3"/>
      <c r="BP33" s="3"/>
      <c r="BQ33" s="3"/>
    </row>
    <row r="34" spans="1:69" x14ac:dyDescent="0.4">
      <c r="C34" s="402"/>
      <c r="D34" s="289" t="s">
        <v>618</v>
      </c>
      <c r="E34" s="303" t="s">
        <v>42</v>
      </c>
      <c r="F34" s="303" t="s">
        <v>45</v>
      </c>
      <c r="G34" s="303" t="s">
        <v>42</v>
      </c>
      <c r="H34" s="303" t="s">
        <v>42</v>
      </c>
      <c r="I34" s="303" t="s">
        <v>469</v>
      </c>
      <c r="J34" s="303" t="s">
        <v>469</v>
      </c>
      <c r="K34" s="303" t="s">
        <v>469</v>
      </c>
      <c r="L34" s="303" t="s">
        <v>469</v>
      </c>
      <c r="M34" s="303" t="s">
        <v>469</v>
      </c>
      <c r="N34" s="303" t="s">
        <v>469</v>
      </c>
      <c r="O34" s="303" t="s">
        <v>469</v>
      </c>
      <c r="P34" s="303" t="s">
        <v>469</v>
      </c>
      <c r="Q34" s="303" t="s">
        <v>469</v>
      </c>
      <c r="R34" s="303" t="s">
        <v>469</v>
      </c>
      <c r="S34" s="303" t="s">
        <v>469</v>
      </c>
      <c r="T34" s="303" t="s">
        <v>469</v>
      </c>
      <c r="U34" s="303" t="s">
        <v>469</v>
      </c>
      <c r="V34" s="303" t="s">
        <v>469</v>
      </c>
      <c r="W34" s="303" t="s">
        <v>469</v>
      </c>
      <c r="X34" s="303" t="s">
        <v>469</v>
      </c>
      <c r="Y34" s="303" t="s">
        <v>469</v>
      </c>
      <c r="Z34" s="303" t="s">
        <v>469</v>
      </c>
      <c r="AA34" s="303" t="s">
        <v>469</v>
      </c>
      <c r="AB34" s="303" t="s">
        <v>469</v>
      </c>
      <c r="AC34" s="303" t="s">
        <v>469</v>
      </c>
      <c r="AD34" s="303" t="s">
        <v>469</v>
      </c>
      <c r="AE34" s="303" t="s">
        <v>469</v>
      </c>
      <c r="AF34" s="303" t="s">
        <v>469</v>
      </c>
      <c r="AG34" s="303" t="s">
        <v>469</v>
      </c>
      <c r="AH34" s="303" t="s">
        <v>469</v>
      </c>
      <c r="AI34" s="303" t="s">
        <v>469</v>
      </c>
      <c r="AJ34" s="303" t="s">
        <v>469</v>
      </c>
      <c r="AK34" s="303" t="s">
        <v>469</v>
      </c>
      <c r="AL34" s="303" t="s">
        <v>469</v>
      </c>
      <c r="AM34" s="303" t="s">
        <v>469</v>
      </c>
      <c r="AN34" s="303" t="s">
        <v>469</v>
      </c>
      <c r="AO34" s="303" t="s">
        <v>469</v>
      </c>
      <c r="AP34" s="303" t="s">
        <v>469</v>
      </c>
      <c r="AQ34" s="303" t="s">
        <v>469</v>
      </c>
      <c r="AR34" s="303" t="s">
        <v>469</v>
      </c>
      <c r="AS34" s="303" t="s">
        <v>469</v>
      </c>
      <c r="AT34" s="303" t="s">
        <v>469</v>
      </c>
      <c r="AU34" s="303" t="s">
        <v>469</v>
      </c>
      <c r="AV34" s="303" t="s">
        <v>469</v>
      </c>
      <c r="AW34" s="303" t="s">
        <v>469</v>
      </c>
      <c r="AX34" s="303" t="s">
        <v>469</v>
      </c>
      <c r="AY34" s="303" t="s">
        <v>469</v>
      </c>
      <c r="AZ34" s="303" t="s">
        <v>469</v>
      </c>
      <c r="BA34" s="303" t="s">
        <v>469</v>
      </c>
      <c r="BB34" s="303" t="s">
        <v>469</v>
      </c>
      <c r="BC34" s="303" t="s">
        <v>469</v>
      </c>
      <c r="BD34" s="303" t="s">
        <v>469</v>
      </c>
      <c r="BE34" s="303" t="s">
        <v>469</v>
      </c>
      <c r="BF34" s="303" t="s">
        <v>469</v>
      </c>
      <c r="BG34" s="303" t="s">
        <v>469</v>
      </c>
      <c r="BH34" s="303" t="s">
        <v>469</v>
      </c>
      <c r="BI34" s="303" t="s">
        <v>469</v>
      </c>
      <c r="BJ34" s="303" t="s">
        <v>469</v>
      </c>
      <c r="BK34" s="303" t="s">
        <v>469</v>
      </c>
      <c r="BL34" s="3"/>
      <c r="BM34" s="3"/>
      <c r="BN34" s="3"/>
      <c r="BO34" s="3"/>
      <c r="BP34" s="3"/>
      <c r="BQ34" s="3"/>
    </row>
    <row r="35" spans="1:69" x14ac:dyDescent="0.4">
      <c r="A35" s="127"/>
      <c r="B35" s="127"/>
      <c r="C35" s="244"/>
      <c r="D35" s="125" t="s">
        <v>218</v>
      </c>
      <c r="E35" s="125" t="s">
        <v>218</v>
      </c>
      <c r="F35" s="125" t="s">
        <v>218</v>
      </c>
      <c r="G35" s="125" t="s">
        <v>218</v>
      </c>
      <c r="H35" s="125" t="s">
        <v>218</v>
      </c>
      <c r="I35" s="125" t="s">
        <v>218</v>
      </c>
      <c r="J35" s="125" t="s">
        <v>218</v>
      </c>
      <c r="K35" s="125" t="s">
        <v>218</v>
      </c>
      <c r="L35" s="125" t="s">
        <v>218</v>
      </c>
      <c r="M35" s="125" t="s">
        <v>218</v>
      </c>
      <c r="N35" s="125" t="s">
        <v>218</v>
      </c>
      <c r="O35" s="125" t="s">
        <v>218</v>
      </c>
      <c r="P35" s="125" t="s">
        <v>218</v>
      </c>
      <c r="Q35" s="125" t="s">
        <v>218</v>
      </c>
      <c r="R35" s="125" t="s">
        <v>218</v>
      </c>
      <c r="S35" s="125" t="s">
        <v>218</v>
      </c>
      <c r="T35" s="125" t="s">
        <v>218</v>
      </c>
      <c r="U35" s="125" t="s">
        <v>218</v>
      </c>
      <c r="V35" s="125" t="s">
        <v>218</v>
      </c>
      <c r="W35" s="125" t="s">
        <v>218</v>
      </c>
      <c r="X35" s="125" t="s">
        <v>218</v>
      </c>
      <c r="Y35" s="125" t="s">
        <v>218</v>
      </c>
      <c r="Z35" s="125" t="s">
        <v>218</v>
      </c>
      <c r="AA35" s="125" t="s">
        <v>218</v>
      </c>
      <c r="AB35" s="125" t="s">
        <v>218</v>
      </c>
      <c r="AC35" s="125" t="s">
        <v>218</v>
      </c>
      <c r="AD35" s="125" t="s">
        <v>218</v>
      </c>
      <c r="AE35" s="125" t="s">
        <v>218</v>
      </c>
      <c r="AF35" s="125" t="s">
        <v>218</v>
      </c>
      <c r="AG35" s="125" t="s">
        <v>218</v>
      </c>
      <c r="AH35" s="125" t="s">
        <v>218</v>
      </c>
      <c r="AI35" s="125" t="s">
        <v>218</v>
      </c>
      <c r="AJ35" s="125" t="s">
        <v>218</v>
      </c>
      <c r="AK35" s="125" t="s">
        <v>218</v>
      </c>
      <c r="AL35" s="125" t="s">
        <v>218</v>
      </c>
      <c r="AM35" s="125" t="s">
        <v>218</v>
      </c>
      <c r="AN35" s="125" t="s">
        <v>218</v>
      </c>
      <c r="AO35" s="125" t="s">
        <v>218</v>
      </c>
      <c r="AP35" s="125" t="s">
        <v>218</v>
      </c>
      <c r="AQ35" s="125" t="s">
        <v>218</v>
      </c>
      <c r="AR35" s="125" t="s">
        <v>218</v>
      </c>
      <c r="AS35" s="125" t="s">
        <v>218</v>
      </c>
      <c r="AT35" s="125" t="s">
        <v>218</v>
      </c>
      <c r="AU35" s="125" t="s">
        <v>218</v>
      </c>
      <c r="AV35" s="125" t="s">
        <v>218</v>
      </c>
      <c r="AW35" s="125" t="s">
        <v>218</v>
      </c>
      <c r="AX35" s="125" t="s">
        <v>218</v>
      </c>
      <c r="AY35" s="125" t="s">
        <v>218</v>
      </c>
      <c r="AZ35" s="125" t="s">
        <v>218</v>
      </c>
      <c r="BA35" s="125" t="s">
        <v>218</v>
      </c>
      <c r="BB35" s="125" t="s">
        <v>218</v>
      </c>
      <c r="BC35" s="125" t="s">
        <v>218</v>
      </c>
      <c r="BD35" s="125" t="s">
        <v>218</v>
      </c>
      <c r="BE35" s="125" t="s">
        <v>218</v>
      </c>
      <c r="BF35" s="125" t="s">
        <v>218</v>
      </c>
      <c r="BG35" s="125" t="s">
        <v>218</v>
      </c>
      <c r="BH35" s="125" t="s">
        <v>218</v>
      </c>
      <c r="BI35" s="125" t="s">
        <v>218</v>
      </c>
      <c r="BJ35" s="125" t="s">
        <v>218</v>
      </c>
      <c r="BK35" s="125" t="s">
        <v>218</v>
      </c>
      <c r="BL35" s="3"/>
      <c r="BM35" s="3"/>
      <c r="BN35" s="3"/>
      <c r="BO35" s="3"/>
      <c r="BP35" s="3"/>
      <c r="BQ35" s="3"/>
    </row>
    <row r="36" spans="1:69" x14ac:dyDescent="0.4">
      <c r="C36" s="284"/>
      <c r="D36" s="286" t="s">
        <v>32</v>
      </c>
      <c r="E36" s="303" t="s">
        <v>471</v>
      </c>
      <c r="F36" s="303" t="s">
        <v>56</v>
      </c>
      <c r="G36" s="303" t="s">
        <v>471</v>
      </c>
      <c r="H36" s="303" t="s">
        <v>471</v>
      </c>
      <c r="I36" s="303" t="s">
        <v>469</v>
      </c>
      <c r="J36" s="303" t="s">
        <v>469</v>
      </c>
      <c r="K36" s="303" t="s">
        <v>469</v>
      </c>
      <c r="L36" s="303" t="s">
        <v>469</v>
      </c>
      <c r="M36" s="303" t="s">
        <v>469</v>
      </c>
      <c r="N36" s="303" t="s">
        <v>469</v>
      </c>
      <c r="O36" s="303" t="s">
        <v>469</v>
      </c>
      <c r="P36" s="303" t="s">
        <v>469</v>
      </c>
      <c r="Q36" s="303" t="s">
        <v>469</v>
      </c>
      <c r="R36" s="303" t="s">
        <v>469</v>
      </c>
      <c r="S36" s="303" t="s">
        <v>469</v>
      </c>
      <c r="T36" s="303" t="s">
        <v>469</v>
      </c>
      <c r="U36" s="303" t="s">
        <v>469</v>
      </c>
      <c r="V36" s="303" t="s">
        <v>469</v>
      </c>
      <c r="W36" s="303" t="s">
        <v>469</v>
      </c>
      <c r="X36" s="303" t="s">
        <v>469</v>
      </c>
      <c r="Y36" s="303" t="s">
        <v>469</v>
      </c>
      <c r="Z36" s="303" t="s">
        <v>469</v>
      </c>
      <c r="AA36" s="303" t="s">
        <v>469</v>
      </c>
      <c r="AB36" s="303" t="s">
        <v>469</v>
      </c>
      <c r="AC36" s="303" t="s">
        <v>469</v>
      </c>
      <c r="AD36" s="303" t="s">
        <v>469</v>
      </c>
      <c r="AE36" s="303" t="s">
        <v>469</v>
      </c>
      <c r="AF36" s="303" t="s">
        <v>469</v>
      </c>
      <c r="AG36" s="303" t="s">
        <v>469</v>
      </c>
      <c r="AH36" s="303" t="s">
        <v>469</v>
      </c>
      <c r="AI36" s="303" t="s">
        <v>469</v>
      </c>
      <c r="AJ36" s="303" t="s">
        <v>469</v>
      </c>
      <c r="AK36" s="303" t="s">
        <v>469</v>
      </c>
      <c r="AL36" s="303" t="s">
        <v>469</v>
      </c>
      <c r="AM36" s="303" t="s">
        <v>469</v>
      </c>
      <c r="AN36" s="303" t="s">
        <v>469</v>
      </c>
      <c r="AO36" s="303" t="s">
        <v>469</v>
      </c>
      <c r="AP36" s="303" t="s">
        <v>469</v>
      </c>
      <c r="AQ36" s="303" t="s">
        <v>469</v>
      </c>
      <c r="AR36" s="303" t="s">
        <v>469</v>
      </c>
      <c r="AS36" s="303" t="s">
        <v>469</v>
      </c>
      <c r="AT36" s="303" t="s">
        <v>469</v>
      </c>
      <c r="AU36" s="303" t="s">
        <v>469</v>
      </c>
      <c r="AV36" s="303" t="s">
        <v>469</v>
      </c>
      <c r="AW36" s="303" t="s">
        <v>469</v>
      </c>
      <c r="AX36" s="303" t="s">
        <v>469</v>
      </c>
      <c r="AY36" s="303" t="s">
        <v>469</v>
      </c>
      <c r="AZ36" s="303" t="s">
        <v>469</v>
      </c>
      <c r="BA36" s="303" t="s">
        <v>469</v>
      </c>
      <c r="BB36" s="303" t="s">
        <v>469</v>
      </c>
      <c r="BC36" s="303" t="s">
        <v>469</v>
      </c>
      <c r="BD36" s="303" t="s">
        <v>469</v>
      </c>
      <c r="BE36" s="303" t="s">
        <v>469</v>
      </c>
      <c r="BF36" s="303" t="s">
        <v>469</v>
      </c>
      <c r="BG36" s="303" t="s">
        <v>469</v>
      </c>
      <c r="BH36" s="303" t="s">
        <v>469</v>
      </c>
      <c r="BI36" s="303" t="s">
        <v>469</v>
      </c>
      <c r="BJ36" s="303" t="s">
        <v>469</v>
      </c>
      <c r="BK36" s="303" t="s">
        <v>469</v>
      </c>
      <c r="BL36" s="3"/>
      <c r="BM36" s="3"/>
      <c r="BN36" s="3"/>
      <c r="BO36" s="3"/>
      <c r="BP36" s="3"/>
      <c r="BQ36" s="3"/>
    </row>
    <row r="37" spans="1:69" x14ac:dyDescent="0.4">
      <c r="C37" s="284"/>
      <c r="D37" s="286" t="s">
        <v>6</v>
      </c>
      <c r="E37" s="303" t="s">
        <v>471</v>
      </c>
      <c r="F37" s="303" t="s">
        <v>555</v>
      </c>
      <c r="G37" s="303" t="s">
        <v>63</v>
      </c>
      <c r="H37" s="303" t="s">
        <v>56</v>
      </c>
      <c r="I37" s="303" t="s">
        <v>469</v>
      </c>
      <c r="J37" s="303" t="s">
        <v>469</v>
      </c>
      <c r="K37" s="303" t="s">
        <v>469</v>
      </c>
      <c r="L37" s="303" t="s">
        <v>469</v>
      </c>
      <c r="M37" s="303" t="s">
        <v>469</v>
      </c>
      <c r="N37" s="303" t="s">
        <v>469</v>
      </c>
      <c r="O37" s="303" t="s">
        <v>469</v>
      </c>
      <c r="P37" s="303" t="s">
        <v>469</v>
      </c>
      <c r="Q37" s="303" t="s">
        <v>469</v>
      </c>
      <c r="R37" s="303" t="s">
        <v>469</v>
      </c>
      <c r="S37" s="303" t="s">
        <v>469</v>
      </c>
      <c r="T37" s="303" t="s">
        <v>469</v>
      </c>
      <c r="U37" s="303" t="s">
        <v>469</v>
      </c>
      <c r="V37" s="303" t="s">
        <v>469</v>
      </c>
      <c r="W37" s="303" t="s">
        <v>469</v>
      </c>
      <c r="X37" s="303" t="s">
        <v>469</v>
      </c>
      <c r="Y37" s="303" t="s">
        <v>469</v>
      </c>
      <c r="Z37" s="303" t="s">
        <v>469</v>
      </c>
      <c r="AA37" s="303" t="s">
        <v>469</v>
      </c>
      <c r="AB37" s="303" t="s">
        <v>469</v>
      </c>
      <c r="AC37" s="303" t="s">
        <v>469</v>
      </c>
      <c r="AD37" s="303" t="s">
        <v>469</v>
      </c>
      <c r="AE37" s="303" t="s">
        <v>469</v>
      </c>
      <c r="AF37" s="303" t="s">
        <v>469</v>
      </c>
      <c r="AG37" s="303" t="s">
        <v>469</v>
      </c>
      <c r="AH37" s="303" t="s">
        <v>469</v>
      </c>
      <c r="AI37" s="303" t="s">
        <v>469</v>
      </c>
      <c r="AJ37" s="303" t="s">
        <v>469</v>
      </c>
      <c r="AK37" s="303" t="s">
        <v>469</v>
      </c>
      <c r="AL37" s="303" t="s">
        <v>469</v>
      </c>
      <c r="AM37" s="303" t="s">
        <v>469</v>
      </c>
      <c r="AN37" s="303" t="s">
        <v>469</v>
      </c>
      <c r="AO37" s="303" t="s">
        <v>469</v>
      </c>
      <c r="AP37" s="303" t="s">
        <v>469</v>
      </c>
      <c r="AQ37" s="303" t="s">
        <v>469</v>
      </c>
      <c r="AR37" s="303" t="s">
        <v>469</v>
      </c>
      <c r="AS37" s="303" t="s">
        <v>469</v>
      </c>
      <c r="AT37" s="303" t="s">
        <v>469</v>
      </c>
      <c r="AU37" s="303" t="s">
        <v>469</v>
      </c>
      <c r="AV37" s="303" t="s">
        <v>469</v>
      </c>
      <c r="AW37" s="303" t="s">
        <v>469</v>
      </c>
      <c r="AX37" s="303" t="s">
        <v>469</v>
      </c>
      <c r="AY37" s="303" t="s">
        <v>469</v>
      </c>
      <c r="AZ37" s="303" t="s">
        <v>469</v>
      </c>
      <c r="BA37" s="303" t="s">
        <v>469</v>
      </c>
      <c r="BB37" s="303" t="s">
        <v>469</v>
      </c>
      <c r="BC37" s="303" t="s">
        <v>469</v>
      </c>
      <c r="BD37" s="303" t="s">
        <v>469</v>
      </c>
      <c r="BE37" s="303" t="s">
        <v>469</v>
      </c>
      <c r="BF37" s="303" t="s">
        <v>469</v>
      </c>
      <c r="BG37" s="303" t="s">
        <v>469</v>
      </c>
      <c r="BH37" s="303" t="s">
        <v>469</v>
      </c>
      <c r="BI37" s="303" t="s">
        <v>469</v>
      </c>
      <c r="BJ37" s="303" t="s">
        <v>469</v>
      </c>
      <c r="BK37" s="303" t="s">
        <v>469</v>
      </c>
      <c r="BL37" s="3"/>
      <c r="BM37" s="3"/>
      <c r="BN37" s="3"/>
      <c r="BO37" s="3"/>
      <c r="BP37" s="3"/>
      <c r="BQ37" s="3"/>
    </row>
    <row r="38" spans="1:69" x14ac:dyDescent="0.4">
      <c r="C38" s="284"/>
      <c r="D38" s="115" t="s">
        <v>33</v>
      </c>
      <c r="E38" s="303" t="s">
        <v>471</v>
      </c>
      <c r="F38" s="303" t="s">
        <v>555</v>
      </c>
      <c r="G38" s="303" t="s">
        <v>56</v>
      </c>
      <c r="H38" s="303" t="s">
        <v>63</v>
      </c>
      <c r="I38" s="303" t="s">
        <v>469</v>
      </c>
      <c r="J38" s="303" t="s">
        <v>469</v>
      </c>
      <c r="K38" s="303" t="s">
        <v>469</v>
      </c>
      <c r="L38" s="303" t="s">
        <v>469</v>
      </c>
      <c r="M38" s="303" t="s">
        <v>469</v>
      </c>
      <c r="N38" s="303" t="s">
        <v>469</v>
      </c>
      <c r="O38" s="303" t="s">
        <v>469</v>
      </c>
      <c r="P38" s="303" t="s">
        <v>469</v>
      </c>
      <c r="Q38" s="303" t="s">
        <v>469</v>
      </c>
      <c r="R38" s="303" t="s">
        <v>469</v>
      </c>
      <c r="S38" s="303" t="s">
        <v>469</v>
      </c>
      <c r="T38" s="303" t="s">
        <v>469</v>
      </c>
      <c r="U38" s="303" t="s">
        <v>469</v>
      </c>
      <c r="V38" s="303" t="s">
        <v>469</v>
      </c>
      <c r="W38" s="303" t="s">
        <v>469</v>
      </c>
      <c r="X38" s="303" t="s">
        <v>469</v>
      </c>
      <c r="Y38" s="303" t="s">
        <v>469</v>
      </c>
      <c r="Z38" s="303" t="s">
        <v>469</v>
      </c>
      <c r="AA38" s="303" t="s">
        <v>469</v>
      </c>
      <c r="AB38" s="303" t="s">
        <v>469</v>
      </c>
      <c r="AC38" s="303" t="s">
        <v>469</v>
      </c>
      <c r="AD38" s="303" t="s">
        <v>469</v>
      </c>
      <c r="AE38" s="303" t="s">
        <v>469</v>
      </c>
      <c r="AF38" s="303" t="s">
        <v>469</v>
      </c>
      <c r="AG38" s="303" t="s">
        <v>469</v>
      </c>
      <c r="AH38" s="303" t="s">
        <v>469</v>
      </c>
      <c r="AI38" s="303" t="s">
        <v>469</v>
      </c>
      <c r="AJ38" s="303" t="s">
        <v>469</v>
      </c>
      <c r="AK38" s="303" t="s">
        <v>469</v>
      </c>
      <c r="AL38" s="303" t="s">
        <v>469</v>
      </c>
      <c r="AM38" s="303" t="s">
        <v>469</v>
      </c>
      <c r="AN38" s="303" t="s">
        <v>469</v>
      </c>
      <c r="AO38" s="303" t="s">
        <v>469</v>
      </c>
      <c r="AP38" s="303" t="s">
        <v>469</v>
      </c>
      <c r="AQ38" s="303" t="s">
        <v>469</v>
      </c>
      <c r="AR38" s="303" t="s">
        <v>469</v>
      </c>
      <c r="AS38" s="303" t="s">
        <v>469</v>
      </c>
      <c r="AT38" s="303" t="s">
        <v>469</v>
      </c>
      <c r="AU38" s="303" t="s">
        <v>469</v>
      </c>
      <c r="AV38" s="303" t="s">
        <v>469</v>
      </c>
      <c r="AW38" s="303" t="s">
        <v>469</v>
      </c>
      <c r="AX38" s="303" t="s">
        <v>469</v>
      </c>
      <c r="AY38" s="303" t="s">
        <v>469</v>
      </c>
      <c r="AZ38" s="303" t="s">
        <v>469</v>
      </c>
      <c r="BA38" s="303" t="s">
        <v>469</v>
      </c>
      <c r="BB38" s="303" t="s">
        <v>469</v>
      </c>
      <c r="BC38" s="303" t="s">
        <v>469</v>
      </c>
      <c r="BD38" s="303" t="s">
        <v>469</v>
      </c>
      <c r="BE38" s="303" t="s">
        <v>469</v>
      </c>
      <c r="BF38" s="303" t="s">
        <v>469</v>
      </c>
      <c r="BG38" s="303" t="s">
        <v>469</v>
      </c>
      <c r="BH38" s="303" t="s">
        <v>469</v>
      </c>
      <c r="BI38" s="303" t="s">
        <v>469</v>
      </c>
      <c r="BJ38" s="303" t="s">
        <v>469</v>
      </c>
      <c r="BK38" s="303" t="s">
        <v>469</v>
      </c>
      <c r="BL38" s="3"/>
      <c r="BM38" s="3"/>
      <c r="BN38" s="3"/>
      <c r="BO38" s="3"/>
      <c r="BP38" s="3"/>
      <c r="BQ38" s="3"/>
    </row>
    <row r="39" spans="1:69" x14ac:dyDescent="0.4">
      <c r="A39" s="127"/>
      <c r="B39" s="127"/>
      <c r="C39" s="244"/>
      <c r="D39" s="125" t="s">
        <v>218</v>
      </c>
      <c r="E39" s="125" t="s">
        <v>218</v>
      </c>
      <c r="F39" s="125" t="s">
        <v>218</v>
      </c>
      <c r="G39" s="125" t="s">
        <v>218</v>
      </c>
      <c r="H39" s="125" t="s">
        <v>218</v>
      </c>
      <c r="I39" s="125" t="s">
        <v>218</v>
      </c>
      <c r="J39" s="125" t="s">
        <v>218</v>
      </c>
      <c r="K39" s="125" t="s">
        <v>218</v>
      </c>
      <c r="L39" s="125" t="s">
        <v>218</v>
      </c>
      <c r="M39" s="125" t="s">
        <v>218</v>
      </c>
      <c r="N39" s="125" t="s">
        <v>218</v>
      </c>
      <c r="O39" s="125" t="s">
        <v>218</v>
      </c>
      <c r="P39" s="125" t="s">
        <v>218</v>
      </c>
      <c r="Q39" s="125" t="s">
        <v>218</v>
      </c>
      <c r="R39" s="125" t="s">
        <v>218</v>
      </c>
      <c r="S39" s="125" t="s">
        <v>218</v>
      </c>
      <c r="T39" s="125" t="s">
        <v>218</v>
      </c>
      <c r="U39" s="125" t="s">
        <v>218</v>
      </c>
      <c r="V39" s="125" t="s">
        <v>218</v>
      </c>
      <c r="W39" s="125" t="s">
        <v>218</v>
      </c>
      <c r="X39" s="125" t="s">
        <v>218</v>
      </c>
      <c r="Y39" s="125" t="s">
        <v>218</v>
      </c>
      <c r="Z39" s="125" t="s">
        <v>218</v>
      </c>
      <c r="AA39" s="125" t="s">
        <v>218</v>
      </c>
      <c r="AB39" s="125" t="s">
        <v>218</v>
      </c>
      <c r="AC39" s="125" t="s">
        <v>218</v>
      </c>
      <c r="AD39" s="125" t="s">
        <v>218</v>
      </c>
      <c r="AE39" s="125" t="s">
        <v>218</v>
      </c>
      <c r="AF39" s="125" t="s">
        <v>218</v>
      </c>
      <c r="AG39" s="125" t="s">
        <v>218</v>
      </c>
      <c r="AH39" s="125" t="s">
        <v>218</v>
      </c>
      <c r="AI39" s="125" t="s">
        <v>218</v>
      </c>
      <c r="AJ39" s="125" t="s">
        <v>218</v>
      </c>
      <c r="AK39" s="125" t="s">
        <v>218</v>
      </c>
      <c r="AL39" s="125" t="s">
        <v>218</v>
      </c>
      <c r="AM39" s="125" t="s">
        <v>218</v>
      </c>
      <c r="AN39" s="125" t="s">
        <v>218</v>
      </c>
      <c r="AO39" s="125" t="s">
        <v>218</v>
      </c>
      <c r="AP39" s="125" t="s">
        <v>218</v>
      </c>
      <c r="AQ39" s="125" t="s">
        <v>218</v>
      </c>
      <c r="AR39" s="125" t="s">
        <v>218</v>
      </c>
      <c r="AS39" s="125" t="s">
        <v>218</v>
      </c>
      <c r="AT39" s="125" t="s">
        <v>218</v>
      </c>
      <c r="AU39" s="125" t="s">
        <v>218</v>
      </c>
      <c r="AV39" s="125" t="s">
        <v>218</v>
      </c>
      <c r="AW39" s="125" t="s">
        <v>218</v>
      </c>
      <c r="AX39" s="125" t="s">
        <v>218</v>
      </c>
      <c r="AY39" s="125" t="s">
        <v>218</v>
      </c>
      <c r="AZ39" s="125" t="s">
        <v>218</v>
      </c>
      <c r="BA39" s="125" t="s">
        <v>218</v>
      </c>
      <c r="BB39" s="125" t="s">
        <v>218</v>
      </c>
      <c r="BC39" s="125" t="s">
        <v>218</v>
      </c>
      <c r="BD39" s="125" t="s">
        <v>218</v>
      </c>
      <c r="BE39" s="125" t="s">
        <v>218</v>
      </c>
      <c r="BF39" s="125" t="s">
        <v>218</v>
      </c>
      <c r="BG39" s="125" t="s">
        <v>218</v>
      </c>
      <c r="BH39" s="125" t="s">
        <v>218</v>
      </c>
      <c r="BI39" s="125" t="s">
        <v>218</v>
      </c>
      <c r="BJ39" s="125" t="s">
        <v>218</v>
      </c>
      <c r="BK39" s="125" t="s">
        <v>218</v>
      </c>
      <c r="BL39" s="3"/>
      <c r="BM39" s="3"/>
      <c r="BN39" s="3"/>
      <c r="BO39" s="3"/>
      <c r="BP39" s="3"/>
      <c r="BQ39" s="3"/>
    </row>
    <row r="40" spans="1:69" x14ac:dyDescent="0.4">
      <c r="C40" s="284"/>
      <c r="D40" s="297" t="s">
        <v>455</v>
      </c>
      <c r="E40" s="303" t="s">
        <v>61</v>
      </c>
      <c r="F40" s="303" t="s">
        <v>61</v>
      </c>
      <c r="G40" s="303" t="s">
        <v>61</v>
      </c>
      <c r="H40" s="303" t="s">
        <v>46</v>
      </c>
      <c r="I40" s="303" t="s">
        <v>469</v>
      </c>
      <c r="J40" s="303" t="s">
        <v>469</v>
      </c>
      <c r="K40" s="303" t="s">
        <v>469</v>
      </c>
      <c r="L40" s="303" t="s">
        <v>469</v>
      </c>
      <c r="M40" s="303" t="s">
        <v>469</v>
      </c>
      <c r="N40" s="303" t="s">
        <v>469</v>
      </c>
      <c r="O40" s="303" t="s">
        <v>469</v>
      </c>
      <c r="P40" s="303" t="s">
        <v>469</v>
      </c>
      <c r="Q40" s="303" t="s">
        <v>469</v>
      </c>
      <c r="R40" s="303" t="s">
        <v>469</v>
      </c>
      <c r="S40" s="303" t="s">
        <v>469</v>
      </c>
      <c r="T40" s="303" t="s">
        <v>469</v>
      </c>
      <c r="U40" s="303" t="s">
        <v>469</v>
      </c>
      <c r="V40" s="303" t="s">
        <v>469</v>
      </c>
      <c r="W40" s="303" t="s">
        <v>469</v>
      </c>
      <c r="X40" s="303" t="s">
        <v>469</v>
      </c>
      <c r="Y40" s="303" t="s">
        <v>469</v>
      </c>
      <c r="Z40" s="303" t="s">
        <v>469</v>
      </c>
      <c r="AA40" s="303" t="s">
        <v>469</v>
      </c>
      <c r="AB40" s="303" t="s">
        <v>469</v>
      </c>
      <c r="AC40" s="303" t="s">
        <v>469</v>
      </c>
      <c r="AD40" s="303" t="s">
        <v>469</v>
      </c>
      <c r="AE40" s="303" t="s">
        <v>469</v>
      </c>
      <c r="AF40" s="303" t="s">
        <v>469</v>
      </c>
      <c r="AG40" s="303" t="s">
        <v>469</v>
      </c>
      <c r="AH40" s="303" t="s">
        <v>469</v>
      </c>
      <c r="AI40" s="303" t="s">
        <v>469</v>
      </c>
      <c r="AJ40" s="303" t="s">
        <v>469</v>
      </c>
      <c r="AK40" s="303" t="s">
        <v>469</v>
      </c>
      <c r="AL40" s="303" t="s">
        <v>469</v>
      </c>
      <c r="AM40" s="303" t="s">
        <v>469</v>
      </c>
      <c r="AN40" s="303" t="s">
        <v>469</v>
      </c>
      <c r="AO40" s="303" t="s">
        <v>469</v>
      </c>
      <c r="AP40" s="303" t="s">
        <v>469</v>
      </c>
      <c r="AQ40" s="303" t="s">
        <v>469</v>
      </c>
      <c r="AR40" s="303" t="s">
        <v>469</v>
      </c>
      <c r="AS40" s="303" t="s">
        <v>469</v>
      </c>
      <c r="AT40" s="303" t="s">
        <v>469</v>
      </c>
      <c r="AU40" s="303" t="s">
        <v>469</v>
      </c>
      <c r="AV40" s="303" t="s">
        <v>469</v>
      </c>
      <c r="AW40" s="303" t="s">
        <v>469</v>
      </c>
      <c r="AX40" s="303" t="s">
        <v>469</v>
      </c>
      <c r="AY40" s="303" t="s">
        <v>469</v>
      </c>
      <c r="AZ40" s="303" t="s">
        <v>469</v>
      </c>
      <c r="BA40" s="303" t="s">
        <v>469</v>
      </c>
      <c r="BB40" s="303" t="s">
        <v>469</v>
      </c>
      <c r="BC40" s="303" t="s">
        <v>469</v>
      </c>
      <c r="BD40" s="303" t="s">
        <v>469</v>
      </c>
      <c r="BE40" s="303" t="s">
        <v>469</v>
      </c>
      <c r="BF40" s="303" t="s">
        <v>469</v>
      </c>
      <c r="BG40" s="303" t="s">
        <v>469</v>
      </c>
      <c r="BH40" s="303" t="s">
        <v>469</v>
      </c>
      <c r="BI40" s="303" t="s">
        <v>469</v>
      </c>
      <c r="BJ40" s="303" t="s">
        <v>469</v>
      </c>
      <c r="BK40" s="303" t="s">
        <v>469</v>
      </c>
      <c r="BL40" s="3"/>
      <c r="BM40" s="3"/>
      <c r="BN40" s="3"/>
      <c r="BO40" s="3"/>
      <c r="BP40" s="3"/>
      <c r="BQ40" s="3"/>
    </row>
    <row r="41" spans="1:69" x14ac:dyDescent="0.4">
      <c r="C41" s="402" t="s">
        <v>939</v>
      </c>
      <c r="D41" s="287" t="s">
        <v>480</v>
      </c>
      <c r="E41" s="360">
        <v>8</v>
      </c>
      <c r="F41" s="360">
        <v>5.5</v>
      </c>
      <c r="G41" s="360">
        <v>8</v>
      </c>
      <c r="H41" s="360">
        <v>8.25</v>
      </c>
      <c r="I41" s="360" t="s">
        <v>218</v>
      </c>
      <c r="J41" s="360" t="s">
        <v>218</v>
      </c>
      <c r="K41" s="360" t="s">
        <v>218</v>
      </c>
      <c r="L41" s="360" t="s">
        <v>218</v>
      </c>
      <c r="M41" s="360" t="s">
        <v>218</v>
      </c>
      <c r="N41" s="360" t="s">
        <v>218</v>
      </c>
      <c r="O41" s="360" t="s">
        <v>218</v>
      </c>
      <c r="P41" s="360" t="s">
        <v>218</v>
      </c>
      <c r="Q41" s="360" t="s">
        <v>218</v>
      </c>
      <c r="R41" s="360" t="s">
        <v>218</v>
      </c>
      <c r="S41" s="360" t="s">
        <v>218</v>
      </c>
      <c r="T41" s="360" t="s">
        <v>218</v>
      </c>
      <c r="U41" s="360" t="s">
        <v>218</v>
      </c>
      <c r="V41" s="360" t="s">
        <v>218</v>
      </c>
      <c r="W41" s="360" t="s">
        <v>218</v>
      </c>
      <c r="X41" s="360" t="s">
        <v>218</v>
      </c>
      <c r="Y41" s="360" t="s">
        <v>218</v>
      </c>
      <c r="Z41" s="360" t="s">
        <v>218</v>
      </c>
      <c r="AA41" s="360" t="s">
        <v>218</v>
      </c>
      <c r="AB41" s="360" t="s">
        <v>218</v>
      </c>
      <c r="AC41" s="360" t="s">
        <v>218</v>
      </c>
      <c r="AD41" s="360" t="s">
        <v>218</v>
      </c>
      <c r="AE41" s="360" t="s">
        <v>218</v>
      </c>
      <c r="AF41" s="360" t="s">
        <v>218</v>
      </c>
      <c r="AG41" s="360" t="s">
        <v>218</v>
      </c>
      <c r="AH41" s="360" t="s">
        <v>218</v>
      </c>
      <c r="AI41" s="360" t="s">
        <v>218</v>
      </c>
      <c r="AJ41" s="360" t="s">
        <v>218</v>
      </c>
      <c r="AK41" s="360" t="s">
        <v>218</v>
      </c>
      <c r="AL41" s="360" t="s">
        <v>218</v>
      </c>
      <c r="AM41" s="360" t="s">
        <v>218</v>
      </c>
      <c r="AN41" s="360" t="s">
        <v>218</v>
      </c>
      <c r="AO41" s="360" t="s">
        <v>218</v>
      </c>
      <c r="AP41" s="360" t="s">
        <v>218</v>
      </c>
      <c r="AQ41" s="360" t="s">
        <v>218</v>
      </c>
      <c r="AR41" s="360" t="s">
        <v>218</v>
      </c>
      <c r="AS41" s="360" t="s">
        <v>218</v>
      </c>
      <c r="AT41" s="360" t="s">
        <v>218</v>
      </c>
      <c r="AU41" s="360" t="s">
        <v>218</v>
      </c>
      <c r="AV41" s="360" t="s">
        <v>218</v>
      </c>
      <c r="AW41" s="360" t="s">
        <v>218</v>
      </c>
      <c r="AX41" s="360" t="s">
        <v>218</v>
      </c>
      <c r="AY41" s="360" t="s">
        <v>218</v>
      </c>
      <c r="AZ41" s="360" t="s">
        <v>218</v>
      </c>
      <c r="BA41" s="360" t="s">
        <v>218</v>
      </c>
      <c r="BB41" s="360" t="s">
        <v>218</v>
      </c>
      <c r="BC41" s="360" t="s">
        <v>218</v>
      </c>
      <c r="BD41" s="360" t="s">
        <v>218</v>
      </c>
      <c r="BE41" s="360" t="s">
        <v>218</v>
      </c>
      <c r="BF41" s="360" t="s">
        <v>218</v>
      </c>
      <c r="BG41" s="360" t="s">
        <v>218</v>
      </c>
      <c r="BH41" s="360" t="s">
        <v>218</v>
      </c>
      <c r="BI41" s="360" t="s">
        <v>218</v>
      </c>
      <c r="BJ41" s="360" t="s">
        <v>218</v>
      </c>
      <c r="BK41" s="360" t="s">
        <v>218</v>
      </c>
      <c r="BL41" s="3"/>
      <c r="BM41" s="3"/>
      <c r="BN41" s="3"/>
      <c r="BO41" s="3"/>
      <c r="BP41" s="3"/>
      <c r="BQ41" s="3"/>
    </row>
    <row r="42" spans="1:69" x14ac:dyDescent="0.4">
      <c r="C42" s="402"/>
      <c r="D42" s="287" t="s">
        <v>481</v>
      </c>
      <c r="E42" s="360">
        <v>4.12</v>
      </c>
      <c r="F42" s="360">
        <v>4.12</v>
      </c>
      <c r="G42" s="360">
        <v>4.12</v>
      </c>
      <c r="H42" s="360">
        <v>4.12</v>
      </c>
      <c r="I42" s="360" t="s">
        <v>218</v>
      </c>
      <c r="J42" s="360" t="s">
        <v>218</v>
      </c>
      <c r="K42" s="360" t="s">
        <v>218</v>
      </c>
      <c r="L42" s="360" t="s">
        <v>218</v>
      </c>
      <c r="M42" s="360" t="s">
        <v>218</v>
      </c>
      <c r="N42" s="360" t="s">
        <v>218</v>
      </c>
      <c r="O42" s="360" t="s">
        <v>218</v>
      </c>
      <c r="P42" s="360" t="s">
        <v>218</v>
      </c>
      <c r="Q42" s="360" t="s">
        <v>218</v>
      </c>
      <c r="R42" s="360" t="s">
        <v>218</v>
      </c>
      <c r="S42" s="360" t="s">
        <v>218</v>
      </c>
      <c r="T42" s="360" t="s">
        <v>218</v>
      </c>
      <c r="U42" s="360" t="s">
        <v>218</v>
      </c>
      <c r="V42" s="360" t="s">
        <v>218</v>
      </c>
      <c r="W42" s="360" t="s">
        <v>218</v>
      </c>
      <c r="X42" s="360" t="s">
        <v>218</v>
      </c>
      <c r="Y42" s="360" t="s">
        <v>218</v>
      </c>
      <c r="Z42" s="360" t="s">
        <v>218</v>
      </c>
      <c r="AA42" s="360" t="s">
        <v>218</v>
      </c>
      <c r="AB42" s="360" t="s">
        <v>218</v>
      </c>
      <c r="AC42" s="360" t="s">
        <v>218</v>
      </c>
      <c r="AD42" s="360" t="s">
        <v>218</v>
      </c>
      <c r="AE42" s="360" t="s">
        <v>218</v>
      </c>
      <c r="AF42" s="360" t="s">
        <v>218</v>
      </c>
      <c r="AG42" s="360" t="s">
        <v>218</v>
      </c>
      <c r="AH42" s="360" t="s">
        <v>218</v>
      </c>
      <c r="AI42" s="360" t="s">
        <v>218</v>
      </c>
      <c r="AJ42" s="360" t="s">
        <v>218</v>
      </c>
      <c r="AK42" s="360" t="s">
        <v>218</v>
      </c>
      <c r="AL42" s="360" t="s">
        <v>218</v>
      </c>
      <c r="AM42" s="360" t="s">
        <v>218</v>
      </c>
      <c r="AN42" s="360" t="s">
        <v>218</v>
      </c>
      <c r="AO42" s="360" t="s">
        <v>218</v>
      </c>
      <c r="AP42" s="360" t="s">
        <v>218</v>
      </c>
      <c r="AQ42" s="360" t="s">
        <v>218</v>
      </c>
      <c r="AR42" s="360" t="s">
        <v>218</v>
      </c>
      <c r="AS42" s="360" t="s">
        <v>218</v>
      </c>
      <c r="AT42" s="360" t="s">
        <v>218</v>
      </c>
      <c r="AU42" s="360" t="s">
        <v>218</v>
      </c>
      <c r="AV42" s="360" t="s">
        <v>218</v>
      </c>
      <c r="AW42" s="360" t="s">
        <v>218</v>
      </c>
      <c r="AX42" s="360" t="s">
        <v>218</v>
      </c>
      <c r="AY42" s="360" t="s">
        <v>218</v>
      </c>
      <c r="AZ42" s="360" t="s">
        <v>218</v>
      </c>
      <c r="BA42" s="360" t="s">
        <v>218</v>
      </c>
      <c r="BB42" s="360" t="s">
        <v>218</v>
      </c>
      <c r="BC42" s="360" t="s">
        <v>218</v>
      </c>
      <c r="BD42" s="360" t="s">
        <v>218</v>
      </c>
      <c r="BE42" s="360" t="s">
        <v>218</v>
      </c>
      <c r="BF42" s="360" t="s">
        <v>218</v>
      </c>
      <c r="BG42" s="360" t="s">
        <v>218</v>
      </c>
      <c r="BH42" s="360" t="s">
        <v>218</v>
      </c>
      <c r="BI42" s="360" t="s">
        <v>218</v>
      </c>
      <c r="BJ42" s="360" t="s">
        <v>218</v>
      </c>
      <c r="BK42" s="360" t="s">
        <v>218</v>
      </c>
      <c r="BL42" s="3"/>
      <c r="BM42" s="3"/>
      <c r="BN42" s="3"/>
      <c r="BO42" s="3"/>
      <c r="BP42" s="3"/>
      <c r="BQ42" s="3"/>
    </row>
    <row r="43" spans="1:69" x14ac:dyDescent="0.4">
      <c r="C43" s="402"/>
      <c r="D43" s="287" t="s">
        <v>34</v>
      </c>
      <c r="E43" s="303" t="s">
        <v>47</v>
      </c>
      <c r="F43" s="303" t="s">
        <v>53</v>
      </c>
      <c r="G43" s="303" t="s">
        <v>53</v>
      </c>
      <c r="H43" s="303" t="s">
        <v>47</v>
      </c>
      <c r="I43" s="303" t="s">
        <v>469</v>
      </c>
      <c r="J43" s="303" t="s">
        <v>469</v>
      </c>
      <c r="K43" s="303" t="s">
        <v>469</v>
      </c>
      <c r="L43" s="303" t="s">
        <v>469</v>
      </c>
      <c r="M43" s="303" t="s">
        <v>469</v>
      </c>
      <c r="N43" s="303" t="s">
        <v>469</v>
      </c>
      <c r="O43" s="303" t="s">
        <v>469</v>
      </c>
      <c r="P43" s="303" t="s">
        <v>469</v>
      </c>
      <c r="Q43" s="303" t="s">
        <v>469</v>
      </c>
      <c r="R43" s="303" t="s">
        <v>469</v>
      </c>
      <c r="S43" s="303" t="s">
        <v>469</v>
      </c>
      <c r="T43" s="303" t="s">
        <v>469</v>
      </c>
      <c r="U43" s="303" t="s">
        <v>469</v>
      </c>
      <c r="V43" s="303" t="s">
        <v>469</v>
      </c>
      <c r="W43" s="303" t="s">
        <v>469</v>
      </c>
      <c r="X43" s="303" t="s">
        <v>469</v>
      </c>
      <c r="Y43" s="303" t="s">
        <v>469</v>
      </c>
      <c r="Z43" s="303" t="s">
        <v>469</v>
      </c>
      <c r="AA43" s="303" t="s">
        <v>469</v>
      </c>
      <c r="AB43" s="303" t="s">
        <v>469</v>
      </c>
      <c r="AC43" s="303" t="s">
        <v>469</v>
      </c>
      <c r="AD43" s="303" t="s">
        <v>469</v>
      </c>
      <c r="AE43" s="303" t="s">
        <v>469</v>
      </c>
      <c r="AF43" s="303" t="s">
        <v>469</v>
      </c>
      <c r="AG43" s="303" t="s">
        <v>469</v>
      </c>
      <c r="AH43" s="303" t="s">
        <v>469</v>
      </c>
      <c r="AI43" s="303" t="s">
        <v>469</v>
      </c>
      <c r="AJ43" s="303" t="s">
        <v>469</v>
      </c>
      <c r="AK43" s="303" t="s">
        <v>469</v>
      </c>
      <c r="AL43" s="303" t="s">
        <v>469</v>
      </c>
      <c r="AM43" s="303" t="s">
        <v>469</v>
      </c>
      <c r="AN43" s="303" t="s">
        <v>469</v>
      </c>
      <c r="AO43" s="303" t="s">
        <v>469</v>
      </c>
      <c r="AP43" s="303" t="s">
        <v>469</v>
      </c>
      <c r="AQ43" s="303" t="s">
        <v>469</v>
      </c>
      <c r="AR43" s="303" t="s">
        <v>469</v>
      </c>
      <c r="AS43" s="303" t="s">
        <v>469</v>
      </c>
      <c r="AT43" s="303" t="s">
        <v>469</v>
      </c>
      <c r="AU43" s="303" t="s">
        <v>469</v>
      </c>
      <c r="AV43" s="303" t="s">
        <v>469</v>
      </c>
      <c r="AW43" s="303" t="s">
        <v>469</v>
      </c>
      <c r="AX43" s="303" t="s">
        <v>469</v>
      </c>
      <c r="AY43" s="303" t="s">
        <v>469</v>
      </c>
      <c r="AZ43" s="303" t="s">
        <v>469</v>
      </c>
      <c r="BA43" s="303" t="s">
        <v>469</v>
      </c>
      <c r="BB43" s="303" t="s">
        <v>469</v>
      </c>
      <c r="BC43" s="303" t="s">
        <v>469</v>
      </c>
      <c r="BD43" s="303" t="s">
        <v>469</v>
      </c>
      <c r="BE43" s="303" t="s">
        <v>469</v>
      </c>
      <c r="BF43" s="303" t="s">
        <v>469</v>
      </c>
      <c r="BG43" s="303" t="s">
        <v>469</v>
      </c>
      <c r="BH43" s="303" t="s">
        <v>469</v>
      </c>
      <c r="BI43" s="303" t="s">
        <v>469</v>
      </c>
      <c r="BJ43" s="303" t="s">
        <v>469</v>
      </c>
      <c r="BK43" s="303" t="s">
        <v>469</v>
      </c>
      <c r="BL43" s="3"/>
      <c r="BM43" s="3"/>
      <c r="BN43" s="3"/>
      <c r="BO43" s="3"/>
      <c r="BP43" s="3"/>
      <c r="BQ43" s="3"/>
    </row>
    <row r="44" spans="1:69" x14ac:dyDescent="0.4">
      <c r="C44" s="284"/>
      <c r="D44" s="298" t="s">
        <v>456</v>
      </c>
      <c r="E44" s="358" t="s">
        <v>42</v>
      </c>
      <c r="F44" s="358" t="s">
        <v>42</v>
      </c>
      <c r="G44" s="358" t="s">
        <v>42</v>
      </c>
      <c r="H44" s="358" t="s">
        <v>42</v>
      </c>
      <c r="I44" s="358" t="s">
        <v>469</v>
      </c>
      <c r="J44" s="358" t="s">
        <v>469</v>
      </c>
      <c r="K44" s="358" t="s">
        <v>469</v>
      </c>
      <c r="L44" s="358" t="s">
        <v>469</v>
      </c>
      <c r="M44" s="358" t="s">
        <v>469</v>
      </c>
      <c r="N44" s="358" t="s">
        <v>469</v>
      </c>
      <c r="O44" s="358" t="s">
        <v>469</v>
      </c>
      <c r="P44" s="358" t="s">
        <v>469</v>
      </c>
      <c r="Q44" s="358" t="s">
        <v>469</v>
      </c>
      <c r="R44" s="358" t="s">
        <v>469</v>
      </c>
      <c r="S44" s="358" t="s">
        <v>469</v>
      </c>
      <c r="T44" s="358" t="s">
        <v>469</v>
      </c>
      <c r="U44" s="358" t="s">
        <v>469</v>
      </c>
      <c r="V44" s="358" t="s">
        <v>469</v>
      </c>
      <c r="W44" s="358" t="s">
        <v>469</v>
      </c>
      <c r="X44" s="358" t="s">
        <v>469</v>
      </c>
      <c r="Y44" s="358" t="s">
        <v>469</v>
      </c>
      <c r="Z44" s="358" t="s">
        <v>469</v>
      </c>
      <c r="AA44" s="358" t="s">
        <v>469</v>
      </c>
      <c r="AB44" s="358" t="s">
        <v>469</v>
      </c>
      <c r="AC44" s="358" t="s">
        <v>469</v>
      </c>
      <c r="AD44" s="358" t="s">
        <v>469</v>
      </c>
      <c r="AE44" s="358" t="s">
        <v>469</v>
      </c>
      <c r="AF44" s="358" t="s">
        <v>469</v>
      </c>
      <c r="AG44" s="358" t="s">
        <v>469</v>
      </c>
      <c r="AH44" s="358" t="s">
        <v>469</v>
      </c>
      <c r="AI44" s="358" t="s">
        <v>469</v>
      </c>
      <c r="AJ44" s="358" t="s">
        <v>469</v>
      </c>
      <c r="AK44" s="358" t="s">
        <v>469</v>
      </c>
      <c r="AL44" s="358" t="s">
        <v>469</v>
      </c>
      <c r="AM44" s="358" t="s">
        <v>469</v>
      </c>
      <c r="AN44" s="358" t="s">
        <v>469</v>
      </c>
      <c r="AO44" s="358" t="s">
        <v>469</v>
      </c>
      <c r="AP44" s="358" t="s">
        <v>469</v>
      </c>
      <c r="AQ44" s="358" t="s">
        <v>469</v>
      </c>
      <c r="AR44" s="358" t="s">
        <v>469</v>
      </c>
      <c r="AS44" s="358" t="s">
        <v>469</v>
      </c>
      <c r="AT44" s="358" t="s">
        <v>469</v>
      </c>
      <c r="AU44" s="358" t="s">
        <v>469</v>
      </c>
      <c r="AV44" s="358" t="s">
        <v>469</v>
      </c>
      <c r="AW44" s="358" t="s">
        <v>469</v>
      </c>
      <c r="AX44" s="358" t="s">
        <v>469</v>
      </c>
      <c r="AY44" s="358" t="s">
        <v>469</v>
      </c>
      <c r="AZ44" s="358" t="s">
        <v>469</v>
      </c>
      <c r="BA44" s="358" t="s">
        <v>469</v>
      </c>
      <c r="BB44" s="358" t="s">
        <v>469</v>
      </c>
      <c r="BC44" s="358" t="s">
        <v>469</v>
      </c>
      <c r="BD44" s="358" t="s">
        <v>469</v>
      </c>
      <c r="BE44" s="358" t="s">
        <v>469</v>
      </c>
      <c r="BF44" s="358" t="s">
        <v>469</v>
      </c>
      <c r="BG44" s="358" t="s">
        <v>469</v>
      </c>
      <c r="BH44" s="358" t="s">
        <v>469</v>
      </c>
      <c r="BI44" s="358" t="s">
        <v>469</v>
      </c>
      <c r="BJ44" s="358" t="s">
        <v>469</v>
      </c>
      <c r="BK44" s="358" t="s">
        <v>469</v>
      </c>
      <c r="BL44" s="3"/>
      <c r="BM44" s="3"/>
      <c r="BN44" s="3"/>
      <c r="BO44" s="3"/>
      <c r="BP44" s="3"/>
      <c r="BQ44" s="3"/>
    </row>
    <row r="45" spans="1:69" hidden="1" outlineLevel="1" x14ac:dyDescent="0.4">
      <c r="C45" s="402" t="s">
        <v>941</v>
      </c>
      <c r="D45" s="287" t="s">
        <v>460</v>
      </c>
      <c r="E45" s="360">
        <v>0</v>
      </c>
      <c r="F45" s="360">
        <v>0</v>
      </c>
      <c r="G45" s="360">
        <v>0</v>
      </c>
      <c r="H45" s="360">
        <v>0</v>
      </c>
      <c r="I45" s="360">
        <v>0</v>
      </c>
      <c r="J45" s="360">
        <v>0</v>
      </c>
      <c r="K45" s="360">
        <v>0</v>
      </c>
      <c r="L45" s="360">
        <v>0</v>
      </c>
      <c r="M45" s="360">
        <v>0</v>
      </c>
      <c r="N45" s="360">
        <v>0</v>
      </c>
      <c r="O45" s="360">
        <v>0</v>
      </c>
      <c r="P45" s="360">
        <v>0</v>
      </c>
      <c r="Q45" s="360">
        <v>0</v>
      </c>
      <c r="R45" s="360">
        <v>0</v>
      </c>
      <c r="S45" s="360">
        <v>0</v>
      </c>
      <c r="T45" s="360">
        <v>0</v>
      </c>
      <c r="U45" s="360">
        <v>0</v>
      </c>
      <c r="V45" s="360">
        <v>0</v>
      </c>
      <c r="W45" s="360">
        <v>0</v>
      </c>
      <c r="X45" s="360">
        <v>0</v>
      </c>
      <c r="Y45" s="360">
        <v>0</v>
      </c>
      <c r="Z45" s="360">
        <v>0</v>
      </c>
      <c r="AA45" s="360">
        <v>0</v>
      </c>
      <c r="AB45" s="360">
        <v>0</v>
      </c>
      <c r="AC45" s="360">
        <v>0</v>
      </c>
      <c r="AD45" s="360">
        <v>0</v>
      </c>
      <c r="AE45" s="360">
        <v>0</v>
      </c>
      <c r="AF45" s="360">
        <v>0</v>
      </c>
      <c r="AG45" s="360">
        <v>0</v>
      </c>
      <c r="AH45" s="360">
        <v>0</v>
      </c>
      <c r="AI45" s="360">
        <v>0</v>
      </c>
      <c r="AJ45" s="360">
        <v>0</v>
      </c>
      <c r="AK45" s="360">
        <v>0</v>
      </c>
      <c r="AL45" s="360">
        <v>0</v>
      </c>
      <c r="AM45" s="360">
        <v>0</v>
      </c>
      <c r="AN45" s="360">
        <v>0</v>
      </c>
      <c r="AO45" s="360">
        <v>0</v>
      </c>
      <c r="AP45" s="360">
        <v>0</v>
      </c>
      <c r="AQ45" s="360">
        <v>0</v>
      </c>
      <c r="AR45" s="360">
        <v>0</v>
      </c>
      <c r="AS45" s="360">
        <v>0</v>
      </c>
      <c r="AT45" s="360">
        <v>0</v>
      </c>
      <c r="AU45" s="360">
        <v>0</v>
      </c>
      <c r="AV45" s="360">
        <v>0</v>
      </c>
      <c r="AW45" s="360">
        <v>0</v>
      </c>
      <c r="AX45" s="360">
        <v>0</v>
      </c>
      <c r="AY45" s="360">
        <v>0</v>
      </c>
      <c r="AZ45" s="360">
        <v>0</v>
      </c>
      <c r="BA45" s="360">
        <v>0</v>
      </c>
      <c r="BB45" s="360">
        <v>0</v>
      </c>
      <c r="BC45" s="360">
        <v>0</v>
      </c>
      <c r="BD45" s="360">
        <v>0</v>
      </c>
      <c r="BE45" s="360">
        <v>0</v>
      </c>
      <c r="BF45" s="360">
        <v>0</v>
      </c>
      <c r="BG45" s="360">
        <v>0</v>
      </c>
      <c r="BH45" s="360">
        <v>0</v>
      </c>
      <c r="BI45" s="360">
        <v>0</v>
      </c>
      <c r="BJ45" s="360">
        <v>0</v>
      </c>
      <c r="BK45" s="360">
        <v>0</v>
      </c>
      <c r="BL45" s="3"/>
      <c r="BM45" s="3"/>
      <c r="BN45" s="3"/>
      <c r="BO45" s="3"/>
      <c r="BP45" s="3"/>
      <c r="BQ45" s="3"/>
    </row>
    <row r="46" spans="1:69" hidden="1" outlineLevel="1" x14ac:dyDescent="0.4">
      <c r="C46" s="402"/>
      <c r="D46" s="287" t="s">
        <v>461</v>
      </c>
      <c r="E46" s="360">
        <v>0</v>
      </c>
      <c r="F46" s="360">
        <v>0</v>
      </c>
      <c r="G46" s="360">
        <v>0</v>
      </c>
      <c r="H46" s="360">
        <v>0</v>
      </c>
      <c r="I46" s="360">
        <v>0</v>
      </c>
      <c r="J46" s="360">
        <v>0</v>
      </c>
      <c r="K46" s="360">
        <v>0</v>
      </c>
      <c r="L46" s="360">
        <v>0</v>
      </c>
      <c r="M46" s="360">
        <v>0</v>
      </c>
      <c r="N46" s="360">
        <v>0</v>
      </c>
      <c r="O46" s="360">
        <v>0</v>
      </c>
      <c r="P46" s="360">
        <v>0</v>
      </c>
      <c r="Q46" s="360">
        <v>0</v>
      </c>
      <c r="R46" s="360">
        <v>0</v>
      </c>
      <c r="S46" s="360">
        <v>0</v>
      </c>
      <c r="T46" s="360">
        <v>0</v>
      </c>
      <c r="U46" s="360">
        <v>0</v>
      </c>
      <c r="V46" s="360">
        <v>0</v>
      </c>
      <c r="W46" s="360">
        <v>0</v>
      </c>
      <c r="X46" s="360">
        <v>0</v>
      </c>
      <c r="Y46" s="360">
        <v>0</v>
      </c>
      <c r="Z46" s="360">
        <v>0</v>
      </c>
      <c r="AA46" s="360">
        <v>0</v>
      </c>
      <c r="AB46" s="360">
        <v>0</v>
      </c>
      <c r="AC46" s="360">
        <v>0</v>
      </c>
      <c r="AD46" s="360">
        <v>0</v>
      </c>
      <c r="AE46" s="360">
        <v>0</v>
      </c>
      <c r="AF46" s="360">
        <v>0</v>
      </c>
      <c r="AG46" s="360">
        <v>0</v>
      </c>
      <c r="AH46" s="360">
        <v>0</v>
      </c>
      <c r="AI46" s="360">
        <v>0</v>
      </c>
      <c r="AJ46" s="360">
        <v>0</v>
      </c>
      <c r="AK46" s="360">
        <v>0</v>
      </c>
      <c r="AL46" s="360">
        <v>0</v>
      </c>
      <c r="AM46" s="360">
        <v>0</v>
      </c>
      <c r="AN46" s="360">
        <v>0</v>
      </c>
      <c r="AO46" s="360">
        <v>0</v>
      </c>
      <c r="AP46" s="360">
        <v>0</v>
      </c>
      <c r="AQ46" s="360">
        <v>0</v>
      </c>
      <c r="AR46" s="360">
        <v>0</v>
      </c>
      <c r="AS46" s="360">
        <v>0</v>
      </c>
      <c r="AT46" s="360">
        <v>0</v>
      </c>
      <c r="AU46" s="360">
        <v>0</v>
      </c>
      <c r="AV46" s="360">
        <v>0</v>
      </c>
      <c r="AW46" s="360">
        <v>0</v>
      </c>
      <c r="AX46" s="360">
        <v>0</v>
      </c>
      <c r="AY46" s="360">
        <v>0</v>
      </c>
      <c r="AZ46" s="360">
        <v>0</v>
      </c>
      <c r="BA46" s="360">
        <v>0</v>
      </c>
      <c r="BB46" s="360">
        <v>0</v>
      </c>
      <c r="BC46" s="360">
        <v>0</v>
      </c>
      <c r="BD46" s="360">
        <v>0</v>
      </c>
      <c r="BE46" s="360">
        <v>0</v>
      </c>
      <c r="BF46" s="360">
        <v>0</v>
      </c>
      <c r="BG46" s="360">
        <v>0</v>
      </c>
      <c r="BH46" s="360">
        <v>0</v>
      </c>
      <c r="BI46" s="360">
        <v>0</v>
      </c>
      <c r="BJ46" s="360">
        <v>0</v>
      </c>
      <c r="BK46" s="360">
        <v>0</v>
      </c>
      <c r="BL46" s="3"/>
      <c r="BM46" s="3"/>
      <c r="BN46" s="3"/>
      <c r="BO46" s="3"/>
      <c r="BP46" s="3"/>
      <c r="BQ46" s="3"/>
    </row>
    <row r="47" spans="1:69" hidden="1" outlineLevel="1" x14ac:dyDescent="0.4">
      <c r="C47" s="402"/>
      <c r="D47" s="287" t="s">
        <v>465</v>
      </c>
      <c r="E47" s="360">
        <v>0</v>
      </c>
      <c r="F47" s="360">
        <v>0</v>
      </c>
      <c r="G47" s="360">
        <v>0</v>
      </c>
      <c r="H47" s="360">
        <v>0</v>
      </c>
      <c r="I47" s="360">
        <v>0</v>
      </c>
      <c r="J47" s="360">
        <v>0</v>
      </c>
      <c r="K47" s="360">
        <v>0</v>
      </c>
      <c r="L47" s="360">
        <v>0</v>
      </c>
      <c r="M47" s="360">
        <v>0</v>
      </c>
      <c r="N47" s="360">
        <v>0</v>
      </c>
      <c r="O47" s="360">
        <v>0</v>
      </c>
      <c r="P47" s="360">
        <v>0</v>
      </c>
      <c r="Q47" s="360">
        <v>0</v>
      </c>
      <c r="R47" s="360">
        <v>0</v>
      </c>
      <c r="S47" s="360">
        <v>0</v>
      </c>
      <c r="T47" s="360">
        <v>0</v>
      </c>
      <c r="U47" s="360">
        <v>0</v>
      </c>
      <c r="V47" s="360">
        <v>0</v>
      </c>
      <c r="W47" s="360">
        <v>0</v>
      </c>
      <c r="X47" s="360">
        <v>0</v>
      </c>
      <c r="Y47" s="360">
        <v>0</v>
      </c>
      <c r="Z47" s="360">
        <v>0</v>
      </c>
      <c r="AA47" s="360">
        <v>0</v>
      </c>
      <c r="AB47" s="360">
        <v>0</v>
      </c>
      <c r="AC47" s="360">
        <v>0</v>
      </c>
      <c r="AD47" s="360">
        <v>0</v>
      </c>
      <c r="AE47" s="360">
        <v>0</v>
      </c>
      <c r="AF47" s="360">
        <v>0</v>
      </c>
      <c r="AG47" s="360">
        <v>0</v>
      </c>
      <c r="AH47" s="360">
        <v>0</v>
      </c>
      <c r="AI47" s="360">
        <v>0</v>
      </c>
      <c r="AJ47" s="360">
        <v>0</v>
      </c>
      <c r="AK47" s="360">
        <v>0</v>
      </c>
      <c r="AL47" s="360">
        <v>0</v>
      </c>
      <c r="AM47" s="360">
        <v>0</v>
      </c>
      <c r="AN47" s="360">
        <v>0</v>
      </c>
      <c r="AO47" s="360">
        <v>0</v>
      </c>
      <c r="AP47" s="360">
        <v>0</v>
      </c>
      <c r="AQ47" s="360">
        <v>0</v>
      </c>
      <c r="AR47" s="360">
        <v>0</v>
      </c>
      <c r="AS47" s="360">
        <v>0</v>
      </c>
      <c r="AT47" s="360">
        <v>0</v>
      </c>
      <c r="AU47" s="360">
        <v>0</v>
      </c>
      <c r="AV47" s="360">
        <v>0</v>
      </c>
      <c r="AW47" s="360">
        <v>0</v>
      </c>
      <c r="AX47" s="360">
        <v>0</v>
      </c>
      <c r="AY47" s="360">
        <v>0</v>
      </c>
      <c r="AZ47" s="360">
        <v>0</v>
      </c>
      <c r="BA47" s="360">
        <v>0</v>
      </c>
      <c r="BB47" s="360">
        <v>0</v>
      </c>
      <c r="BC47" s="360">
        <v>0</v>
      </c>
      <c r="BD47" s="360">
        <v>0</v>
      </c>
      <c r="BE47" s="360">
        <v>0</v>
      </c>
      <c r="BF47" s="360">
        <v>0</v>
      </c>
      <c r="BG47" s="360">
        <v>0</v>
      </c>
      <c r="BH47" s="360">
        <v>0</v>
      </c>
      <c r="BI47" s="360">
        <v>0</v>
      </c>
      <c r="BJ47" s="360">
        <v>0</v>
      </c>
      <c r="BK47" s="360">
        <v>0</v>
      </c>
      <c r="BL47" s="3"/>
      <c r="BM47" s="3"/>
      <c r="BN47" s="3"/>
      <c r="BO47" s="3"/>
      <c r="BP47" s="3"/>
      <c r="BQ47" s="3"/>
    </row>
    <row r="48" spans="1:69" hidden="1" outlineLevel="1" x14ac:dyDescent="0.4">
      <c r="C48" s="402"/>
      <c r="D48" s="287" t="s">
        <v>496</v>
      </c>
      <c r="E48" s="303" t="s">
        <v>469</v>
      </c>
      <c r="F48" s="303" t="s">
        <v>469</v>
      </c>
      <c r="G48" s="303" t="s">
        <v>469</v>
      </c>
      <c r="H48" s="303" t="s">
        <v>469</v>
      </c>
      <c r="I48" s="303" t="s">
        <v>469</v>
      </c>
      <c r="J48" s="303" t="s">
        <v>469</v>
      </c>
      <c r="K48" s="303" t="s">
        <v>469</v>
      </c>
      <c r="L48" s="303" t="s">
        <v>469</v>
      </c>
      <c r="M48" s="303" t="s">
        <v>469</v>
      </c>
      <c r="N48" s="303" t="s">
        <v>469</v>
      </c>
      <c r="O48" s="303" t="s">
        <v>469</v>
      </c>
      <c r="P48" s="303" t="s">
        <v>469</v>
      </c>
      <c r="Q48" s="303" t="s">
        <v>469</v>
      </c>
      <c r="R48" s="303" t="s">
        <v>469</v>
      </c>
      <c r="S48" s="303" t="s">
        <v>469</v>
      </c>
      <c r="T48" s="303" t="s">
        <v>469</v>
      </c>
      <c r="U48" s="303" t="s">
        <v>469</v>
      </c>
      <c r="V48" s="303" t="s">
        <v>469</v>
      </c>
      <c r="W48" s="303" t="s">
        <v>469</v>
      </c>
      <c r="X48" s="303" t="s">
        <v>469</v>
      </c>
      <c r="Y48" s="303" t="s">
        <v>469</v>
      </c>
      <c r="Z48" s="303" t="s">
        <v>469</v>
      </c>
      <c r="AA48" s="303" t="s">
        <v>469</v>
      </c>
      <c r="AB48" s="303" t="s">
        <v>469</v>
      </c>
      <c r="AC48" s="303" t="s">
        <v>469</v>
      </c>
      <c r="AD48" s="303" t="s">
        <v>469</v>
      </c>
      <c r="AE48" s="303" t="s">
        <v>469</v>
      </c>
      <c r="AF48" s="303" t="s">
        <v>469</v>
      </c>
      <c r="AG48" s="303" t="s">
        <v>469</v>
      </c>
      <c r="AH48" s="303" t="s">
        <v>469</v>
      </c>
      <c r="AI48" s="303" t="s">
        <v>469</v>
      </c>
      <c r="AJ48" s="303" t="s">
        <v>469</v>
      </c>
      <c r="AK48" s="303" t="s">
        <v>469</v>
      </c>
      <c r="AL48" s="303" t="s">
        <v>469</v>
      </c>
      <c r="AM48" s="303" t="s">
        <v>469</v>
      </c>
      <c r="AN48" s="303" t="s">
        <v>469</v>
      </c>
      <c r="AO48" s="303" t="s">
        <v>469</v>
      </c>
      <c r="AP48" s="303" t="s">
        <v>469</v>
      </c>
      <c r="AQ48" s="303" t="s">
        <v>469</v>
      </c>
      <c r="AR48" s="303" t="s">
        <v>469</v>
      </c>
      <c r="AS48" s="303" t="s">
        <v>469</v>
      </c>
      <c r="AT48" s="303" t="s">
        <v>469</v>
      </c>
      <c r="AU48" s="303" t="s">
        <v>469</v>
      </c>
      <c r="AV48" s="303" t="s">
        <v>469</v>
      </c>
      <c r="AW48" s="303" t="s">
        <v>469</v>
      </c>
      <c r="AX48" s="303" t="s">
        <v>469</v>
      </c>
      <c r="AY48" s="303" t="s">
        <v>469</v>
      </c>
      <c r="AZ48" s="303" t="s">
        <v>469</v>
      </c>
      <c r="BA48" s="303" t="s">
        <v>469</v>
      </c>
      <c r="BB48" s="303" t="s">
        <v>469</v>
      </c>
      <c r="BC48" s="303" t="s">
        <v>469</v>
      </c>
      <c r="BD48" s="303" t="s">
        <v>469</v>
      </c>
      <c r="BE48" s="303" t="s">
        <v>469</v>
      </c>
      <c r="BF48" s="303" t="s">
        <v>469</v>
      </c>
      <c r="BG48" s="303" t="s">
        <v>469</v>
      </c>
      <c r="BH48" s="303" t="s">
        <v>469</v>
      </c>
      <c r="BI48" s="303" t="s">
        <v>469</v>
      </c>
      <c r="BJ48" s="303" t="s">
        <v>469</v>
      </c>
      <c r="BK48" s="303" t="s">
        <v>469</v>
      </c>
      <c r="BL48" s="3"/>
      <c r="BM48" s="3"/>
      <c r="BN48" s="3"/>
      <c r="BO48" s="3"/>
      <c r="BP48" s="3"/>
      <c r="BQ48" s="3"/>
    </row>
    <row r="49" spans="1:69" hidden="1" outlineLevel="1" x14ac:dyDescent="0.4">
      <c r="C49" s="402" t="s">
        <v>933</v>
      </c>
      <c r="D49" s="287" t="s">
        <v>492</v>
      </c>
      <c r="E49" s="303" t="s">
        <v>469</v>
      </c>
      <c r="F49" s="303" t="s">
        <v>469</v>
      </c>
      <c r="G49" s="303" t="s">
        <v>469</v>
      </c>
      <c r="H49" s="303" t="s">
        <v>469</v>
      </c>
      <c r="I49" s="303" t="s">
        <v>469</v>
      </c>
      <c r="J49" s="303" t="s">
        <v>469</v>
      </c>
      <c r="K49" s="303" t="s">
        <v>469</v>
      </c>
      <c r="L49" s="303" t="s">
        <v>469</v>
      </c>
      <c r="M49" s="303" t="s">
        <v>469</v>
      </c>
      <c r="N49" s="303" t="s">
        <v>469</v>
      </c>
      <c r="O49" s="303" t="s">
        <v>469</v>
      </c>
      <c r="P49" s="303" t="s">
        <v>469</v>
      </c>
      <c r="Q49" s="303" t="s">
        <v>469</v>
      </c>
      <c r="R49" s="303" t="s">
        <v>469</v>
      </c>
      <c r="S49" s="303" t="s">
        <v>469</v>
      </c>
      <c r="T49" s="303" t="s">
        <v>469</v>
      </c>
      <c r="U49" s="303" t="s">
        <v>469</v>
      </c>
      <c r="V49" s="303" t="s">
        <v>469</v>
      </c>
      <c r="W49" s="303" t="s">
        <v>469</v>
      </c>
      <c r="X49" s="303" t="s">
        <v>469</v>
      </c>
      <c r="Y49" s="303" t="s">
        <v>469</v>
      </c>
      <c r="Z49" s="303" t="s">
        <v>469</v>
      </c>
      <c r="AA49" s="303" t="s">
        <v>469</v>
      </c>
      <c r="AB49" s="303" t="s">
        <v>469</v>
      </c>
      <c r="AC49" s="303" t="s">
        <v>469</v>
      </c>
      <c r="AD49" s="303" t="s">
        <v>469</v>
      </c>
      <c r="AE49" s="303" t="s">
        <v>469</v>
      </c>
      <c r="AF49" s="303" t="s">
        <v>469</v>
      </c>
      <c r="AG49" s="303" t="s">
        <v>469</v>
      </c>
      <c r="AH49" s="303" t="s">
        <v>469</v>
      </c>
      <c r="AI49" s="303" t="s">
        <v>469</v>
      </c>
      <c r="AJ49" s="303" t="s">
        <v>469</v>
      </c>
      <c r="AK49" s="303" t="s">
        <v>469</v>
      </c>
      <c r="AL49" s="303" t="s">
        <v>469</v>
      </c>
      <c r="AM49" s="303" t="s">
        <v>469</v>
      </c>
      <c r="AN49" s="303" t="s">
        <v>469</v>
      </c>
      <c r="AO49" s="303" t="s">
        <v>469</v>
      </c>
      <c r="AP49" s="303" t="s">
        <v>469</v>
      </c>
      <c r="AQ49" s="303" t="s">
        <v>469</v>
      </c>
      <c r="AR49" s="303" t="s">
        <v>469</v>
      </c>
      <c r="AS49" s="303" t="s">
        <v>469</v>
      </c>
      <c r="AT49" s="303" t="s">
        <v>469</v>
      </c>
      <c r="AU49" s="303" t="s">
        <v>469</v>
      </c>
      <c r="AV49" s="303" t="s">
        <v>469</v>
      </c>
      <c r="AW49" s="303" t="s">
        <v>469</v>
      </c>
      <c r="AX49" s="303" t="s">
        <v>469</v>
      </c>
      <c r="AY49" s="303" t="s">
        <v>469</v>
      </c>
      <c r="AZ49" s="303" t="s">
        <v>469</v>
      </c>
      <c r="BA49" s="303" t="s">
        <v>469</v>
      </c>
      <c r="BB49" s="303" t="s">
        <v>469</v>
      </c>
      <c r="BC49" s="303" t="s">
        <v>469</v>
      </c>
      <c r="BD49" s="303" t="s">
        <v>469</v>
      </c>
      <c r="BE49" s="303" t="s">
        <v>469</v>
      </c>
      <c r="BF49" s="303" t="s">
        <v>469</v>
      </c>
      <c r="BG49" s="303" t="s">
        <v>469</v>
      </c>
      <c r="BH49" s="303" t="s">
        <v>469</v>
      </c>
      <c r="BI49" s="303" t="s">
        <v>469</v>
      </c>
      <c r="BJ49" s="303" t="s">
        <v>469</v>
      </c>
      <c r="BK49" s="303" t="s">
        <v>469</v>
      </c>
      <c r="BL49" s="3"/>
      <c r="BM49" s="3"/>
      <c r="BN49" s="3"/>
      <c r="BO49" s="3"/>
      <c r="BP49" s="3"/>
      <c r="BQ49" s="3"/>
    </row>
    <row r="50" spans="1:69" hidden="1" outlineLevel="1" x14ac:dyDescent="0.4">
      <c r="C50" s="402"/>
      <c r="D50" s="287" t="s">
        <v>493</v>
      </c>
      <c r="E50" s="303" t="s">
        <v>469</v>
      </c>
      <c r="F50" s="303" t="s">
        <v>469</v>
      </c>
      <c r="G50" s="303" t="s">
        <v>469</v>
      </c>
      <c r="H50" s="303" t="s">
        <v>469</v>
      </c>
      <c r="I50" s="303" t="s">
        <v>469</v>
      </c>
      <c r="J50" s="303" t="s">
        <v>469</v>
      </c>
      <c r="K50" s="303" t="s">
        <v>469</v>
      </c>
      <c r="L50" s="303" t="s">
        <v>469</v>
      </c>
      <c r="M50" s="303" t="s">
        <v>469</v>
      </c>
      <c r="N50" s="303" t="s">
        <v>469</v>
      </c>
      <c r="O50" s="303" t="s">
        <v>469</v>
      </c>
      <c r="P50" s="303" t="s">
        <v>469</v>
      </c>
      <c r="Q50" s="303" t="s">
        <v>469</v>
      </c>
      <c r="R50" s="303" t="s">
        <v>469</v>
      </c>
      <c r="S50" s="303" t="s">
        <v>469</v>
      </c>
      <c r="T50" s="303" t="s">
        <v>469</v>
      </c>
      <c r="U50" s="303" t="s">
        <v>469</v>
      </c>
      <c r="V50" s="303" t="s">
        <v>469</v>
      </c>
      <c r="W50" s="303" t="s">
        <v>469</v>
      </c>
      <c r="X50" s="303" t="s">
        <v>469</v>
      </c>
      <c r="Y50" s="303" t="s">
        <v>469</v>
      </c>
      <c r="Z50" s="303" t="s">
        <v>469</v>
      </c>
      <c r="AA50" s="303" t="s">
        <v>469</v>
      </c>
      <c r="AB50" s="303" t="s">
        <v>469</v>
      </c>
      <c r="AC50" s="303" t="s">
        <v>469</v>
      </c>
      <c r="AD50" s="303" t="s">
        <v>469</v>
      </c>
      <c r="AE50" s="303" t="s">
        <v>469</v>
      </c>
      <c r="AF50" s="303" t="s">
        <v>469</v>
      </c>
      <c r="AG50" s="303" t="s">
        <v>469</v>
      </c>
      <c r="AH50" s="303" t="s">
        <v>469</v>
      </c>
      <c r="AI50" s="303" t="s">
        <v>469</v>
      </c>
      <c r="AJ50" s="303" t="s">
        <v>469</v>
      </c>
      <c r="AK50" s="303" t="s">
        <v>469</v>
      </c>
      <c r="AL50" s="303" t="s">
        <v>469</v>
      </c>
      <c r="AM50" s="303" t="s">
        <v>469</v>
      </c>
      <c r="AN50" s="303" t="s">
        <v>469</v>
      </c>
      <c r="AO50" s="303" t="s">
        <v>469</v>
      </c>
      <c r="AP50" s="303" t="s">
        <v>469</v>
      </c>
      <c r="AQ50" s="303" t="s">
        <v>469</v>
      </c>
      <c r="AR50" s="303" t="s">
        <v>469</v>
      </c>
      <c r="AS50" s="303" t="s">
        <v>469</v>
      </c>
      <c r="AT50" s="303" t="s">
        <v>469</v>
      </c>
      <c r="AU50" s="303" t="s">
        <v>469</v>
      </c>
      <c r="AV50" s="303" t="s">
        <v>469</v>
      </c>
      <c r="AW50" s="303" t="s">
        <v>469</v>
      </c>
      <c r="AX50" s="303" t="s">
        <v>469</v>
      </c>
      <c r="AY50" s="303" t="s">
        <v>469</v>
      </c>
      <c r="AZ50" s="303" t="s">
        <v>469</v>
      </c>
      <c r="BA50" s="303" t="s">
        <v>469</v>
      </c>
      <c r="BB50" s="303" t="s">
        <v>469</v>
      </c>
      <c r="BC50" s="303" t="s">
        <v>469</v>
      </c>
      <c r="BD50" s="303" t="s">
        <v>469</v>
      </c>
      <c r="BE50" s="303" t="s">
        <v>469</v>
      </c>
      <c r="BF50" s="303" t="s">
        <v>469</v>
      </c>
      <c r="BG50" s="303" t="s">
        <v>469</v>
      </c>
      <c r="BH50" s="303" t="s">
        <v>469</v>
      </c>
      <c r="BI50" s="303" t="s">
        <v>469</v>
      </c>
      <c r="BJ50" s="303" t="s">
        <v>469</v>
      </c>
      <c r="BK50" s="303" t="s">
        <v>469</v>
      </c>
      <c r="BL50" s="3"/>
      <c r="BM50" s="3"/>
      <c r="BN50" s="3"/>
      <c r="BO50" s="3"/>
      <c r="BP50" s="3"/>
      <c r="BQ50" s="3"/>
    </row>
    <row r="51" spans="1:69" hidden="1" outlineLevel="1" x14ac:dyDescent="0.4">
      <c r="C51" s="402"/>
      <c r="D51" s="287" t="s">
        <v>494</v>
      </c>
      <c r="E51" s="303" t="s">
        <v>469</v>
      </c>
      <c r="F51" s="303" t="s">
        <v>469</v>
      </c>
      <c r="G51" s="303" t="s">
        <v>469</v>
      </c>
      <c r="H51" s="303" t="s">
        <v>469</v>
      </c>
      <c r="I51" s="303" t="s">
        <v>469</v>
      </c>
      <c r="J51" s="303" t="s">
        <v>469</v>
      </c>
      <c r="K51" s="303" t="s">
        <v>469</v>
      </c>
      <c r="L51" s="303" t="s">
        <v>469</v>
      </c>
      <c r="M51" s="303" t="s">
        <v>469</v>
      </c>
      <c r="N51" s="303" t="s">
        <v>469</v>
      </c>
      <c r="O51" s="303" t="s">
        <v>469</v>
      </c>
      <c r="P51" s="303" t="s">
        <v>469</v>
      </c>
      <c r="Q51" s="303" t="s">
        <v>469</v>
      </c>
      <c r="R51" s="303" t="s">
        <v>469</v>
      </c>
      <c r="S51" s="303" t="s">
        <v>469</v>
      </c>
      <c r="T51" s="303" t="s">
        <v>469</v>
      </c>
      <c r="U51" s="303" t="s">
        <v>469</v>
      </c>
      <c r="V51" s="303" t="s">
        <v>469</v>
      </c>
      <c r="W51" s="303" t="s">
        <v>469</v>
      </c>
      <c r="X51" s="303" t="s">
        <v>469</v>
      </c>
      <c r="Y51" s="303" t="s">
        <v>469</v>
      </c>
      <c r="Z51" s="303" t="s">
        <v>469</v>
      </c>
      <c r="AA51" s="303" t="s">
        <v>469</v>
      </c>
      <c r="AB51" s="303" t="s">
        <v>469</v>
      </c>
      <c r="AC51" s="303" t="s">
        <v>469</v>
      </c>
      <c r="AD51" s="303" t="s">
        <v>469</v>
      </c>
      <c r="AE51" s="303" t="s">
        <v>469</v>
      </c>
      <c r="AF51" s="303" t="s">
        <v>469</v>
      </c>
      <c r="AG51" s="303" t="s">
        <v>469</v>
      </c>
      <c r="AH51" s="303" t="s">
        <v>469</v>
      </c>
      <c r="AI51" s="303" t="s">
        <v>469</v>
      </c>
      <c r="AJ51" s="303" t="s">
        <v>469</v>
      </c>
      <c r="AK51" s="303" t="s">
        <v>469</v>
      </c>
      <c r="AL51" s="303" t="s">
        <v>469</v>
      </c>
      <c r="AM51" s="303" t="s">
        <v>469</v>
      </c>
      <c r="AN51" s="303" t="s">
        <v>469</v>
      </c>
      <c r="AO51" s="303" t="s">
        <v>469</v>
      </c>
      <c r="AP51" s="303" t="s">
        <v>469</v>
      </c>
      <c r="AQ51" s="303" t="s">
        <v>469</v>
      </c>
      <c r="AR51" s="303" t="s">
        <v>469</v>
      </c>
      <c r="AS51" s="303" t="s">
        <v>469</v>
      </c>
      <c r="AT51" s="303" t="s">
        <v>469</v>
      </c>
      <c r="AU51" s="303" t="s">
        <v>469</v>
      </c>
      <c r="AV51" s="303" t="s">
        <v>469</v>
      </c>
      <c r="AW51" s="303" t="s">
        <v>469</v>
      </c>
      <c r="AX51" s="303" t="s">
        <v>469</v>
      </c>
      <c r="AY51" s="303" t="s">
        <v>469</v>
      </c>
      <c r="AZ51" s="303" t="s">
        <v>469</v>
      </c>
      <c r="BA51" s="303" t="s">
        <v>469</v>
      </c>
      <c r="BB51" s="303" t="s">
        <v>469</v>
      </c>
      <c r="BC51" s="303" t="s">
        <v>469</v>
      </c>
      <c r="BD51" s="303" t="s">
        <v>469</v>
      </c>
      <c r="BE51" s="303" t="s">
        <v>469</v>
      </c>
      <c r="BF51" s="303" t="s">
        <v>469</v>
      </c>
      <c r="BG51" s="303" t="s">
        <v>469</v>
      </c>
      <c r="BH51" s="303" t="s">
        <v>469</v>
      </c>
      <c r="BI51" s="303" t="s">
        <v>469</v>
      </c>
      <c r="BJ51" s="303" t="s">
        <v>469</v>
      </c>
      <c r="BK51" s="303" t="s">
        <v>469</v>
      </c>
      <c r="BL51" s="3"/>
      <c r="BM51" s="3"/>
      <c r="BN51" s="3"/>
      <c r="BO51" s="3"/>
      <c r="BP51" s="3"/>
      <c r="BQ51" s="3"/>
    </row>
    <row r="52" spans="1:69" hidden="1" outlineLevel="1" x14ac:dyDescent="0.4">
      <c r="C52" s="402"/>
      <c r="D52" s="287" t="s">
        <v>491</v>
      </c>
      <c r="E52" s="303" t="s">
        <v>469</v>
      </c>
      <c r="F52" s="303" t="s">
        <v>469</v>
      </c>
      <c r="G52" s="303" t="s">
        <v>469</v>
      </c>
      <c r="H52" s="303" t="s">
        <v>469</v>
      </c>
      <c r="I52" s="303" t="s">
        <v>469</v>
      </c>
      <c r="J52" s="303" t="s">
        <v>469</v>
      </c>
      <c r="K52" s="303" t="s">
        <v>469</v>
      </c>
      <c r="L52" s="303" t="s">
        <v>469</v>
      </c>
      <c r="M52" s="303" t="s">
        <v>469</v>
      </c>
      <c r="N52" s="303" t="s">
        <v>469</v>
      </c>
      <c r="O52" s="303" t="s">
        <v>469</v>
      </c>
      <c r="P52" s="303" t="s">
        <v>469</v>
      </c>
      <c r="Q52" s="303" t="s">
        <v>469</v>
      </c>
      <c r="R52" s="303" t="s">
        <v>469</v>
      </c>
      <c r="S52" s="303" t="s">
        <v>469</v>
      </c>
      <c r="T52" s="303" t="s">
        <v>469</v>
      </c>
      <c r="U52" s="303" t="s">
        <v>469</v>
      </c>
      <c r="V52" s="303" t="s">
        <v>469</v>
      </c>
      <c r="W52" s="303" t="s">
        <v>469</v>
      </c>
      <c r="X52" s="303" t="s">
        <v>469</v>
      </c>
      <c r="Y52" s="303" t="s">
        <v>469</v>
      </c>
      <c r="Z52" s="303" t="s">
        <v>469</v>
      </c>
      <c r="AA52" s="303" t="s">
        <v>469</v>
      </c>
      <c r="AB52" s="303" t="s">
        <v>469</v>
      </c>
      <c r="AC52" s="303" t="s">
        <v>469</v>
      </c>
      <c r="AD52" s="303" t="s">
        <v>469</v>
      </c>
      <c r="AE52" s="303" t="s">
        <v>469</v>
      </c>
      <c r="AF52" s="303" t="s">
        <v>469</v>
      </c>
      <c r="AG52" s="303" t="s">
        <v>469</v>
      </c>
      <c r="AH52" s="303" t="s">
        <v>469</v>
      </c>
      <c r="AI52" s="303" t="s">
        <v>469</v>
      </c>
      <c r="AJ52" s="303" t="s">
        <v>469</v>
      </c>
      <c r="AK52" s="303" t="s">
        <v>469</v>
      </c>
      <c r="AL52" s="303" t="s">
        <v>469</v>
      </c>
      <c r="AM52" s="303" t="s">
        <v>469</v>
      </c>
      <c r="AN52" s="303" t="s">
        <v>469</v>
      </c>
      <c r="AO52" s="303" t="s">
        <v>469</v>
      </c>
      <c r="AP52" s="303" t="s">
        <v>469</v>
      </c>
      <c r="AQ52" s="303" t="s">
        <v>469</v>
      </c>
      <c r="AR52" s="303" t="s">
        <v>469</v>
      </c>
      <c r="AS52" s="303" t="s">
        <v>469</v>
      </c>
      <c r="AT52" s="303" t="s">
        <v>469</v>
      </c>
      <c r="AU52" s="303" t="s">
        <v>469</v>
      </c>
      <c r="AV52" s="303" t="s">
        <v>469</v>
      </c>
      <c r="AW52" s="303" t="s">
        <v>469</v>
      </c>
      <c r="AX52" s="303" t="s">
        <v>469</v>
      </c>
      <c r="AY52" s="303" t="s">
        <v>469</v>
      </c>
      <c r="AZ52" s="303" t="s">
        <v>469</v>
      </c>
      <c r="BA52" s="303" t="s">
        <v>469</v>
      </c>
      <c r="BB52" s="303" t="s">
        <v>469</v>
      </c>
      <c r="BC52" s="303" t="s">
        <v>469</v>
      </c>
      <c r="BD52" s="303" t="s">
        <v>469</v>
      </c>
      <c r="BE52" s="303" t="s">
        <v>469</v>
      </c>
      <c r="BF52" s="303" t="s">
        <v>469</v>
      </c>
      <c r="BG52" s="303" t="s">
        <v>469</v>
      </c>
      <c r="BH52" s="303" t="s">
        <v>469</v>
      </c>
      <c r="BI52" s="303" t="s">
        <v>469</v>
      </c>
      <c r="BJ52" s="303" t="s">
        <v>469</v>
      </c>
      <c r="BK52" s="303" t="s">
        <v>469</v>
      </c>
      <c r="BL52" s="3"/>
      <c r="BM52" s="3"/>
      <c r="BN52" s="3"/>
      <c r="BO52" s="3"/>
      <c r="BP52" s="3"/>
      <c r="BQ52" s="3"/>
    </row>
    <row r="53" spans="1:69" hidden="1" outlineLevel="1" x14ac:dyDescent="0.4">
      <c r="C53" s="402" t="s">
        <v>934</v>
      </c>
      <c r="D53" s="287" t="s">
        <v>488</v>
      </c>
      <c r="E53" s="303" t="s">
        <v>469</v>
      </c>
      <c r="F53" s="303" t="s">
        <v>469</v>
      </c>
      <c r="G53" s="303" t="s">
        <v>469</v>
      </c>
      <c r="H53" s="303" t="s">
        <v>469</v>
      </c>
      <c r="I53" s="303" t="s">
        <v>469</v>
      </c>
      <c r="J53" s="303" t="s">
        <v>469</v>
      </c>
      <c r="K53" s="303" t="s">
        <v>469</v>
      </c>
      <c r="L53" s="303" t="s">
        <v>469</v>
      </c>
      <c r="M53" s="303" t="s">
        <v>469</v>
      </c>
      <c r="N53" s="303" t="s">
        <v>469</v>
      </c>
      <c r="O53" s="303" t="s">
        <v>469</v>
      </c>
      <c r="P53" s="303" t="s">
        <v>469</v>
      </c>
      <c r="Q53" s="303" t="s">
        <v>469</v>
      </c>
      <c r="R53" s="303" t="s">
        <v>469</v>
      </c>
      <c r="S53" s="303" t="s">
        <v>469</v>
      </c>
      <c r="T53" s="303" t="s">
        <v>469</v>
      </c>
      <c r="U53" s="303" t="s">
        <v>469</v>
      </c>
      <c r="V53" s="303" t="s">
        <v>469</v>
      </c>
      <c r="W53" s="303" t="s">
        <v>469</v>
      </c>
      <c r="X53" s="303" t="s">
        <v>469</v>
      </c>
      <c r="Y53" s="303" t="s">
        <v>469</v>
      </c>
      <c r="Z53" s="303" t="s">
        <v>469</v>
      </c>
      <c r="AA53" s="303" t="s">
        <v>469</v>
      </c>
      <c r="AB53" s="303" t="s">
        <v>469</v>
      </c>
      <c r="AC53" s="303" t="s">
        <v>469</v>
      </c>
      <c r="AD53" s="303" t="s">
        <v>469</v>
      </c>
      <c r="AE53" s="303" t="s">
        <v>469</v>
      </c>
      <c r="AF53" s="303" t="s">
        <v>469</v>
      </c>
      <c r="AG53" s="303" t="s">
        <v>469</v>
      </c>
      <c r="AH53" s="303" t="s">
        <v>469</v>
      </c>
      <c r="AI53" s="303" t="s">
        <v>469</v>
      </c>
      <c r="AJ53" s="303" t="s">
        <v>469</v>
      </c>
      <c r="AK53" s="303" t="s">
        <v>469</v>
      </c>
      <c r="AL53" s="303" t="s">
        <v>469</v>
      </c>
      <c r="AM53" s="303" t="s">
        <v>469</v>
      </c>
      <c r="AN53" s="303" t="s">
        <v>469</v>
      </c>
      <c r="AO53" s="303" t="s">
        <v>469</v>
      </c>
      <c r="AP53" s="303" t="s">
        <v>469</v>
      </c>
      <c r="AQ53" s="303" t="s">
        <v>469</v>
      </c>
      <c r="AR53" s="303" t="s">
        <v>469</v>
      </c>
      <c r="AS53" s="303" t="s">
        <v>469</v>
      </c>
      <c r="AT53" s="303" t="s">
        <v>469</v>
      </c>
      <c r="AU53" s="303" t="s">
        <v>469</v>
      </c>
      <c r="AV53" s="303" t="s">
        <v>469</v>
      </c>
      <c r="AW53" s="303" t="s">
        <v>469</v>
      </c>
      <c r="AX53" s="303" t="s">
        <v>469</v>
      </c>
      <c r="AY53" s="303" t="s">
        <v>469</v>
      </c>
      <c r="AZ53" s="303" t="s">
        <v>469</v>
      </c>
      <c r="BA53" s="303" t="s">
        <v>469</v>
      </c>
      <c r="BB53" s="303" t="s">
        <v>469</v>
      </c>
      <c r="BC53" s="303" t="s">
        <v>469</v>
      </c>
      <c r="BD53" s="303" t="s">
        <v>469</v>
      </c>
      <c r="BE53" s="303" t="s">
        <v>469</v>
      </c>
      <c r="BF53" s="303" t="s">
        <v>469</v>
      </c>
      <c r="BG53" s="303" t="s">
        <v>469</v>
      </c>
      <c r="BH53" s="303" t="s">
        <v>469</v>
      </c>
      <c r="BI53" s="303" t="s">
        <v>469</v>
      </c>
      <c r="BJ53" s="303" t="s">
        <v>469</v>
      </c>
      <c r="BK53" s="303" t="s">
        <v>469</v>
      </c>
      <c r="BL53" s="3"/>
      <c r="BM53" s="3"/>
      <c r="BN53" s="3"/>
      <c r="BO53" s="3"/>
      <c r="BP53" s="3"/>
      <c r="BQ53" s="3"/>
    </row>
    <row r="54" spans="1:69" hidden="1" outlineLevel="1" x14ac:dyDescent="0.4">
      <c r="C54" s="402"/>
      <c r="D54" s="287" t="s">
        <v>466</v>
      </c>
      <c r="E54" s="303" t="s">
        <v>469</v>
      </c>
      <c r="F54" s="303" t="s">
        <v>469</v>
      </c>
      <c r="G54" s="303" t="s">
        <v>469</v>
      </c>
      <c r="H54" s="303" t="s">
        <v>469</v>
      </c>
      <c r="I54" s="303" t="s">
        <v>469</v>
      </c>
      <c r="J54" s="303" t="s">
        <v>469</v>
      </c>
      <c r="K54" s="303" t="s">
        <v>469</v>
      </c>
      <c r="L54" s="303" t="s">
        <v>469</v>
      </c>
      <c r="M54" s="303" t="s">
        <v>469</v>
      </c>
      <c r="N54" s="303" t="s">
        <v>469</v>
      </c>
      <c r="O54" s="303" t="s">
        <v>469</v>
      </c>
      <c r="P54" s="303" t="s">
        <v>469</v>
      </c>
      <c r="Q54" s="303" t="s">
        <v>469</v>
      </c>
      <c r="R54" s="303" t="s">
        <v>469</v>
      </c>
      <c r="S54" s="303" t="s">
        <v>469</v>
      </c>
      <c r="T54" s="303" t="s">
        <v>469</v>
      </c>
      <c r="U54" s="303" t="s">
        <v>469</v>
      </c>
      <c r="V54" s="303" t="s">
        <v>469</v>
      </c>
      <c r="W54" s="303" t="s">
        <v>469</v>
      </c>
      <c r="X54" s="303" t="s">
        <v>469</v>
      </c>
      <c r="Y54" s="303" t="s">
        <v>469</v>
      </c>
      <c r="Z54" s="303" t="s">
        <v>469</v>
      </c>
      <c r="AA54" s="303" t="s">
        <v>469</v>
      </c>
      <c r="AB54" s="303" t="s">
        <v>469</v>
      </c>
      <c r="AC54" s="303" t="s">
        <v>469</v>
      </c>
      <c r="AD54" s="303" t="s">
        <v>469</v>
      </c>
      <c r="AE54" s="303" t="s">
        <v>469</v>
      </c>
      <c r="AF54" s="303" t="s">
        <v>469</v>
      </c>
      <c r="AG54" s="303" t="s">
        <v>469</v>
      </c>
      <c r="AH54" s="303" t="s">
        <v>469</v>
      </c>
      <c r="AI54" s="303" t="s">
        <v>469</v>
      </c>
      <c r="AJ54" s="303" t="s">
        <v>469</v>
      </c>
      <c r="AK54" s="303" t="s">
        <v>469</v>
      </c>
      <c r="AL54" s="303" t="s">
        <v>469</v>
      </c>
      <c r="AM54" s="303" t="s">
        <v>469</v>
      </c>
      <c r="AN54" s="303" t="s">
        <v>469</v>
      </c>
      <c r="AO54" s="303" t="s">
        <v>469</v>
      </c>
      <c r="AP54" s="303" t="s">
        <v>469</v>
      </c>
      <c r="AQ54" s="303" t="s">
        <v>469</v>
      </c>
      <c r="AR54" s="303" t="s">
        <v>469</v>
      </c>
      <c r="AS54" s="303" t="s">
        <v>469</v>
      </c>
      <c r="AT54" s="303" t="s">
        <v>469</v>
      </c>
      <c r="AU54" s="303" t="s">
        <v>469</v>
      </c>
      <c r="AV54" s="303" t="s">
        <v>469</v>
      </c>
      <c r="AW54" s="303" t="s">
        <v>469</v>
      </c>
      <c r="AX54" s="303" t="s">
        <v>469</v>
      </c>
      <c r="AY54" s="303" t="s">
        <v>469</v>
      </c>
      <c r="AZ54" s="303" t="s">
        <v>469</v>
      </c>
      <c r="BA54" s="303" t="s">
        <v>469</v>
      </c>
      <c r="BB54" s="303" t="s">
        <v>469</v>
      </c>
      <c r="BC54" s="303" t="s">
        <v>469</v>
      </c>
      <c r="BD54" s="303" t="s">
        <v>469</v>
      </c>
      <c r="BE54" s="303" t="s">
        <v>469</v>
      </c>
      <c r="BF54" s="303" t="s">
        <v>469</v>
      </c>
      <c r="BG54" s="303" t="s">
        <v>469</v>
      </c>
      <c r="BH54" s="303" t="s">
        <v>469</v>
      </c>
      <c r="BI54" s="303" t="s">
        <v>469</v>
      </c>
      <c r="BJ54" s="303" t="s">
        <v>469</v>
      </c>
      <c r="BK54" s="303" t="s">
        <v>469</v>
      </c>
      <c r="BL54" s="3"/>
      <c r="BM54" s="3"/>
      <c r="BN54" s="3"/>
      <c r="BO54" s="3"/>
      <c r="BP54" s="3"/>
      <c r="BQ54" s="3"/>
    </row>
    <row r="55" spans="1:69" hidden="1" outlineLevel="1" x14ac:dyDescent="0.4">
      <c r="C55" s="402"/>
      <c r="D55" s="287" t="s">
        <v>489</v>
      </c>
      <c r="E55" s="303" t="s">
        <v>469</v>
      </c>
      <c r="F55" s="303" t="s">
        <v>469</v>
      </c>
      <c r="G55" s="303" t="s">
        <v>469</v>
      </c>
      <c r="H55" s="303" t="s">
        <v>469</v>
      </c>
      <c r="I55" s="303" t="s">
        <v>469</v>
      </c>
      <c r="J55" s="303" t="s">
        <v>469</v>
      </c>
      <c r="K55" s="303" t="s">
        <v>469</v>
      </c>
      <c r="L55" s="303" t="s">
        <v>469</v>
      </c>
      <c r="M55" s="303" t="s">
        <v>469</v>
      </c>
      <c r="N55" s="303" t="s">
        <v>469</v>
      </c>
      <c r="O55" s="303" t="s">
        <v>469</v>
      </c>
      <c r="P55" s="303" t="s">
        <v>469</v>
      </c>
      <c r="Q55" s="303" t="s">
        <v>469</v>
      </c>
      <c r="R55" s="303" t="s">
        <v>469</v>
      </c>
      <c r="S55" s="303" t="s">
        <v>469</v>
      </c>
      <c r="T55" s="303" t="s">
        <v>469</v>
      </c>
      <c r="U55" s="303" t="s">
        <v>469</v>
      </c>
      <c r="V55" s="303" t="s">
        <v>469</v>
      </c>
      <c r="W55" s="303" t="s">
        <v>469</v>
      </c>
      <c r="X55" s="303" t="s">
        <v>469</v>
      </c>
      <c r="Y55" s="303" t="s">
        <v>469</v>
      </c>
      <c r="Z55" s="303" t="s">
        <v>469</v>
      </c>
      <c r="AA55" s="303" t="s">
        <v>469</v>
      </c>
      <c r="AB55" s="303" t="s">
        <v>469</v>
      </c>
      <c r="AC55" s="303" t="s">
        <v>469</v>
      </c>
      <c r="AD55" s="303" t="s">
        <v>469</v>
      </c>
      <c r="AE55" s="303" t="s">
        <v>469</v>
      </c>
      <c r="AF55" s="303" t="s">
        <v>469</v>
      </c>
      <c r="AG55" s="303" t="s">
        <v>469</v>
      </c>
      <c r="AH55" s="303" t="s">
        <v>469</v>
      </c>
      <c r="AI55" s="303" t="s">
        <v>469</v>
      </c>
      <c r="AJ55" s="303" t="s">
        <v>469</v>
      </c>
      <c r="AK55" s="303" t="s">
        <v>469</v>
      </c>
      <c r="AL55" s="303" t="s">
        <v>469</v>
      </c>
      <c r="AM55" s="303" t="s">
        <v>469</v>
      </c>
      <c r="AN55" s="303" t="s">
        <v>469</v>
      </c>
      <c r="AO55" s="303" t="s">
        <v>469</v>
      </c>
      <c r="AP55" s="303" t="s">
        <v>469</v>
      </c>
      <c r="AQ55" s="303" t="s">
        <v>469</v>
      </c>
      <c r="AR55" s="303" t="s">
        <v>469</v>
      </c>
      <c r="AS55" s="303" t="s">
        <v>469</v>
      </c>
      <c r="AT55" s="303" t="s">
        <v>469</v>
      </c>
      <c r="AU55" s="303" t="s">
        <v>469</v>
      </c>
      <c r="AV55" s="303" t="s">
        <v>469</v>
      </c>
      <c r="AW55" s="303" t="s">
        <v>469</v>
      </c>
      <c r="AX55" s="303" t="s">
        <v>469</v>
      </c>
      <c r="AY55" s="303" t="s">
        <v>469</v>
      </c>
      <c r="AZ55" s="303" t="s">
        <v>469</v>
      </c>
      <c r="BA55" s="303" t="s">
        <v>469</v>
      </c>
      <c r="BB55" s="303" t="s">
        <v>469</v>
      </c>
      <c r="BC55" s="303" t="s">
        <v>469</v>
      </c>
      <c r="BD55" s="303" t="s">
        <v>469</v>
      </c>
      <c r="BE55" s="303" t="s">
        <v>469</v>
      </c>
      <c r="BF55" s="303" t="s">
        <v>469</v>
      </c>
      <c r="BG55" s="303" t="s">
        <v>469</v>
      </c>
      <c r="BH55" s="303" t="s">
        <v>469</v>
      </c>
      <c r="BI55" s="303" t="s">
        <v>469</v>
      </c>
      <c r="BJ55" s="303" t="s">
        <v>469</v>
      </c>
      <c r="BK55" s="303" t="s">
        <v>469</v>
      </c>
      <c r="BL55" s="3"/>
      <c r="BM55" s="3"/>
      <c r="BN55" s="3"/>
      <c r="BO55" s="3"/>
      <c r="BP55" s="3"/>
      <c r="BQ55" s="3"/>
    </row>
    <row r="56" spans="1:69" hidden="1" outlineLevel="1" x14ac:dyDescent="0.4">
      <c r="C56" s="402"/>
      <c r="D56" s="287" t="s">
        <v>495</v>
      </c>
      <c r="E56" s="303" t="s">
        <v>469</v>
      </c>
      <c r="F56" s="303" t="s">
        <v>469</v>
      </c>
      <c r="G56" s="303" t="s">
        <v>469</v>
      </c>
      <c r="H56" s="303" t="s">
        <v>469</v>
      </c>
      <c r="I56" s="303" t="s">
        <v>469</v>
      </c>
      <c r="J56" s="303" t="s">
        <v>469</v>
      </c>
      <c r="K56" s="303" t="s">
        <v>469</v>
      </c>
      <c r="L56" s="303" t="s">
        <v>469</v>
      </c>
      <c r="M56" s="303" t="s">
        <v>469</v>
      </c>
      <c r="N56" s="303" t="s">
        <v>469</v>
      </c>
      <c r="O56" s="303" t="s">
        <v>469</v>
      </c>
      <c r="P56" s="303" t="s">
        <v>469</v>
      </c>
      <c r="Q56" s="303" t="s">
        <v>469</v>
      </c>
      <c r="R56" s="303" t="s">
        <v>469</v>
      </c>
      <c r="S56" s="303" t="s">
        <v>469</v>
      </c>
      <c r="T56" s="303" t="s">
        <v>469</v>
      </c>
      <c r="U56" s="303" t="s">
        <v>469</v>
      </c>
      <c r="V56" s="303" t="s">
        <v>469</v>
      </c>
      <c r="W56" s="303" t="s">
        <v>469</v>
      </c>
      <c r="X56" s="303" t="s">
        <v>469</v>
      </c>
      <c r="Y56" s="303" t="s">
        <v>469</v>
      </c>
      <c r="Z56" s="303" t="s">
        <v>469</v>
      </c>
      <c r="AA56" s="303" t="s">
        <v>469</v>
      </c>
      <c r="AB56" s="303" t="s">
        <v>469</v>
      </c>
      <c r="AC56" s="303" t="s">
        <v>469</v>
      </c>
      <c r="AD56" s="303" t="s">
        <v>469</v>
      </c>
      <c r="AE56" s="303" t="s">
        <v>469</v>
      </c>
      <c r="AF56" s="303" t="s">
        <v>469</v>
      </c>
      <c r="AG56" s="303" t="s">
        <v>469</v>
      </c>
      <c r="AH56" s="303" t="s">
        <v>469</v>
      </c>
      <c r="AI56" s="303" t="s">
        <v>469</v>
      </c>
      <c r="AJ56" s="303" t="s">
        <v>469</v>
      </c>
      <c r="AK56" s="303" t="s">
        <v>469</v>
      </c>
      <c r="AL56" s="303" t="s">
        <v>469</v>
      </c>
      <c r="AM56" s="303" t="s">
        <v>469</v>
      </c>
      <c r="AN56" s="303" t="s">
        <v>469</v>
      </c>
      <c r="AO56" s="303" t="s">
        <v>469</v>
      </c>
      <c r="AP56" s="303" t="s">
        <v>469</v>
      </c>
      <c r="AQ56" s="303" t="s">
        <v>469</v>
      </c>
      <c r="AR56" s="303" t="s">
        <v>469</v>
      </c>
      <c r="AS56" s="303" t="s">
        <v>469</v>
      </c>
      <c r="AT56" s="303" t="s">
        <v>469</v>
      </c>
      <c r="AU56" s="303" t="s">
        <v>469</v>
      </c>
      <c r="AV56" s="303" t="s">
        <v>469</v>
      </c>
      <c r="AW56" s="303" t="s">
        <v>469</v>
      </c>
      <c r="AX56" s="303" t="s">
        <v>469</v>
      </c>
      <c r="AY56" s="303" t="s">
        <v>469</v>
      </c>
      <c r="AZ56" s="303" t="s">
        <v>469</v>
      </c>
      <c r="BA56" s="303" t="s">
        <v>469</v>
      </c>
      <c r="BB56" s="303" t="s">
        <v>469</v>
      </c>
      <c r="BC56" s="303" t="s">
        <v>469</v>
      </c>
      <c r="BD56" s="303" t="s">
        <v>469</v>
      </c>
      <c r="BE56" s="303" t="s">
        <v>469</v>
      </c>
      <c r="BF56" s="303" t="s">
        <v>469</v>
      </c>
      <c r="BG56" s="303" t="s">
        <v>469</v>
      </c>
      <c r="BH56" s="303" t="s">
        <v>469</v>
      </c>
      <c r="BI56" s="303" t="s">
        <v>469</v>
      </c>
      <c r="BJ56" s="303" t="s">
        <v>469</v>
      </c>
      <c r="BK56" s="303" t="s">
        <v>469</v>
      </c>
      <c r="BL56" s="3"/>
      <c r="BM56" s="3"/>
      <c r="BN56" s="3"/>
      <c r="BO56" s="3"/>
      <c r="BP56" s="3"/>
      <c r="BQ56" s="3"/>
    </row>
    <row r="57" spans="1:69" hidden="1" outlineLevel="1" x14ac:dyDescent="0.4">
      <c r="C57" s="284"/>
      <c r="D57" s="296" t="s">
        <v>218</v>
      </c>
      <c r="E57" s="285" t="s">
        <v>218</v>
      </c>
      <c r="F57" s="285" t="s">
        <v>218</v>
      </c>
      <c r="G57" s="285" t="s">
        <v>218</v>
      </c>
      <c r="H57" s="285" t="s">
        <v>218</v>
      </c>
      <c r="I57" s="285" t="s">
        <v>218</v>
      </c>
      <c r="J57" s="285" t="s">
        <v>218</v>
      </c>
      <c r="K57" s="285" t="s">
        <v>218</v>
      </c>
      <c r="L57" s="285" t="s">
        <v>218</v>
      </c>
      <c r="M57" s="285" t="s">
        <v>218</v>
      </c>
      <c r="N57" s="285" t="s">
        <v>218</v>
      </c>
      <c r="O57" s="285" t="s">
        <v>218</v>
      </c>
      <c r="P57" s="285" t="s">
        <v>218</v>
      </c>
      <c r="Q57" s="285" t="s">
        <v>218</v>
      </c>
      <c r="R57" s="285" t="s">
        <v>218</v>
      </c>
      <c r="S57" s="285" t="s">
        <v>218</v>
      </c>
      <c r="T57" s="285" t="s">
        <v>218</v>
      </c>
      <c r="U57" s="285" t="s">
        <v>218</v>
      </c>
      <c r="V57" s="285" t="s">
        <v>218</v>
      </c>
      <c r="W57" s="285" t="s">
        <v>218</v>
      </c>
      <c r="X57" s="285" t="s">
        <v>218</v>
      </c>
      <c r="Y57" s="285" t="s">
        <v>218</v>
      </c>
      <c r="Z57" s="285" t="s">
        <v>218</v>
      </c>
      <c r="AA57" s="285" t="s">
        <v>218</v>
      </c>
      <c r="AB57" s="285" t="s">
        <v>218</v>
      </c>
      <c r="AC57" s="285" t="s">
        <v>218</v>
      </c>
      <c r="AD57" s="285" t="s">
        <v>218</v>
      </c>
      <c r="AE57" s="285" t="s">
        <v>218</v>
      </c>
      <c r="AF57" s="285" t="s">
        <v>218</v>
      </c>
      <c r="AG57" s="285" t="s">
        <v>218</v>
      </c>
      <c r="AH57" s="285" t="s">
        <v>218</v>
      </c>
      <c r="AI57" s="285" t="s">
        <v>218</v>
      </c>
      <c r="AJ57" s="285" t="s">
        <v>218</v>
      </c>
      <c r="AK57" s="285" t="s">
        <v>218</v>
      </c>
      <c r="AL57" s="285" t="s">
        <v>218</v>
      </c>
      <c r="AM57" s="285" t="s">
        <v>218</v>
      </c>
      <c r="AN57" s="285" t="s">
        <v>218</v>
      </c>
      <c r="AO57" s="285" t="s">
        <v>218</v>
      </c>
      <c r="AP57" s="285" t="s">
        <v>218</v>
      </c>
      <c r="AQ57" s="285" t="s">
        <v>218</v>
      </c>
      <c r="AR57" s="285" t="s">
        <v>218</v>
      </c>
      <c r="AS57" s="285" t="s">
        <v>218</v>
      </c>
      <c r="AT57" s="285" t="s">
        <v>218</v>
      </c>
      <c r="AU57" s="285" t="s">
        <v>218</v>
      </c>
      <c r="AV57" s="285" t="s">
        <v>218</v>
      </c>
      <c r="AW57" s="285" t="s">
        <v>218</v>
      </c>
      <c r="AX57" s="285" t="s">
        <v>218</v>
      </c>
      <c r="AY57" s="285" t="s">
        <v>218</v>
      </c>
      <c r="AZ57" s="285" t="s">
        <v>218</v>
      </c>
      <c r="BA57" s="285" t="s">
        <v>218</v>
      </c>
      <c r="BB57" s="285" t="s">
        <v>218</v>
      </c>
      <c r="BC57" s="285" t="s">
        <v>218</v>
      </c>
      <c r="BD57" s="285" t="s">
        <v>218</v>
      </c>
      <c r="BE57" s="285" t="s">
        <v>218</v>
      </c>
      <c r="BF57" s="285" t="s">
        <v>218</v>
      </c>
      <c r="BG57" s="285" t="s">
        <v>218</v>
      </c>
      <c r="BH57" s="285" t="s">
        <v>218</v>
      </c>
      <c r="BI57" s="285" t="s">
        <v>218</v>
      </c>
      <c r="BJ57" s="285" t="s">
        <v>218</v>
      </c>
      <c r="BK57" s="285" t="s">
        <v>218</v>
      </c>
      <c r="BL57" s="3"/>
      <c r="BM57" s="3"/>
      <c r="BN57" s="3"/>
      <c r="BO57" s="3"/>
      <c r="BP57" s="3"/>
      <c r="BQ57" s="3"/>
    </row>
    <row r="58" spans="1:69" collapsed="1" x14ac:dyDescent="0.4">
      <c r="C58" s="284"/>
      <c r="D58" s="285" t="s">
        <v>218</v>
      </c>
      <c r="E58" s="299" t="str">
        <f t="shared" ref="E58:BG58" si="0">IF(E44="Ja",
IF(OR(COUNTIF(E48:E56,"*vælg*")&gt;0,SUM(E45:E47)=0),"Der mangler oplysninger","-"),
     IF(OR(COUNTIF(E48:E56,"*vælg*")&lt;9,SUM(E45:E47)&gt;0),"Fejl i indtastning",
"-"))</f>
        <v>-</v>
      </c>
      <c r="F58" s="299" t="str">
        <f t="shared" si="0"/>
        <v>-</v>
      </c>
      <c r="G58" s="299" t="str">
        <f t="shared" si="0"/>
        <v>-</v>
      </c>
      <c r="H58" s="299" t="str">
        <f t="shared" si="0"/>
        <v>-</v>
      </c>
      <c r="I58" s="299" t="str">
        <f t="shared" ref="I58:J58" si="1">IF(I44="Ja",
IF(OR(COUNTIF(I48:I56,"*vælg*")&gt;0,SUM(I45:I47)=0),"Der mangler oplysninger","-"),
     IF(OR(COUNTIF(I48:I56,"*vælg*")&lt;9,SUM(I45:I47)&gt;0),"Fejl i indtastning",
"-"))</f>
        <v>-</v>
      </c>
      <c r="J58" s="299" t="str">
        <f t="shared" si="1"/>
        <v>-</v>
      </c>
      <c r="K58" s="299" t="str">
        <f t="shared" si="0"/>
        <v>-</v>
      </c>
      <c r="L58" s="299" t="str">
        <f t="shared" si="0"/>
        <v>-</v>
      </c>
      <c r="M58" s="299" t="str">
        <f t="shared" si="0"/>
        <v>-</v>
      </c>
      <c r="N58" s="299" t="str">
        <f t="shared" si="0"/>
        <v>-</v>
      </c>
      <c r="O58" s="299" t="str">
        <f t="shared" si="0"/>
        <v>-</v>
      </c>
      <c r="P58" s="299" t="str">
        <f t="shared" si="0"/>
        <v>-</v>
      </c>
      <c r="Q58" s="299" t="str">
        <f t="shared" si="0"/>
        <v>-</v>
      </c>
      <c r="R58" s="299" t="str">
        <f t="shared" si="0"/>
        <v>-</v>
      </c>
      <c r="S58" s="299" t="str">
        <f t="shared" si="0"/>
        <v>-</v>
      </c>
      <c r="T58" s="299" t="str">
        <f t="shared" si="0"/>
        <v>-</v>
      </c>
      <c r="U58" s="299" t="str">
        <f t="shared" si="0"/>
        <v>-</v>
      </c>
      <c r="V58" s="299" t="str">
        <f t="shared" si="0"/>
        <v>-</v>
      </c>
      <c r="W58" s="299" t="str">
        <f t="shared" si="0"/>
        <v>-</v>
      </c>
      <c r="X58" s="299" t="str">
        <f t="shared" si="0"/>
        <v>-</v>
      </c>
      <c r="Y58" s="299" t="str">
        <f t="shared" si="0"/>
        <v>-</v>
      </c>
      <c r="Z58" s="299" t="str">
        <f t="shared" si="0"/>
        <v>-</v>
      </c>
      <c r="AA58" s="299" t="str">
        <f t="shared" si="0"/>
        <v>-</v>
      </c>
      <c r="AB58" s="299" t="str">
        <f t="shared" si="0"/>
        <v>-</v>
      </c>
      <c r="AC58" s="299" t="str">
        <f t="shared" si="0"/>
        <v>-</v>
      </c>
      <c r="AD58" s="299" t="str">
        <f t="shared" si="0"/>
        <v>-</v>
      </c>
      <c r="AE58" s="299" t="str">
        <f t="shared" si="0"/>
        <v>-</v>
      </c>
      <c r="AF58" s="299" t="str">
        <f t="shared" si="0"/>
        <v>-</v>
      </c>
      <c r="AG58" s="299" t="str">
        <f t="shared" si="0"/>
        <v>-</v>
      </c>
      <c r="AH58" s="299" t="str">
        <f t="shared" si="0"/>
        <v>-</v>
      </c>
      <c r="AI58" s="299" t="str">
        <f t="shared" si="0"/>
        <v>-</v>
      </c>
      <c r="AJ58" s="299" t="str">
        <f t="shared" si="0"/>
        <v>-</v>
      </c>
      <c r="AK58" s="299" t="str">
        <f t="shared" si="0"/>
        <v>-</v>
      </c>
      <c r="AL58" s="299" t="str">
        <f t="shared" si="0"/>
        <v>-</v>
      </c>
      <c r="AM58" s="299" t="str">
        <f t="shared" si="0"/>
        <v>-</v>
      </c>
      <c r="AN58" s="299" t="str">
        <f t="shared" si="0"/>
        <v>-</v>
      </c>
      <c r="AO58" s="299" t="str">
        <f t="shared" si="0"/>
        <v>-</v>
      </c>
      <c r="AP58" s="299" t="str">
        <f t="shared" si="0"/>
        <v>-</v>
      </c>
      <c r="AQ58" s="299" t="str">
        <f t="shared" si="0"/>
        <v>-</v>
      </c>
      <c r="AR58" s="299" t="str">
        <f t="shared" si="0"/>
        <v>-</v>
      </c>
      <c r="AS58" s="299" t="str">
        <f t="shared" si="0"/>
        <v>-</v>
      </c>
      <c r="AT58" s="299" t="str">
        <f t="shared" si="0"/>
        <v>-</v>
      </c>
      <c r="AU58" s="299" t="str">
        <f t="shared" si="0"/>
        <v>-</v>
      </c>
      <c r="AV58" s="299" t="str">
        <f t="shared" si="0"/>
        <v>-</v>
      </c>
      <c r="AW58" s="299" t="str">
        <f t="shared" si="0"/>
        <v>-</v>
      </c>
      <c r="AX58" s="299" t="str">
        <f t="shared" si="0"/>
        <v>-</v>
      </c>
      <c r="AY58" s="299" t="str">
        <f t="shared" si="0"/>
        <v>-</v>
      </c>
      <c r="AZ58" s="299" t="str">
        <f t="shared" si="0"/>
        <v>-</v>
      </c>
      <c r="BA58" s="299" t="str">
        <f t="shared" si="0"/>
        <v>-</v>
      </c>
      <c r="BB58" s="299" t="str">
        <f t="shared" si="0"/>
        <v>-</v>
      </c>
      <c r="BC58" s="299" t="str">
        <f t="shared" si="0"/>
        <v>-</v>
      </c>
      <c r="BD58" s="299" t="str">
        <f t="shared" si="0"/>
        <v>-</v>
      </c>
      <c r="BE58" s="299" t="str">
        <f t="shared" si="0"/>
        <v>-</v>
      </c>
      <c r="BF58" s="299" t="str">
        <f t="shared" si="0"/>
        <v>-</v>
      </c>
      <c r="BG58" s="299" t="str">
        <f t="shared" si="0"/>
        <v>-</v>
      </c>
      <c r="BH58" s="299" t="str">
        <f>IF(BH44="Ja",
IF(OR(COUNTIF(BH48:BH56,"*vælg*")&gt;0,SUM(BH45:BH47)=0),"Der mangler oplysninger","-"),
     IF(OR(COUNTIF(BH48:BH56,"*vælg*")&lt;9,SUM(BH45:BH47)&gt;0),"Fejl i indtastning",
"-"))</f>
        <v>-</v>
      </c>
      <c r="BI58" s="299" t="str">
        <f>IF(BI44="Ja",
IF(OR(COUNTIF(BI48:BI56,"*vælg*")&gt;0,SUM(BI45:BI47)=0),"Der mangler oplysninger","-"),
     IF(OR(COUNTIF(BI48:BI56,"*vælg*")&lt;9,SUM(BI45:BI47)&gt;0),"Fejl i indtastning",
"-"))</f>
        <v>-</v>
      </c>
      <c r="BJ58" s="299" t="str">
        <f>IF(BJ44="Ja",
IF(OR(COUNTIF(BJ48:BJ56,"*vælg*")&gt;0,SUM(BJ45:BJ47)=0),"Der mangler oplysninger","-"),
     IF(OR(COUNTIF(BJ48:BJ56,"*vælg*")&lt;9,SUM(BJ45:BJ47)&gt;0),"Fejl i indtastning",
"-"))</f>
        <v>-</v>
      </c>
      <c r="BK58" s="299" t="str">
        <f>IF(BK44="Ja",
IF(OR(COUNTIF(BK48:BK56,"*vælg*")&gt;0,SUM(BK45:BK47)=0),"Der mangler oplysninger","-"),
     IF(OR(COUNTIF(BK48:BK56,"*vælg*")&lt;9,SUM(BK45:BK47)&gt;0),"Fejl i indtastning",
"-"))</f>
        <v>-</v>
      </c>
      <c r="BL58" s="3"/>
      <c r="BM58" s="3"/>
      <c r="BN58" s="3"/>
      <c r="BO58" s="3"/>
      <c r="BP58" s="3"/>
      <c r="BQ58" s="3"/>
    </row>
    <row r="59" spans="1:69" x14ac:dyDescent="0.4">
      <c r="A59" s="127"/>
      <c r="B59" s="127"/>
      <c r="C59" s="244"/>
      <c r="D59" s="125" t="s">
        <v>218</v>
      </c>
      <c r="E59" s="125" t="s">
        <v>218</v>
      </c>
      <c r="F59" s="125" t="s">
        <v>218</v>
      </c>
      <c r="G59" s="125" t="s">
        <v>218</v>
      </c>
      <c r="H59" s="125" t="s">
        <v>218</v>
      </c>
      <c r="I59" s="125" t="s">
        <v>218</v>
      </c>
      <c r="J59" s="125" t="s">
        <v>218</v>
      </c>
      <c r="K59" s="125" t="s">
        <v>218</v>
      </c>
      <c r="L59" s="125" t="s">
        <v>218</v>
      </c>
      <c r="M59" s="125" t="s">
        <v>218</v>
      </c>
      <c r="N59" s="125" t="s">
        <v>218</v>
      </c>
      <c r="O59" s="125" t="s">
        <v>218</v>
      </c>
      <c r="P59" s="125" t="s">
        <v>218</v>
      </c>
      <c r="Q59" s="125" t="s">
        <v>218</v>
      </c>
      <c r="R59" s="125" t="s">
        <v>218</v>
      </c>
      <c r="S59" s="125" t="s">
        <v>218</v>
      </c>
      <c r="T59" s="125" t="s">
        <v>218</v>
      </c>
      <c r="U59" s="125" t="s">
        <v>218</v>
      </c>
      <c r="V59" s="125" t="s">
        <v>218</v>
      </c>
      <c r="W59" s="125" t="s">
        <v>218</v>
      </c>
      <c r="X59" s="125" t="s">
        <v>218</v>
      </c>
      <c r="Y59" s="125" t="s">
        <v>218</v>
      </c>
      <c r="Z59" s="125" t="s">
        <v>218</v>
      </c>
      <c r="AA59" s="125" t="s">
        <v>218</v>
      </c>
      <c r="AB59" s="125" t="s">
        <v>218</v>
      </c>
      <c r="AC59" s="125" t="s">
        <v>218</v>
      </c>
      <c r="AD59" s="125" t="s">
        <v>218</v>
      </c>
      <c r="AE59" s="125" t="s">
        <v>218</v>
      </c>
      <c r="AF59" s="125" t="s">
        <v>218</v>
      </c>
      <c r="AG59" s="125" t="s">
        <v>218</v>
      </c>
      <c r="AH59" s="125" t="s">
        <v>218</v>
      </c>
      <c r="AI59" s="125" t="s">
        <v>218</v>
      </c>
      <c r="AJ59" s="125" t="s">
        <v>218</v>
      </c>
      <c r="AK59" s="125" t="s">
        <v>218</v>
      </c>
      <c r="AL59" s="125" t="s">
        <v>218</v>
      </c>
      <c r="AM59" s="125" t="s">
        <v>218</v>
      </c>
      <c r="AN59" s="125" t="s">
        <v>218</v>
      </c>
      <c r="AO59" s="125" t="s">
        <v>218</v>
      </c>
      <c r="AP59" s="125" t="s">
        <v>218</v>
      </c>
      <c r="AQ59" s="125" t="s">
        <v>218</v>
      </c>
      <c r="AR59" s="125" t="s">
        <v>218</v>
      </c>
      <c r="AS59" s="125" t="s">
        <v>218</v>
      </c>
      <c r="AT59" s="125" t="s">
        <v>218</v>
      </c>
      <c r="AU59" s="125" t="s">
        <v>218</v>
      </c>
      <c r="AV59" s="125" t="s">
        <v>218</v>
      </c>
      <c r="AW59" s="125" t="s">
        <v>218</v>
      </c>
      <c r="AX59" s="125" t="s">
        <v>218</v>
      </c>
      <c r="AY59" s="125" t="s">
        <v>218</v>
      </c>
      <c r="AZ59" s="125" t="s">
        <v>218</v>
      </c>
      <c r="BA59" s="125" t="s">
        <v>218</v>
      </c>
      <c r="BB59" s="125" t="s">
        <v>218</v>
      </c>
      <c r="BC59" s="125" t="s">
        <v>218</v>
      </c>
      <c r="BD59" s="125" t="s">
        <v>218</v>
      </c>
      <c r="BE59" s="125" t="s">
        <v>218</v>
      </c>
      <c r="BF59" s="125" t="s">
        <v>218</v>
      </c>
      <c r="BG59" s="125" t="s">
        <v>218</v>
      </c>
      <c r="BH59" s="125" t="s">
        <v>218</v>
      </c>
      <c r="BI59" s="125" t="s">
        <v>218</v>
      </c>
      <c r="BJ59" s="125" t="s">
        <v>218</v>
      </c>
      <c r="BK59" s="125" t="s">
        <v>218</v>
      </c>
      <c r="BL59" s="3"/>
      <c r="BM59" s="3"/>
      <c r="BN59" s="3"/>
      <c r="BO59" s="3"/>
      <c r="BP59" s="3"/>
      <c r="BQ59" s="3"/>
    </row>
    <row r="60" spans="1:69" x14ac:dyDescent="0.4">
      <c r="C60" s="284"/>
      <c r="D60" s="300" t="s">
        <v>454</v>
      </c>
      <c r="E60" s="123" t="s">
        <v>46</v>
      </c>
      <c r="F60" s="123" t="s">
        <v>46</v>
      </c>
      <c r="G60" s="123" t="s">
        <v>46</v>
      </c>
      <c r="H60" s="123" t="s">
        <v>46</v>
      </c>
      <c r="I60" s="123" t="s">
        <v>469</v>
      </c>
      <c r="J60" s="123" t="s">
        <v>469</v>
      </c>
      <c r="K60" s="123" t="s">
        <v>469</v>
      </c>
      <c r="L60" s="123" t="s">
        <v>469</v>
      </c>
      <c r="M60" s="123" t="s">
        <v>469</v>
      </c>
      <c r="N60" s="123" t="s">
        <v>469</v>
      </c>
      <c r="O60" s="123" t="s">
        <v>469</v>
      </c>
      <c r="P60" s="123" t="s">
        <v>469</v>
      </c>
      <c r="Q60" s="123" t="s">
        <v>469</v>
      </c>
      <c r="R60" s="123" t="s">
        <v>469</v>
      </c>
      <c r="S60" s="123" t="s">
        <v>469</v>
      </c>
      <c r="T60" s="123" t="s">
        <v>469</v>
      </c>
      <c r="U60" s="123" t="s">
        <v>469</v>
      </c>
      <c r="V60" s="123" t="s">
        <v>469</v>
      </c>
      <c r="W60" s="123" t="s">
        <v>469</v>
      </c>
      <c r="X60" s="123" t="s">
        <v>469</v>
      </c>
      <c r="Y60" s="123" t="s">
        <v>469</v>
      </c>
      <c r="Z60" s="123" t="s">
        <v>469</v>
      </c>
      <c r="AA60" s="123" t="s">
        <v>469</v>
      </c>
      <c r="AB60" s="123" t="s">
        <v>469</v>
      </c>
      <c r="AC60" s="123" t="s">
        <v>469</v>
      </c>
      <c r="AD60" s="123" t="s">
        <v>469</v>
      </c>
      <c r="AE60" s="123" t="s">
        <v>469</v>
      </c>
      <c r="AF60" s="123" t="s">
        <v>469</v>
      </c>
      <c r="AG60" s="123" t="s">
        <v>469</v>
      </c>
      <c r="AH60" s="123" t="s">
        <v>469</v>
      </c>
      <c r="AI60" s="123" t="s">
        <v>469</v>
      </c>
      <c r="AJ60" s="123" t="s">
        <v>469</v>
      </c>
      <c r="AK60" s="123" t="s">
        <v>469</v>
      </c>
      <c r="AL60" s="123" t="s">
        <v>469</v>
      </c>
      <c r="AM60" s="123" t="s">
        <v>469</v>
      </c>
      <c r="AN60" s="123" t="s">
        <v>469</v>
      </c>
      <c r="AO60" s="123" t="s">
        <v>469</v>
      </c>
      <c r="AP60" s="123" t="s">
        <v>469</v>
      </c>
      <c r="AQ60" s="123" t="s">
        <v>469</v>
      </c>
      <c r="AR60" s="123" t="s">
        <v>469</v>
      </c>
      <c r="AS60" s="123" t="s">
        <v>469</v>
      </c>
      <c r="AT60" s="123" t="s">
        <v>469</v>
      </c>
      <c r="AU60" s="123" t="s">
        <v>469</v>
      </c>
      <c r="AV60" s="123" t="s">
        <v>469</v>
      </c>
      <c r="AW60" s="123" t="s">
        <v>469</v>
      </c>
      <c r="AX60" s="123" t="s">
        <v>469</v>
      </c>
      <c r="AY60" s="123" t="s">
        <v>469</v>
      </c>
      <c r="AZ60" s="123" t="s">
        <v>469</v>
      </c>
      <c r="BA60" s="123" t="s">
        <v>469</v>
      </c>
      <c r="BB60" s="123" t="s">
        <v>469</v>
      </c>
      <c r="BC60" s="123" t="s">
        <v>469</v>
      </c>
      <c r="BD60" s="123" t="s">
        <v>469</v>
      </c>
      <c r="BE60" s="123" t="s">
        <v>469</v>
      </c>
      <c r="BF60" s="123" t="s">
        <v>469</v>
      </c>
      <c r="BG60" s="123" t="s">
        <v>469</v>
      </c>
      <c r="BH60" s="123" t="s">
        <v>469</v>
      </c>
      <c r="BI60" s="123" t="s">
        <v>469</v>
      </c>
      <c r="BJ60" s="123" t="s">
        <v>469</v>
      </c>
      <c r="BK60" s="123" t="s">
        <v>469</v>
      </c>
      <c r="BL60" s="3"/>
      <c r="BM60" s="3"/>
      <c r="BN60" s="3"/>
      <c r="BO60" s="3"/>
      <c r="BP60" s="3"/>
      <c r="BQ60" s="3"/>
    </row>
    <row r="61" spans="1:69" ht="14.6" customHeight="1" x14ac:dyDescent="0.4">
      <c r="C61" s="402" t="s">
        <v>939</v>
      </c>
      <c r="D61" s="295" t="s">
        <v>486</v>
      </c>
      <c r="E61" s="247">
        <v>9</v>
      </c>
      <c r="F61" s="247">
        <v>9</v>
      </c>
      <c r="G61" s="247">
        <v>9</v>
      </c>
      <c r="H61" s="247">
        <v>9</v>
      </c>
      <c r="I61" s="247" t="s">
        <v>218</v>
      </c>
      <c r="J61" s="247" t="s">
        <v>218</v>
      </c>
      <c r="K61" s="247" t="s">
        <v>218</v>
      </c>
      <c r="L61" s="247" t="s">
        <v>218</v>
      </c>
      <c r="M61" s="247" t="s">
        <v>218</v>
      </c>
      <c r="N61" s="247" t="s">
        <v>218</v>
      </c>
      <c r="O61" s="247" t="s">
        <v>218</v>
      </c>
      <c r="P61" s="247" t="s">
        <v>218</v>
      </c>
      <c r="Q61" s="247" t="s">
        <v>218</v>
      </c>
      <c r="R61" s="247" t="s">
        <v>218</v>
      </c>
      <c r="S61" s="247" t="s">
        <v>218</v>
      </c>
      <c r="T61" s="247" t="s">
        <v>218</v>
      </c>
      <c r="U61" s="247" t="s">
        <v>218</v>
      </c>
      <c r="V61" s="247" t="s">
        <v>218</v>
      </c>
      <c r="W61" s="247" t="s">
        <v>218</v>
      </c>
      <c r="X61" s="247" t="s">
        <v>218</v>
      </c>
      <c r="Y61" s="247" t="s">
        <v>218</v>
      </c>
      <c r="Z61" s="247" t="s">
        <v>218</v>
      </c>
      <c r="AA61" s="247" t="s">
        <v>218</v>
      </c>
      <c r="AB61" s="247" t="s">
        <v>218</v>
      </c>
      <c r="AC61" s="247" t="s">
        <v>218</v>
      </c>
      <c r="AD61" s="247" t="s">
        <v>218</v>
      </c>
      <c r="AE61" s="247" t="s">
        <v>218</v>
      </c>
      <c r="AF61" s="247" t="s">
        <v>218</v>
      </c>
      <c r="AG61" s="247" t="s">
        <v>218</v>
      </c>
      <c r="AH61" s="247" t="s">
        <v>218</v>
      </c>
      <c r="AI61" s="247" t="s">
        <v>218</v>
      </c>
      <c r="AJ61" s="247" t="s">
        <v>218</v>
      </c>
      <c r="AK61" s="247" t="s">
        <v>218</v>
      </c>
      <c r="AL61" s="247" t="s">
        <v>218</v>
      </c>
      <c r="AM61" s="247" t="s">
        <v>218</v>
      </c>
      <c r="AN61" s="247" t="s">
        <v>218</v>
      </c>
      <c r="AO61" s="247" t="s">
        <v>218</v>
      </c>
      <c r="AP61" s="247" t="s">
        <v>218</v>
      </c>
      <c r="AQ61" s="247" t="s">
        <v>218</v>
      </c>
      <c r="AR61" s="247" t="s">
        <v>218</v>
      </c>
      <c r="AS61" s="247" t="s">
        <v>218</v>
      </c>
      <c r="AT61" s="247" t="s">
        <v>218</v>
      </c>
      <c r="AU61" s="247" t="s">
        <v>218</v>
      </c>
      <c r="AV61" s="247" t="s">
        <v>218</v>
      </c>
      <c r="AW61" s="247" t="s">
        <v>218</v>
      </c>
      <c r="AX61" s="247" t="s">
        <v>218</v>
      </c>
      <c r="AY61" s="247" t="s">
        <v>218</v>
      </c>
      <c r="AZ61" s="247" t="s">
        <v>218</v>
      </c>
      <c r="BA61" s="247" t="s">
        <v>218</v>
      </c>
      <c r="BB61" s="247" t="s">
        <v>218</v>
      </c>
      <c r="BC61" s="247" t="s">
        <v>218</v>
      </c>
      <c r="BD61" s="247" t="s">
        <v>218</v>
      </c>
      <c r="BE61" s="247" t="s">
        <v>218</v>
      </c>
      <c r="BF61" s="247" t="s">
        <v>218</v>
      </c>
      <c r="BG61" s="247" t="s">
        <v>218</v>
      </c>
      <c r="BH61" s="247" t="s">
        <v>218</v>
      </c>
      <c r="BI61" s="247" t="s">
        <v>218</v>
      </c>
      <c r="BJ61" s="247" t="s">
        <v>218</v>
      </c>
      <c r="BK61" s="247" t="s">
        <v>218</v>
      </c>
      <c r="BL61" s="3"/>
      <c r="BM61" s="3"/>
      <c r="BN61" s="3"/>
      <c r="BO61" s="3"/>
      <c r="BP61" s="3"/>
      <c r="BQ61" s="3"/>
    </row>
    <row r="62" spans="1:69" x14ac:dyDescent="0.4">
      <c r="C62" s="402"/>
      <c r="D62" s="295" t="s">
        <v>487</v>
      </c>
      <c r="E62" s="248">
        <v>3.42</v>
      </c>
      <c r="F62" s="248">
        <v>3.42</v>
      </c>
      <c r="G62" s="248">
        <v>3.42</v>
      </c>
      <c r="H62" s="248">
        <v>3.42</v>
      </c>
      <c r="I62" s="248" t="str">
        <f t="shared" ref="I62:J62" si="2">I42</f>
        <v>-</v>
      </c>
      <c r="J62" s="248" t="str">
        <f t="shared" si="2"/>
        <v>-</v>
      </c>
      <c r="K62" s="248" t="str">
        <f t="shared" ref="K62:BG62" si="3">K42</f>
        <v>-</v>
      </c>
      <c r="L62" s="248" t="str">
        <f t="shared" si="3"/>
        <v>-</v>
      </c>
      <c r="M62" s="248" t="str">
        <f t="shared" si="3"/>
        <v>-</v>
      </c>
      <c r="N62" s="248" t="str">
        <f t="shared" si="3"/>
        <v>-</v>
      </c>
      <c r="O62" s="248" t="str">
        <f t="shared" si="3"/>
        <v>-</v>
      </c>
      <c r="P62" s="248" t="str">
        <f t="shared" si="3"/>
        <v>-</v>
      </c>
      <c r="Q62" s="248" t="str">
        <f t="shared" si="3"/>
        <v>-</v>
      </c>
      <c r="R62" s="248" t="str">
        <f t="shared" si="3"/>
        <v>-</v>
      </c>
      <c r="S62" s="248" t="str">
        <f t="shared" si="3"/>
        <v>-</v>
      </c>
      <c r="T62" s="248" t="str">
        <f t="shared" si="3"/>
        <v>-</v>
      </c>
      <c r="U62" s="248" t="str">
        <f t="shared" si="3"/>
        <v>-</v>
      </c>
      <c r="V62" s="248" t="str">
        <f t="shared" si="3"/>
        <v>-</v>
      </c>
      <c r="W62" s="248" t="str">
        <f t="shared" si="3"/>
        <v>-</v>
      </c>
      <c r="X62" s="248" t="str">
        <f t="shared" si="3"/>
        <v>-</v>
      </c>
      <c r="Y62" s="248" t="str">
        <f t="shared" si="3"/>
        <v>-</v>
      </c>
      <c r="Z62" s="248" t="str">
        <f t="shared" si="3"/>
        <v>-</v>
      </c>
      <c r="AA62" s="248" t="str">
        <f t="shared" si="3"/>
        <v>-</v>
      </c>
      <c r="AB62" s="248" t="str">
        <f t="shared" si="3"/>
        <v>-</v>
      </c>
      <c r="AC62" s="248" t="str">
        <f t="shared" si="3"/>
        <v>-</v>
      </c>
      <c r="AD62" s="248" t="str">
        <f t="shared" si="3"/>
        <v>-</v>
      </c>
      <c r="AE62" s="248" t="str">
        <f t="shared" si="3"/>
        <v>-</v>
      </c>
      <c r="AF62" s="248" t="str">
        <f t="shared" si="3"/>
        <v>-</v>
      </c>
      <c r="AG62" s="248" t="str">
        <f t="shared" si="3"/>
        <v>-</v>
      </c>
      <c r="AH62" s="248" t="str">
        <f t="shared" si="3"/>
        <v>-</v>
      </c>
      <c r="AI62" s="248" t="str">
        <f t="shared" si="3"/>
        <v>-</v>
      </c>
      <c r="AJ62" s="248" t="str">
        <f t="shared" si="3"/>
        <v>-</v>
      </c>
      <c r="AK62" s="248" t="str">
        <f t="shared" si="3"/>
        <v>-</v>
      </c>
      <c r="AL62" s="248" t="str">
        <f t="shared" si="3"/>
        <v>-</v>
      </c>
      <c r="AM62" s="248" t="str">
        <f t="shared" si="3"/>
        <v>-</v>
      </c>
      <c r="AN62" s="248" t="str">
        <f t="shared" si="3"/>
        <v>-</v>
      </c>
      <c r="AO62" s="248" t="str">
        <f t="shared" si="3"/>
        <v>-</v>
      </c>
      <c r="AP62" s="248" t="str">
        <f t="shared" si="3"/>
        <v>-</v>
      </c>
      <c r="AQ62" s="248" t="str">
        <f t="shared" si="3"/>
        <v>-</v>
      </c>
      <c r="AR62" s="248" t="str">
        <f t="shared" si="3"/>
        <v>-</v>
      </c>
      <c r="AS62" s="248" t="str">
        <f t="shared" si="3"/>
        <v>-</v>
      </c>
      <c r="AT62" s="248" t="str">
        <f t="shared" si="3"/>
        <v>-</v>
      </c>
      <c r="AU62" s="248" t="str">
        <f t="shared" si="3"/>
        <v>-</v>
      </c>
      <c r="AV62" s="248" t="str">
        <f t="shared" si="3"/>
        <v>-</v>
      </c>
      <c r="AW62" s="248" t="str">
        <f t="shared" si="3"/>
        <v>-</v>
      </c>
      <c r="AX62" s="248" t="str">
        <f t="shared" si="3"/>
        <v>-</v>
      </c>
      <c r="AY62" s="248" t="str">
        <f t="shared" si="3"/>
        <v>-</v>
      </c>
      <c r="AZ62" s="248" t="str">
        <f t="shared" si="3"/>
        <v>-</v>
      </c>
      <c r="BA62" s="248" t="str">
        <f t="shared" si="3"/>
        <v>-</v>
      </c>
      <c r="BB62" s="248" t="str">
        <f t="shared" si="3"/>
        <v>-</v>
      </c>
      <c r="BC62" s="248" t="str">
        <f t="shared" si="3"/>
        <v>-</v>
      </c>
      <c r="BD62" s="248" t="str">
        <f t="shared" si="3"/>
        <v>-</v>
      </c>
      <c r="BE62" s="248" t="str">
        <f t="shared" si="3"/>
        <v>-</v>
      </c>
      <c r="BF62" s="248" t="str">
        <f t="shared" si="3"/>
        <v>-</v>
      </c>
      <c r="BG62" s="248" t="str">
        <f t="shared" si="3"/>
        <v>-</v>
      </c>
      <c r="BH62" s="248" t="str">
        <f>BH42</f>
        <v>-</v>
      </c>
      <c r="BI62" s="248" t="str">
        <f>BI42</f>
        <v>-</v>
      </c>
      <c r="BJ62" s="248" t="str">
        <f>BJ42</f>
        <v>-</v>
      </c>
      <c r="BK62" s="248" t="str">
        <f>BK42</f>
        <v>-</v>
      </c>
      <c r="BL62" s="3"/>
      <c r="BM62" s="3"/>
      <c r="BN62" s="3"/>
      <c r="BO62" s="3"/>
      <c r="BP62" s="3"/>
      <c r="BQ62" s="3"/>
    </row>
    <row r="63" spans="1:69" x14ac:dyDescent="0.4">
      <c r="C63" s="402"/>
      <c r="D63" s="295" t="s">
        <v>35</v>
      </c>
      <c r="E63" s="123" t="s">
        <v>47</v>
      </c>
      <c r="F63" s="123" t="s">
        <v>47</v>
      </c>
      <c r="G63" s="123" t="s">
        <v>47</v>
      </c>
      <c r="H63" s="123" t="s">
        <v>47</v>
      </c>
      <c r="I63" s="123" t="s">
        <v>469</v>
      </c>
      <c r="J63" s="123" t="s">
        <v>469</v>
      </c>
      <c r="K63" s="123" t="s">
        <v>469</v>
      </c>
      <c r="L63" s="123" t="s">
        <v>469</v>
      </c>
      <c r="M63" s="123" t="s">
        <v>469</v>
      </c>
      <c r="N63" s="123" t="s">
        <v>469</v>
      </c>
      <c r="O63" s="123" t="s">
        <v>469</v>
      </c>
      <c r="P63" s="123" t="s">
        <v>469</v>
      </c>
      <c r="Q63" s="123" t="s">
        <v>469</v>
      </c>
      <c r="R63" s="123" t="s">
        <v>469</v>
      </c>
      <c r="S63" s="123" t="s">
        <v>469</v>
      </c>
      <c r="T63" s="123" t="s">
        <v>469</v>
      </c>
      <c r="U63" s="123" t="s">
        <v>469</v>
      </c>
      <c r="V63" s="123" t="s">
        <v>469</v>
      </c>
      <c r="W63" s="123" t="s">
        <v>469</v>
      </c>
      <c r="X63" s="123" t="s">
        <v>469</v>
      </c>
      <c r="Y63" s="123" t="s">
        <v>469</v>
      </c>
      <c r="Z63" s="123" t="s">
        <v>469</v>
      </c>
      <c r="AA63" s="123" t="s">
        <v>469</v>
      </c>
      <c r="AB63" s="123" t="s">
        <v>469</v>
      </c>
      <c r="AC63" s="123" t="s">
        <v>469</v>
      </c>
      <c r="AD63" s="123" t="s">
        <v>469</v>
      </c>
      <c r="AE63" s="123" t="s">
        <v>469</v>
      </c>
      <c r="AF63" s="123" t="s">
        <v>469</v>
      </c>
      <c r="AG63" s="123" t="s">
        <v>469</v>
      </c>
      <c r="AH63" s="123" t="s">
        <v>469</v>
      </c>
      <c r="AI63" s="123" t="s">
        <v>469</v>
      </c>
      <c r="AJ63" s="123" t="s">
        <v>469</v>
      </c>
      <c r="AK63" s="123" t="s">
        <v>469</v>
      </c>
      <c r="AL63" s="123" t="s">
        <v>469</v>
      </c>
      <c r="AM63" s="123" t="s">
        <v>469</v>
      </c>
      <c r="AN63" s="123" t="s">
        <v>469</v>
      </c>
      <c r="AO63" s="123" t="s">
        <v>469</v>
      </c>
      <c r="AP63" s="123" t="s">
        <v>469</v>
      </c>
      <c r="AQ63" s="123" t="s">
        <v>469</v>
      </c>
      <c r="AR63" s="123" t="s">
        <v>469</v>
      </c>
      <c r="AS63" s="123" t="s">
        <v>469</v>
      </c>
      <c r="AT63" s="123" t="s">
        <v>469</v>
      </c>
      <c r="AU63" s="123" t="s">
        <v>469</v>
      </c>
      <c r="AV63" s="123" t="s">
        <v>469</v>
      </c>
      <c r="AW63" s="123" t="s">
        <v>469</v>
      </c>
      <c r="AX63" s="123" t="s">
        <v>469</v>
      </c>
      <c r="AY63" s="123" t="s">
        <v>469</v>
      </c>
      <c r="AZ63" s="123" t="s">
        <v>469</v>
      </c>
      <c r="BA63" s="123" t="s">
        <v>469</v>
      </c>
      <c r="BB63" s="123" t="s">
        <v>469</v>
      </c>
      <c r="BC63" s="123" t="s">
        <v>469</v>
      </c>
      <c r="BD63" s="123" t="s">
        <v>469</v>
      </c>
      <c r="BE63" s="123" t="s">
        <v>469</v>
      </c>
      <c r="BF63" s="123" t="s">
        <v>469</v>
      </c>
      <c r="BG63" s="123" t="s">
        <v>469</v>
      </c>
      <c r="BH63" s="123" t="s">
        <v>469</v>
      </c>
      <c r="BI63" s="123" t="s">
        <v>469</v>
      </c>
      <c r="BJ63" s="123" t="s">
        <v>469</v>
      </c>
      <c r="BK63" s="123" t="s">
        <v>469</v>
      </c>
      <c r="BL63" s="3"/>
      <c r="BM63" s="3"/>
      <c r="BN63" s="3"/>
      <c r="BO63" s="3"/>
      <c r="BP63" s="3"/>
      <c r="BQ63" s="3"/>
    </row>
    <row r="64" spans="1:69" x14ac:dyDescent="0.4">
      <c r="C64" s="284"/>
      <c r="D64" s="301" t="s">
        <v>457</v>
      </c>
      <c r="E64" s="122" t="s">
        <v>45</v>
      </c>
      <c r="F64" s="122" t="s">
        <v>45</v>
      </c>
      <c r="G64" s="122" t="s">
        <v>45</v>
      </c>
      <c r="H64" s="122" t="s">
        <v>45</v>
      </c>
      <c r="I64" s="122" t="s">
        <v>469</v>
      </c>
      <c r="J64" s="122" t="s">
        <v>469</v>
      </c>
      <c r="K64" s="122" t="s">
        <v>469</v>
      </c>
      <c r="L64" s="122" t="s">
        <v>469</v>
      </c>
      <c r="M64" s="122" t="s">
        <v>469</v>
      </c>
      <c r="N64" s="122" t="s">
        <v>469</v>
      </c>
      <c r="O64" s="122" t="s">
        <v>469</v>
      </c>
      <c r="P64" s="122" t="s">
        <v>469</v>
      </c>
      <c r="Q64" s="122" t="s">
        <v>469</v>
      </c>
      <c r="R64" s="122" t="s">
        <v>469</v>
      </c>
      <c r="S64" s="122" t="s">
        <v>469</v>
      </c>
      <c r="T64" s="122" t="s">
        <v>469</v>
      </c>
      <c r="U64" s="122" t="s">
        <v>469</v>
      </c>
      <c r="V64" s="122" t="s">
        <v>469</v>
      </c>
      <c r="W64" s="122" t="s">
        <v>469</v>
      </c>
      <c r="X64" s="122" t="s">
        <v>469</v>
      </c>
      <c r="Y64" s="122" t="s">
        <v>469</v>
      </c>
      <c r="Z64" s="122" t="s">
        <v>469</v>
      </c>
      <c r="AA64" s="122" t="s">
        <v>469</v>
      </c>
      <c r="AB64" s="122" t="s">
        <v>469</v>
      </c>
      <c r="AC64" s="122" t="s">
        <v>469</v>
      </c>
      <c r="AD64" s="122" t="s">
        <v>469</v>
      </c>
      <c r="AE64" s="122" t="s">
        <v>469</v>
      </c>
      <c r="AF64" s="122" t="s">
        <v>469</v>
      </c>
      <c r="AG64" s="122" t="s">
        <v>469</v>
      </c>
      <c r="AH64" s="122" t="s">
        <v>469</v>
      </c>
      <c r="AI64" s="122" t="s">
        <v>469</v>
      </c>
      <c r="AJ64" s="122" t="s">
        <v>469</v>
      </c>
      <c r="AK64" s="122" t="s">
        <v>469</v>
      </c>
      <c r="AL64" s="122" t="s">
        <v>469</v>
      </c>
      <c r="AM64" s="122" t="s">
        <v>469</v>
      </c>
      <c r="AN64" s="122" t="s">
        <v>469</v>
      </c>
      <c r="AO64" s="122" t="s">
        <v>469</v>
      </c>
      <c r="AP64" s="122" t="s">
        <v>469</v>
      </c>
      <c r="AQ64" s="122" t="s">
        <v>469</v>
      </c>
      <c r="AR64" s="122" t="s">
        <v>469</v>
      </c>
      <c r="AS64" s="122" t="s">
        <v>469</v>
      </c>
      <c r="AT64" s="122" t="s">
        <v>469</v>
      </c>
      <c r="AU64" s="122" t="s">
        <v>469</v>
      </c>
      <c r="AV64" s="122" t="s">
        <v>469</v>
      </c>
      <c r="AW64" s="122" t="s">
        <v>469</v>
      </c>
      <c r="AX64" s="122" t="s">
        <v>469</v>
      </c>
      <c r="AY64" s="122" t="s">
        <v>469</v>
      </c>
      <c r="AZ64" s="122" t="s">
        <v>469</v>
      </c>
      <c r="BA64" s="122" t="s">
        <v>469</v>
      </c>
      <c r="BB64" s="122" t="s">
        <v>469</v>
      </c>
      <c r="BC64" s="122" t="s">
        <v>469</v>
      </c>
      <c r="BD64" s="122" t="s">
        <v>469</v>
      </c>
      <c r="BE64" s="122" t="s">
        <v>469</v>
      </c>
      <c r="BF64" s="122" t="s">
        <v>469</v>
      </c>
      <c r="BG64" s="122" t="s">
        <v>469</v>
      </c>
      <c r="BH64" s="122" t="s">
        <v>469</v>
      </c>
      <c r="BI64" s="122" t="s">
        <v>469</v>
      </c>
      <c r="BJ64" s="122" t="s">
        <v>469</v>
      </c>
      <c r="BK64" s="122" t="s">
        <v>469</v>
      </c>
      <c r="BL64" s="3"/>
      <c r="BM64" s="3"/>
      <c r="BN64" s="3"/>
      <c r="BO64" s="3"/>
      <c r="BP64" s="3"/>
      <c r="BQ64" s="3"/>
    </row>
    <row r="65" spans="1:69" hidden="1" outlineLevel="1" x14ac:dyDescent="0.4">
      <c r="C65" s="402" t="s">
        <v>941</v>
      </c>
      <c r="D65" s="295" t="s">
        <v>497</v>
      </c>
      <c r="E65" s="247">
        <v>5.49</v>
      </c>
      <c r="F65" s="247">
        <v>5.49</v>
      </c>
      <c r="G65" s="247">
        <v>5.49</v>
      </c>
      <c r="H65" s="247">
        <v>5.49</v>
      </c>
      <c r="I65" s="247">
        <v>0</v>
      </c>
      <c r="J65" s="247">
        <v>0</v>
      </c>
      <c r="K65" s="247">
        <v>0</v>
      </c>
      <c r="L65" s="247">
        <v>0</v>
      </c>
      <c r="M65" s="247">
        <v>0</v>
      </c>
      <c r="N65" s="247">
        <v>0</v>
      </c>
      <c r="O65" s="247">
        <v>0</v>
      </c>
      <c r="P65" s="247">
        <v>0</v>
      </c>
      <c r="Q65" s="247">
        <v>0</v>
      </c>
      <c r="R65" s="247">
        <v>0</v>
      </c>
      <c r="S65" s="247">
        <v>0</v>
      </c>
      <c r="T65" s="247">
        <v>0</v>
      </c>
      <c r="U65" s="247">
        <v>0</v>
      </c>
      <c r="V65" s="247">
        <v>0</v>
      </c>
      <c r="W65" s="247">
        <v>0</v>
      </c>
      <c r="X65" s="247">
        <v>0</v>
      </c>
      <c r="Y65" s="247">
        <v>0</v>
      </c>
      <c r="Z65" s="247">
        <v>0</v>
      </c>
      <c r="AA65" s="247">
        <v>0</v>
      </c>
      <c r="AB65" s="247">
        <v>0</v>
      </c>
      <c r="AC65" s="247">
        <v>0</v>
      </c>
      <c r="AD65" s="247">
        <v>0</v>
      </c>
      <c r="AE65" s="247">
        <v>0</v>
      </c>
      <c r="AF65" s="247">
        <v>0</v>
      </c>
      <c r="AG65" s="247">
        <v>0</v>
      </c>
      <c r="AH65" s="247">
        <v>0</v>
      </c>
      <c r="AI65" s="247">
        <v>0</v>
      </c>
      <c r="AJ65" s="247">
        <v>0</v>
      </c>
      <c r="AK65" s="247">
        <v>0</v>
      </c>
      <c r="AL65" s="247">
        <v>0</v>
      </c>
      <c r="AM65" s="247">
        <v>0</v>
      </c>
      <c r="AN65" s="247">
        <v>0</v>
      </c>
      <c r="AO65" s="247">
        <v>0</v>
      </c>
      <c r="AP65" s="247">
        <v>0</v>
      </c>
      <c r="AQ65" s="247">
        <v>0</v>
      </c>
      <c r="AR65" s="247">
        <v>0</v>
      </c>
      <c r="AS65" s="247">
        <v>0</v>
      </c>
      <c r="AT65" s="247">
        <v>0</v>
      </c>
      <c r="AU65" s="247">
        <v>0</v>
      </c>
      <c r="AV65" s="247">
        <v>0</v>
      </c>
      <c r="AW65" s="247">
        <v>0</v>
      </c>
      <c r="AX65" s="247">
        <v>0</v>
      </c>
      <c r="AY65" s="247">
        <v>0</v>
      </c>
      <c r="AZ65" s="247">
        <v>0</v>
      </c>
      <c r="BA65" s="247">
        <v>0</v>
      </c>
      <c r="BB65" s="247">
        <v>0</v>
      </c>
      <c r="BC65" s="247">
        <v>0</v>
      </c>
      <c r="BD65" s="247">
        <v>0</v>
      </c>
      <c r="BE65" s="247">
        <v>0</v>
      </c>
      <c r="BF65" s="247">
        <v>0</v>
      </c>
      <c r="BG65" s="247">
        <v>0</v>
      </c>
      <c r="BH65" s="247">
        <v>0</v>
      </c>
      <c r="BI65" s="247">
        <v>0</v>
      </c>
      <c r="BJ65" s="247">
        <v>0</v>
      </c>
      <c r="BK65" s="247">
        <v>0</v>
      </c>
      <c r="BL65" s="3"/>
      <c r="BM65" s="3"/>
      <c r="BN65" s="3"/>
      <c r="BO65" s="3"/>
      <c r="BP65" s="3"/>
      <c r="BQ65" s="3"/>
    </row>
    <row r="66" spans="1:69" hidden="1" outlineLevel="1" x14ac:dyDescent="0.4">
      <c r="C66" s="402"/>
      <c r="D66" s="295" t="s">
        <v>462</v>
      </c>
      <c r="E66" s="247">
        <v>1.22</v>
      </c>
      <c r="F66" s="247">
        <v>1.22</v>
      </c>
      <c r="G66" s="247">
        <v>1.22</v>
      </c>
      <c r="H66" s="247">
        <v>1.22</v>
      </c>
      <c r="I66" s="247">
        <v>0</v>
      </c>
      <c r="J66" s="247">
        <v>0</v>
      </c>
      <c r="K66" s="247">
        <v>0</v>
      </c>
      <c r="L66" s="247">
        <v>0</v>
      </c>
      <c r="M66" s="247">
        <v>0</v>
      </c>
      <c r="N66" s="247">
        <v>0</v>
      </c>
      <c r="O66" s="247">
        <v>0</v>
      </c>
      <c r="P66" s="247">
        <v>0</v>
      </c>
      <c r="Q66" s="247">
        <v>0</v>
      </c>
      <c r="R66" s="247">
        <v>0</v>
      </c>
      <c r="S66" s="247">
        <v>0</v>
      </c>
      <c r="T66" s="247">
        <v>0</v>
      </c>
      <c r="U66" s="247">
        <v>0</v>
      </c>
      <c r="V66" s="247">
        <v>0</v>
      </c>
      <c r="W66" s="247">
        <v>0</v>
      </c>
      <c r="X66" s="247">
        <v>0</v>
      </c>
      <c r="Y66" s="247">
        <v>0</v>
      </c>
      <c r="Z66" s="247">
        <v>0</v>
      </c>
      <c r="AA66" s="247">
        <v>0</v>
      </c>
      <c r="AB66" s="247">
        <v>0</v>
      </c>
      <c r="AC66" s="247">
        <v>0</v>
      </c>
      <c r="AD66" s="247">
        <v>0</v>
      </c>
      <c r="AE66" s="247">
        <v>0</v>
      </c>
      <c r="AF66" s="247">
        <v>0</v>
      </c>
      <c r="AG66" s="247">
        <v>0</v>
      </c>
      <c r="AH66" s="247">
        <v>0</v>
      </c>
      <c r="AI66" s="247">
        <v>0</v>
      </c>
      <c r="AJ66" s="247">
        <v>0</v>
      </c>
      <c r="AK66" s="247">
        <v>0</v>
      </c>
      <c r="AL66" s="247">
        <v>0</v>
      </c>
      <c r="AM66" s="247">
        <v>0</v>
      </c>
      <c r="AN66" s="247">
        <v>0</v>
      </c>
      <c r="AO66" s="247">
        <v>0</v>
      </c>
      <c r="AP66" s="247">
        <v>0</v>
      </c>
      <c r="AQ66" s="247">
        <v>0</v>
      </c>
      <c r="AR66" s="247">
        <v>0</v>
      </c>
      <c r="AS66" s="247">
        <v>0</v>
      </c>
      <c r="AT66" s="247">
        <v>0</v>
      </c>
      <c r="AU66" s="247">
        <v>0</v>
      </c>
      <c r="AV66" s="247">
        <v>0</v>
      </c>
      <c r="AW66" s="247">
        <v>0</v>
      </c>
      <c r="AX66" s="247">
        <v>0</v>
      </c>
      <c r="AY66" s="247">
        <v>0</v>
      </c>
      <c r="AZ66" s="247">
        <v>0</v>
      </c>
      <c r="BA66" s="247">
        <v>0</v>
      </c>
      <c r="BB66" s="247">
        <v>0</v>
      </c>
      <c r="BC66" s="247">
        <v>0</v>
      </c>
      <c r="BD66" s="247">
        <v>0</v>
      </c>
      <c r="BE66" s="247">
        <v>0</v>
      </c>
      <c r="BF66" s="247">
        <v>0</v>
      </c>
      <c r="BG66" s="247">
        <v>0</v>
      </c>
      <c r="BH66" s="247">
        <v>0</v>
      </c>
      <c r="BI66" s="247">
        <v>0</v>
      </c>
      <c r="BJ66" s="247">
        <v>0</v>
      </c>
      <c r="BK66" s="247">
        <v>0</v>
      </c>
      <c r="BL66" s="3"/>
      <c r="BM66" s="3"/>
      <c r="BN66" s="3"/>
      <c r="BO66" s="3"/>
      <c r="BP66" s="3"/>
      <c r="BQ66" s="3"/>
    </row>
    <row r="67" spans="1:69" hidden="1" outlineLevel="1" x14ac:dyDescent="0.4">
      <c r="C67" s="402"/>
      <c r="D67" s="295" t="s">
        <v>498</v>
      </c>
      <c r="E67" s="247">
        <v>0.96</v>
      </c>
      <c r="F67" s="247">
        <v>0.96</v>
      </c>
      <c r="G67" s="247">
        <v>0.96</v>
      </c>
      <c r="H67" s="247">
        <v>0.96</v>
      </c>
      <c r="I67" s="247">
        <v>0</v>
      </c>
      <c r="J67" s="247">
        <v>0</v>
      </c>
      <c r="K67" s="247">
        <v>0</v>
      </c>
      <c r="L67" s="247">
        <v>0</v>
      </c>
      <c r="M67" s="247">
        <v>0</v>
      </c>
      <c r="N67" s="247">
        <v>0</v>
      </c>
      <c r="O67" s="247">
        <v>0</v>
      </c>
      <c r="P67" s="247">
        <v>0</v>
      </c>
      <c r="Q67" s="247">
        <v>0</v>
      </c>
      <c r="R67" s="247">
        <v>0</v>
      </c>
      <c r="S67" s="247">
        <v>0</v>
      </c>
      <c r="T67" s="247">
        <v>0</v>
      </c>
      <c r="U67" s="247">
        <v>0</v>
      </c>
      <c r="V67" s="247">
        <v>0</v>
      </c>
      <c r="W67" s="247">
        <v>0</v>
      </c>
      <c r="X67" s="247">
        <v>0</v>
      </c>
      <c r="Y67" s="247">
        <v>0</v>
      </c>
      <c r="Z67" s="247">
        <v>0</v>
      </c>
      <c r="AA67" s="247">
        <v>0</v>
      </c>
      <c r="AB67" s="247">
        <v>0</v>
      </c>
      <c r="AC67" s="247">
        <v>0</v>
      </c>
      <c r="AD67" s="247">
        <v>0</v>
      </c>
      <c r="AE67" s="247">
        <v>0</v>
      </c>
      <c r="AF67" s="247">
        <v>0</v>
      </c>
      <c r="AG67" s="247">
        <v>0</v>
      </c>
      <c r="AH67" s="247">
        <v>0</v>
      </c>
      <c r="AI67" s="247">
        <v>0</v>
      </c>
      <c r="AJ67" s="247">
        <v>0</v>
      </c>
      <c r="AK67" s="247">
        <v>0</v>
      </c>
      <c r="AL67" s="247">
        <v>0</v>
      </c>
      <c r="AM67" s="247">
        <v>0</v>
      </c>
      <c r="AN67" s="247">
        <v>0</v>
      </c>
      <c r="AO67" s="247">
        <v>0</v>
      </c>
      <c r="AP67" s="247">
        <v>0</v>
      </c>
      <c r="AQ67" s="247">
        <v>0</v>
      </c>
      <c r="AR67" s="247">
        <v>0</v>
      </c>
      <c r="AS67" s="247">
        <v>0</v>
      </c>
      <c r="AT67" s="247">
        <v>0</v>
      </c>
      <c r="AU67" s="247">
        <v>0</v>
      </c>
      <c r="AV67" s="247">
        <v>0</v>
      </c>
      <c r="AW67" s="247">
        <v>0</v>
      </c>
      <c r="AX67" s="247">
        <v>0</v>
      </c>
      <c r="AY67" s="247">
        <v>0</v>
      </c>
      <c r="AZ67" s="247">
        <v>0</v>
      </c>
      <c r="BA67" s="247">
        <v>0</v>
      </c>
      <c r="BB67" s="247">
        <v>0</v>
      </c>
      <c r="BC67" s="247">
        <v>0</v>
      </c>
      <c r="BD67" s="247">
        <v>0</v>
      </c>
      <c r="BE67" s="247">
        <v>0</v>
      </c>
      <c r="BF67" s="247">
        <v>0</v>
      </c>
      <c r="BG67" s="247">
        <v>0</v>
      </c>
      <c r="BH67" s="247">
        <v>0</v>
      </c>
      <c r="BI67" s="247">
        <v>0</v>
      </c>
      <c r="BJ67" s="247">
        <v>0</v>
      </c>
      <c r="BK67" s="247">
        <v>0</v>
      </c>
      <c r="BL67" s="3"/>
      <c r="BM67" s="3"/>
      <c r="BN67" s="3"/>
      <c r="BO67" s="3"/>
      <c r="BP67" s="3"/>
      <c r="BQ67" s="3"/>
    </row>
    <row r="68" spans="1:69" hidden="1" outlineLevel="1" x14ac:dyDescent="0.4">
      <c r="C68" s="402"/>
      <c r="D68" s="295" t="s">
        <v>499</v>
      </c>
      <c r="E68" s="123" t="s">
        <v>45</v>
      </c>
      <c r="F68" s="123" t="s">
        <v>45</v>
      </c>
      <c r="G68" s="123" t="s">
        <v>45</v>
      </c>
      <c r="H68" s="123" t="s">
        <v>45</v>
      </c>
      <c r="I68" s="123" t="s">
        <v>469</v>
      </c>
      <c r="J68" s="123" t="s">
        <v>469</v>
      </c>
      <c r="K68" s="123" t="s">
        <v>469</v>
      </c>
      <c r="L68" s="123" t="s">
        <v>469</v>
      </c>
      <c r="M68" s="123" t="s">
        <v>469</v>
      </c>
      <c r="N68" s="123" t="s">
        <v>469</v>
      </c>
      <c r="O68" s="123" t="s">
        <v>469</v>
      </c>
      <c r="P68" s="123" t="s">
        <v>469</v>
      </c>
      <c r="Q68" s="123" t="s">
        <v>469</v>
      </c>
      <c r="R68" s="123" t="s">
        <v>469</v>
      </c>
      <c r="S68" s="123" t="s">
        <v>469</v>
      </c>
      <c r="T68" s="123" t="s">
        <v>469</v>
      </c>
      <c r="U68" s="123" t="s">
        <v>469</v>
      </c>
      <c r="V68" s="123" t="s">
        <v>469</v>
      </c>
      <c r="W68" s="123" t="s">
        <v>469</v>
      </c>
      <c r="X68" s="123" t="s">
        <v>469</v>
      </c>
      <c r="Y68" s="123" t="s">
        <v>469</v>
      </c>
      <c r="Z68" s="123" t="s">
        <v>469</v>
      </c>
      <c r="AA68" s="123" t="s">
        <v>469</v>
      </c>
      <c r="AB68" s="123" t="s">
        <v>469</v>
      </c>
      <c r="AC68" s="123" t="s">
        <v>469</v>
      </c>
      <c r="AD68" s="123" t="s">
        <v>469</v>
      </c>
      <c r="AE68" s="123" t="s">
        <v>469</v>
      </c>
      <c r="AF68" s="123" t="s">
        <v>469</v>
      </c>
      <c r="AG68" s="123" t="s">
        <v>469</v>
      </c>
      <c r="AH68" s="123" t="s">
        <v>469</v>
      </c>
      <c r="AI68" s="123" t="s">
        <v>469</v>
      </c>
      <c r="AJ68" s="123" t="s">
        <v>469</v>
      </c>
      <c r="AK68" s="123" t="s">
        <v>469</v>
      </c>
      <c r="AL68" s="123" t="s">
        <v>469</v>
      </c>
      <c r="AM68" s="123" t="s">
        <v>469</v>
      </c>
      <c r="AN68" s="123" t="s">
        <v>469</v>
      </c>
      <c r="AO68" s="123" t="s">
        <v>469</v>
      </c>
      <c r="AP68" s="123" t="s">
        <v>469</v>
      </c>
      <c r="AQ68" s="123" t="s">
        <v>469</v>
      </c>
      <c r="AR68" s="123" t="s">
        <v>469</v>
      </c>
      <c r="AS68" s="123" t="s">
        <v>469</v>
      </c>
      <c r="AT68" s="123" t="s">
        <v>469</v>
      </c>
      <c r="AU68" s="123" t="s">
        <v>469</v>
      </c>
      <c r="AV68" s="123" t="s">
        <v>469</v>
      </c>
      <c r="AW68" s="123" t="s">
        <v>469</v>
      </c>
      <c r="AX68" s="123" t="s">
        <v>469</v>
      </c>
      <c r="AY68" s="123" t="s">
        <v>469</v>
      </c>
      <c r="AZ68" s="123" t="s">
        <v>469</v>
      </c>
      <c r="BA68" s="123" t="s">
        <v>469</v>
      </c>
      <c r="BB68" s="123" t="s">
        <v>469</v>
      </c>
      <c r="BC68" s="123" t="s">
        <v>469</v>
      </c>
      <c r="BD68" s="123" t="s">
        <v>469</v>
      </c>
      <c r="BE68" s="123" t="s">
        <v>469</v>
      </c>
      <c r="BF68" s="123" t="s">
        <v>469</v>
      </c>
      <c r="BG68" s="123" t="s">
        <v>469</v>
      </c>
      <c r="BH68" s="123" t="s">
        <v>469</v>
      </c>
      <c r="BI68" s="123" t="s">
        <v>469</v>
      </c>
      <c r="BJ68" s="123" t="s">
        <v>469</v>
      </c>
      <c r="BK68" s="123" t="s">
        <v>469</v>
      </c>
      <c r="BL68" s="3"/>
      <c r="BM68" s="3"/>
      <c r="BN68" s="3"/>
      <c r="BO68" s="3"/>
      <c r="BP68" s="3"/>
      <c r="BQ68" s="3"/>
    </row>
    <row r="69" spans="1:69" hidden="1" outlineLevel="1" x14ac:dyDescent="0.4">
      <c r="C69" s="402" t="s">
        <v>933</v>
      </c>
      <c r="D69" s="295" t="s">
        <v>500</v>
      </c>
      <c r="E69" s="123" t="s">
        <v>57</v>
      </c>
      <c r="F69" s="123" t="s">
        <v>48</v>
      </c>
      <c r="G69" s="123" t="s">
        <v>48</v>
      </c>
      <c r="H69" s="123" t="s">
        <v>48</v>
      </c>
      <c r="I69" s="123" t="s">
        <v>469</v>
      </c>
      <c r="J69" s="123" t="s">
        <v>469</v>
      </c>
      <c r="K69" s="123" t="s">
        <v>469</v>
      </c>
      <c r="L69" s="123" t="s">
        <v>469</v>
      </c>
      <c r="M69" s="123" t="s">
        <v>469</v>
      </c>
      <c r="N69" s="123" t="s">
        <v>469</v>
      </c>
      <c r="O69" s="123" t="s">
        <v>469</v>
      </c>
      <c r="P69" s="123" t="s">
        <v>469</v>
      </c>
      <c r="Q69" s="123" t="s">
        <v>469</v>
      </c>
      <c r="R69" s="123" t="s">
        <v>469</v>
      </c>
      <c r="S69" s="123" t="s">
        <v>469</v>
      </c>
      <c r="T69" s="123" t="s">
        <v>469</v>
      </c>
      <c r="U69" s="123" t="s">
        <v>469</v>
      </c>
      <c r="V69" s="123" t="s">
        <v>469</v>
      </c>
      <c r="W69" s="123" t="s">
        <v>469</v>
      </c>
      <c r="X69" s="123" t="s">
        <v>469</v>
      </c>
      <c r="Y69" s="123" t="s">
        <v>469</v>
      </c>
      <c r="Z69" s="123" t="s">
        <v>469</v>
      </c>
      <c r="AA69" s="123" t="s">
        <v>469</v>
      </c>
      <c r="AB69" s="123" t="s">
        <v>469</v>
      </c>
      <c r="AC69" s="123" t="s">
        <v>469</v>
      </c>
      <c r="AD69" s="123" t="s">
        <v>469</v>
      </c>
      <c r="AE69" s="123" t="s">
        <v>469</v>
      </c>
      <c r="AF69" s="123" t="s">
        <v>469</v>
      </c>
      <c r="AG69" s="123" t="s">
        <v>469</v>
      </c>
      <c r="AH69" s="123" t="s">
        <v>469</v>
      </c>
      <c r="AI69" s="123" t="s">
        <v>469</v>
      </c>
      <c r="AJ69" s="123" t="s">
        <v>469</v>
      </c>
      <c r="AK69" s="123" t="s">
        <v>469</v>
      </c>
      <c r="AL69" s="123" t="s">
        <v>469</v>
      </c>
      <c r="AM69" s="123" t="s">
        <v>469</v>
      </c>
      <c r="AN69" s="123" t="s">
        <v>469</v>
      </c>
      <c r="AO69" s="123" t="s">
        <v>469</v>
      </c>
      <c r="AP69" s="123" t="s">
        <v>469</v>
      </c>
      <c r="AQ69" s="123" t="s">
        <v>469</v>
      </c>
      <c r="AR69" s="123" t="s">
        <v>469</v>
      </c>
      <c r="AS69" s="123" t="s">
        <v>469</v>
      </c>
      <c r="AT69" s="123" t="s">
        <v>469</v>
      </c>
      <c r="AU69" s="123" t="s">
        <v>469</v>
      </c>
      <c r="AV69" s="123" t="s">
        <v>469</v>
      </c>
      <c r="AW69" s="123" t="s">
        <v>469</v>
      </c>
      <c r="AX69" s="123" t="s">
        <v>469</v>
      </c>
      <c r="AY69" s="123" t="s">
        <v>469</v>
      </c>
      <c r="AZ69" s="123" t="s">
        <v>469</v>
      </c>
      <c r="BA69" s="123" t="s">
        <v>469</v>
      </c>
      <c r="BB69" s="123" t="s">
        <v>469</v>
      </c>
      <c r="BC69" s="123" t="s">
        <v>469</v>
      </c>
      <c r="BD69" s="123" t="s">
        <v>469</v>
      </c>
      <c r="BE69" s="123" t="s">
        <v>469</v>
      </c>
      <c r="BF69" s="123" t="s">
        <v>469</v>
      </c>
      <c r="BG69" s="123" t="s">
        <v>469</v>
      </c>
      <c r="BH69" s="123" t="s">
        <v>469</v>
      </c>
      <c r="BI69" s="123" t="s">
        <v>469</v>
      </c>
      <c r="BJ69" s="123" t="s">
        <v>469</v>
      </c>
      <c r="BK69" s="123" t="s">
        <v>469</v>
      </c>
      <c r="BL69" s="3"/>
      <c r="BM69" s="3"/>
      <c r="BN69" s="3"/>
      <c r="BO69" s="3"/>
      <c r="BP69" s="3"/>
      <c r="BQ69" s="3"/>
    </row>
    <row r="70" spans="1:69" hidden="1" outlineLevel="1" x14ac:dyDescent="0.4">
      <c r="C70" s="402"/>
      <c r="D70" s="295" t="s">
        <v>501</v>
      </c>
      <c r="E70" s="123" t="s">
        <v>58</v>
      </c>
      <c r="F70" s="123" t="s">
        <v>49</v>
      </c>
      <c r="G70" s="123" t="s">
        <v>408</v>
      </c>
      <c r="H70" s="123" t="s">
        <v>49</v>
      </c>
      <c r="I70" s="123" t="s">
        <v>469</v>
      </c>
      <c r="J70" s="123" t="s">
        <v>469</v>
      </c>
      <c r="K70" s="123" t="s">
        <v>469</v>
      </c>
      <c r="L70" s="123" t="s">
        <v>469</v>
      </c>
      <c r="M70" s="123" t="s">
        <v>469</v>
      </c>
      <c r="N70" s="123" t="s">
        <v>469</v>
      </c>
      <c r="O70" s="123" t="s">
        <v>469</v>
      </c>
      <c r="P70" s="123" t="s">
        <v>469</v>
      </c>
      <c r="Q70" s="123" t="s">
        <v>469</v>
      </c>
      <c r="R70" s="123" t="s">
        <v>469</v>
      </c>
      <c r="S70" s="123" t="s">
        <v>469</v>
      </c>
      <c r="T70" s="123" t="s">
        <v>469</v>
      </c>
      <c r="U70" s="123" t="s">
        <v>469</v>
      </c>
      <c r="V70" s="123" t="s">
        <v>469</v>
      </c>
      <c r="W70" s="123" t="s">
        <v>469</v>
      </c>
      <c r="X70" s="123" t="s">
        <v>469</v>
      </c>
      <c r="Y70" s="123" t="s">
        <v>469</v>
      </c>
      <c r="Z70" s="123" t="s">
        <v>469</v>
      </c>
      <c r="AA70" s="123" t="s">
        <v>469</v>
      </c>
      <c r="AB70" s="123" t="s">
        <v>469</v>
      </c>
      <c r="AC70" s="123" t="s">
        <v>469</v>
      </c>
      <c r="AD70" s="123" t="s">
        <v>469</v>
      </c>
      <c r="AE70" s="123" t="s">
        <v>469</v>
      </c>
      <c r="AF70" s="123" t="s">
        <v>469</v>
      </c>
      <c r="AG70" s="123" t="s">
        <v>469</v>
      </c>
      <c r="AH70" s="123" t="s">
        <v>469</v>
      </c>
      <c r="AI70" s="123" t="s">
        <v>469</v>
      </c>
      <c r="AJ70" s="123" t="s">
        <v>469</v>
      </c>
      <c r="AK70" s="123" t="s">
        <v>469</v>
      </c>
      <c r="AL70" s="123" t="s">
        <v>469</v>
      </c>
      <c r="AM70" s="123" t="s">
        <v>469</v>
      </c>
      <c r="AN70" s="123" t="s">
        <v>469</v>
      </c>
      <c r="AO70" s="123" t="s">
        <v>469</v>
      </c>
      <c r="AP70" s="123" t="s">
        <v>469</v>
      </c>
      <c r="AQ70" s="123" t="s">
        <v>469</v>
      </c>
      <c r="AR70" s="123" t="s">
        <v>469</v>
      </c>
      <c r="AS70" s="123" t="s">
        <v>469</v>
      </c>
      <c r="AT70" s="123" t="s">
        <v>469</v>
      </c>
      <c r="AU70" s="123" t="s">
        <v>469</v>
      </c>
      <c r="AV70" s="123" t="s">
        <v>469</v>
      </c>
      <c r="AW70" s="123" t="s">
        <v>469</v>
      </c>
      <c r="AX70" s="123" t="s">
        <v>469</v>
      </c>
      <c r="AY70" s="123" t="s">
        <v>469</v>
      </c>
      <c r="AZ70" s="123" t="s">
        <v>469</v>
      </c>
      <c r="BA70" s="123" t="s">
        <v>469</v>
      </c>
      <c r="BB70" s="123" t="s">
        <v>469</v>
      </c>
      <c r="BC70" s="123" t="s">
        <v>469</v>
      </c>
      <c r="BD70" s="123" t="s">
        <v>469</v>
      </c>
      <c r="BE70" s="123" t="s">
        <v>469</v>
      </c>
      <c r="BF70" s="123" t="s">
        <v>469</v>
      </c>
      <c r="BG70" s="123" t="s">
        <v>469</v>
      </c>
      <c r="BH70" s="123" t="s">
        <v>469</v>
      </c>
      <c r="BI70" s="123" t="s">
        <v>469</v>
      </c>
      <c r="BJ70" s="123" t="s">
        <v>469</v>
      </c>
      <c r="BK70" s="123" t="s">
        <v>469</v>
      </c>
      <c r="BL70" s="3"/>
      <c r="BM70" s="3"/>
      <c r="BN70" s="3"/>
      <c r="BO70" s="3"/>
      <c r="BP70" s="3"/>
      <c r="BQ70" s="3"/>
    </row>
    <row r="71" spans="1:69" hidden="1" outlineLevel="1" x14ac:dyDescent="0.4">
      <c r="C71" s="402"/>
      <c r="D71" s="295" t="s">
        <v>502</v>
      </c>
      <c r="E71" s="124" t="s">
        <v>550</v>
      </c>
      <c r="F71" s="124" t="s">
        <v>401</v>
      </c>
      <c r="G71" s="124" t="s">
        <v>401</v>
      </c>
      <c r="H71" s="124" t="s">
        <v>64</v>
      </c>
      <c r="I71" s="124" t="s">
        <v>469</v>
      </c>
      <c r="J71" s="124" t="s">
        <v>469</v>
      </c>
      <c r="K71" s="124" t="s">
        <v>469</v>
      </c>
      <c r="L71" s="124" t="s">
        <v>469</v>
      </c>
      <c r="M71" s="124" t="s">
        <v>469</v>
      </c>
      <c r="N71" s="124" t="s">
        <v>469</v>
      </c>
      <c r="O71" s="124" t="s">
        <v>469</v>
      </c>
      <c r="P71" s="124" t="s">
        <v>469</v>
      </c>
      <c r="Q71" s="124" t="s">
        <v>469</v>
      </c>
      <c r="R71" s="124" t="s">
        <v>469</v>
      </c>
      <c r="S71" s="124" t="s">
        <v>469</v>
      </c>
      <c r="T71" s="124" t="s">
        <v>469</v>
      </c>
      <c r="U71" s="124" t="s">
        <v>469</v>
      </c>
      <c r="V71" s="124" t="s">
        <v>469</v>
      </c>
      <c r="W71" s="124" t="s">
        <v>469</v>
      </c>
      <c r="X71" s="124" t="s">
        <v>469</v>
      </c>
      <c r="Y71" s="124" t="s">
        <v>469</v>
      </c>
      <c r="Z71" s="124" t="s">
        <v>469</v>
      </c>
      <c r="AA71" s="124" t="s">
        <v>469</v>
      </c>
      <c r="AB71" s="124" t="s">
        <v>469</v>
      </c>
      <c r="AC71" s="124" t="s">
        <v>469</v>
      </c>
      <c r="AD71" s="124" t="s">
        <v>469</v>
      </c>
      <c r="AE71" s="124" t="s">
        <v>469</v>
      </c>
      <c r="AF71" s="124" t="s">
        <v>469</v>
      </c>
      <c r="AG71" s="124" t="s">
        <v>469</v>
      </c>
      <c r="AH71" s="124" t="s">
        <v>469</v>
      </c>
      <c r="AI71" s="124" t="s">
        <v>469</v>
      </c>
      <c r="AJ71" s="124" t="s">
        <v>469</v>
      </c>
      <c r="AK71" s="124" t="s">
        <v>469</v>
      </c>
      <c r="AL71" s="124" t="s">
        <v>469</v>
      </c>
      <c r="AM71" s="124" t="s">
        <v>469</v>
      </c>
      <c r="AN71" s="124" t="s">
        <v>469</v>
      </c>
      <c r="AO71" s="124" t="s">
        <v>469</v>
      </c>
      <c r="AP71" s="124" t="s">
        <v>469</v>
      </c>
      <c r="AQ71" s="124" t="s">
        <v>469</v>
      </c>
      <c r="AR71" s="124" t="s">
        <v>469</v>
      </c>
      <c r="AS71" s="124" t="s">
        <v>469</v>
      </c>
      <c r="AT71" s="124" t="s">
        <v>469</v>
      </c>
      <c r="AU71" s="124" t="s">
        <v>469</v>
      </c>
      <c r="AV71" s="124" t="s">
        <v>469</v>
      </c>
      <c r="AW71" s="124" t="s">
        <v>469</v>
      </c>
      <c r="AX71" s="124" t="s">
        <v>469</v>
      </c>
      <c r="AY71" s="124" t="s">
        <v>469</v>
      </c>
      <c r="AZ71" s="124" t="s">
        <v>469</v>
      </c>
      <c r="BA71" s="124" t="s">
        <v>469</v>
      </c>
      <c r="BB71" s="124" t="s">
        <v>469</v>
      </c>
      <c r="BC71" s="124" t="s">
        <v>469</v>
      </c>
      <c r="BD71" s="124" t="s">
        <v>469</v>
      </c>
      <c r="BE71" s="124" t="s">
        <v>469</v>
      </c>
      <c r="BF71" s="124" t="s">
        <v>469</v>
      </c>
      <c r="BG71" s="124" t="s">
        <v>469</v>
      </c>
      <c r="BH71" s="124" t="s">
        <v>469</v>
      </c>
      <c r="BI71" s="124" t="s">
        <v>469</v>
      </c>
      <c r="BJ71" s="124" t="s">
        <v>469</v>
      </c>
      <c r="BK71" s="124" t="s">
        <v>469</v>
      </c>
      <c r="BL71" s="3"/>
      <c r="BM71" s="3"/>
      <c r="BN71" s="3"/>
      <c r="BO71" s="3"/>
      <c r="BP71" s="3"/>
      <c r="BQ71" s="3"/>
    </row>
    <row r="72" spans="1:69" hidden="1" outlineLevel="1" x14ac:dyDescent="0.4">
      <c r="C72" s="402"/>
      <c r="D72" s="295" t="s">
        <v>490</v>
      </c>
      <c r="E72" s="124" t="s">
        <v>42</v>
      </c>
      <c r="F72" s="124" t="s">
        <v>42</v>
      </c>
      <c r="G72" s="124" t="s">
        <v>42</v>
      </c>
      <c r="H72" s="124" t="s">
        <v>402</v>
      </c>
      <c r="I72" s="124" t="s">
        <v>469</v>
      </c>
      <c r="J72" s="124" t="s">
        <v>469</v>
      </c>
      <c r="K72" s="124" t="s">
        <v>469</v>
      </c>
      <c r="L72" s="124" t="s">
        <v>469</v>
      </c>
      <c r="M72" s="124" t="s">
        <v>469</v>
      </c>
      <c r="N72" s="124" t="s">
        <v>469</v>
      </c>
      <c r="O72" s="124" t="s">
        <v>469</v>
      </c>
      <c r="P72" s="124" t="s">
        <v>469</v>
      </c>
      <c r="Q72" s="124" t="s">
        <v>469</v>
      </c>
      <c r="R72" s="124" t="s">
        <v>469</v>
      </c>
      <c r="S72" s="124" t="s">
        <v>469</v>
      </c>
      <c r="T72" s="124" t="s">
        <v>469</v>
      </c>
      <c r="U72" s="124" t="s">
        <v>469</v>
      </c>
      <c r="V72" s="124" t="s">
        <v>469</v>
      </c>
      <c r="W72" s="124" t="s">
        <v>469</v>
      </c>
      <c r="X72" s="124" t="s">
        <v>469</v>
      </c>
      <c r="Y72" s="124" t="s">
        <v>469</v>
      </c>
      <c r="Z72" s="124" t="s">
        <v>469</v>
      </c>
      <c r="AA72" s="124" t="s">
        <v>469</v>
      </c>
      <c r="AB72" s="124" t="s">
        <v>469</v>
      </c>
      <c r="AC72" s="124" t="s">
        <v>469</v>
      </c>
      <c r="AD72" s="124" t="s">
        <v>469</v>
      </c>
      <c r="AE72" s="124" t="s">
        <v>469</v>
      </c>
      <c r="AF72" s="124" t="s">
        <v>469</v>
      </c>
      <c r="AG72" s="124" t="s">
        <v>469</v>
      </c>
      <c r="AH72" s="124" t="s">
        <v>469</v>
      </c>
      <c r="AI72" s="124" t="s">
        <v>469</v>
      </c>
      <c r="AJ72" s="124" t="s">
        <v>469</v>
      </c>
      <c r="AK72" s="124" t="s">
        <v>469</v>
      </c>
      <c r="AL72" s="124" t="s">
        <v>469</v>
      </c>
      <c r="AM72" s="124" t="s">
        <v>469</v>
      </c>
      <c r="AN72" s="124" t="s">
        <v>469</v>
      </c>
      <c r="AO72" s="124" t="s">
        <v>469</v>
      </c>
      <c r="AP72" s="124" t="s">
        <v>469</v>
      </c>
      <c r="AQ72" s="124" t="s">
        <v>469</v>
      </c>
      <c r="AR72" s="124" t="s">
        <v>469</v>
      </c>
      <c r="AS72" s="124" t="s">
        <v>469</v>
      </c>
      <c r="AT72" s="124" t="s">
        <v>469</v>
      </c>
      <c r="AU72" s="124" t="s">
        <v>469</v>
      </c>
      <c r="AV72" s="124" t="s">
        <v>469</v>
      </c>
      <c r="AW72" s="124" t="s">
        <v>469</v>
      </c>
      <c r="AX72" s="124" t="s">
        <v>469</v>
      </c>
      <c r="AY72" s="124" t="s">
        <v>469</v>
      </c>
      <c r="AZ72" s="124" t="s">
        <v>469</v>
      </c>
      <c r="BA72" s="124" t="s">
        <v>469</v>
      </c>
      <c r="BB72" s="124" t="s">
        <v>469</v>
      </c>
      <c r="BC72" s="124" t="s">
        <v>469</v>
      </c>
      <c r="BD72" s="124" t="s">
        <v>469</v>
      </c>
      <c r="BE72" s="124" t="s">
        <v>469</v>
      </c>
      <c r="BF72" s="124" t="s">
        <v>469</v>
      </c>
      <c r="BG72" s="124" t="s">
        <v>469</v>
      </c>
      <c r="BH72" s="124" t="s">
        <v>469</v>
      </c>
      <c r="BI72" s="124" t="s">
        <v>469</v>
      </c>
      <c r="BJ72" s="124" t="s">
        <v>469</v>
      </c>
      <c r="BK72" s="124" t="s">
        <v>469</v>
      </c>
      <c r="BL72" s="3"/>
      <c r="BM72" s="3"/>
      <c r="BN72" s="3"/>
      <c r="BO72" s="3"/>
      <c r="BP72" s="3"/>
      <c r="BQ72" s="3"/>
    </row>
    <row r="73" spans="1:69" hidden="1" outlineLevel="1" x14ac:dyDescent="0.4">
      <c r="C73" s="402" t="s">
        <v>934</v>
      </c>
      <c r="D73" s="295" t="s">
        <v>503</v>
      </c>
      <c r="E73" s="123" t="s">
        <v>294</v>
      </c>
      <c r="F73" s="123" t="s">
        <v>52</v>
      </c>
      <c r="G73" s="123" t="s">
        <v>52</v>
      </c>
      <c r="H73" s="123" t="s">
        <v>52</v>
      </c>
      <c r="I73" s="123" t="s">
        <v>469</v>
      </c>
      <c r="J73" s="123" t="s">
        <v>469</v>
      </c>
      <c r="K73" s="123" t="s">
        <v>469</v>
      </c>
      <c r="L73" s="123" t="s">
        <v>469</v>
      </c>
      <c r="M73" s="123" t="s">
        <v>469</v>
      </c>
      <c r="N73" s="123" t="s">
        <v>469</v>
      </c>
      <c r="O73" s="123" t="s">
        <v>469</v>
      </c>
      <c r="P73" s="123" t="s">
        <v>469</v>
      </c>
      <c r="Q73" s="123" t="s">
        <v>469</v>
      </c>
      <c r="R73" s="123" t="s">
        <v>469</v>
      </c>
      <c r="S73" s="123" t="s">
        <v>469</v>
      </c>
      <c r="T73" s="123" t="s">
        <v>469</v>
      </c>
      <c r="U73" s="123" t="s">
        <v>469</v>
      </c>
      <c r="V73" s="123" t="s">
        <v>469</v>
      </c>
      <c r="W73" s="123" t="s">
        <v>469</v>
      </c>
      <c r="X73" s="123" t="s">
        <v>469</v>
      </c>
      <c r="Y73" s="123" t="s">
        <v>469</v>
      </c>
      <c r="Z73" s="123" t="s">
        <v>469</v>
      </c>
      <c r="AA73" s="123" t="s">
        <v>469</v>
      </c>
      <c r="AB73" s="123" t="s">
        <v>469</v>
      </c>
      <c r="AC73" s="123" t="s">
        <v>469</v>
      </c>
      <c r="AD73" s="123" t="s">
        <v>469</v>
      </c>
      <c r="AE73" s="123" t="s">
        <v>469</v>
      </c>
      <c r="AF73" s="123" t="s">
        <v>469</v>
      </c>
      <c r="AG73" s="123" t="s">
        <v>469</v>
      </c>
      <c r="AH73" s="123" t="s">
        <v>469</v>
      </c>
      <c r="AI73" s="123" t="s">
        <v>469</v>
      </c>
      <c r="AJ73" s="123" t="s">
        <v>469</v>
      </c>
      <c r="AK73" s="123" t="s">
        <v>469</v>
      </c>
      <c r="AL73" s="123" t="s">
        <v>469</v>
      </c>
      <c r="AM73" s="123" t="s">
        <v>469</v>
      </c>
      <c r="AN73" s="123" t="s">
        <v>469</v>
      </c>
      <c r="AO73" s="123" t="s">
        <v>469</v>
      </c>
      <c r="AP73" s="123" t="s">
        <v>469</v>
      </c>
      <c r="AQ73" s="123" t="s">
        <v>469</v>
      </c>
      <c r="AR73" s="123" t="s">
        <v>469</v>
      </c>
      <c r="AS73" s="123" t="s">
        <v>469</v>
      </c>
      <c r="AT73" s="123" t="s">
        <v>469</v>
      </c>
      <c r="AU73" s="123" t="s">
        <v>469</v>
      </c>
      <c r="AV73" s="123" t="s">
        <v>469</v>
      </c>
      <c r="AW73" s="123" t="s">
        <v>469</v>
      </c>
      <c r="AX73" s="123" t="s">
        <v>469</v>
      </c>
      <c r="AY73" s="123" t="s">
        <v>469</v>
      </c>
      <c r="AZ73" s="123" t="s">
        <v>469</v>
      </c>
      <c r="BA73" s="123" t="s">
        <v>469</v>
      </c>
      <c r="BB73" s="123" t="s">
        <v>469</v>
      </c>
      <c r="BC73" s="123" t="s">
        <v>469</v>
      </c>
      <c r="BD73" s="123" t="s">
        <v>469</v>
      </c>
      <c r="BE73" s="123" t="s">
        <v>469</v>
      </c>
      <c r="BF73" s="123" t="s">
        <v>469</v>
      </c>
      <c r="BG73" s="123" t="s">
        <v>469</v>
      </c>
      <c r="BH73" s="123" t="s">
        <v>469</v>
      </c>
      <c r="BI73" s="123" t="s">
        <v>469</v>
      </c>
      <c r="BJ73" s="123" t="s">
        <v>469</v>
      </c>
      <c r="BK73" s="123" t="s">
        <v>469</v>
      </c>
      <c r="BL73" s="3"/>
      <c r="BM73" s="3"/>
      <c r="BN73" s="3"/>
      <c r="BO73" s="3"/>
      <c r="BP73" s="3"/>
      <c r="BQ73" s="3"/>
    </row>
    <row r="74" spans="1:69" hidden="1" outlineLevel="1" x14ac:dyDescent="0.4">
      <c r="C74" s="402"/>
      <c r="D74" s="295" t="s">
        <v>504</v>
      </c>
      <c r="E74" s="123" t="s">
        <v>68</v>
      </c>
      <c r="F74" s="123" t="s">
        <v>68</v>
      </c>
      <c r="G74" s="123" t="s">
        <v>68</v>
      </c>
      <c r="H74" s="123" t="s">
        <v>68</v>
      </c>
      <c r="I74" s="123" t="s">
        <v>469</v>
      </c>
      <c r="J74" s="123" t="s">
        <v>469</v>
      </c>
      <c r="K74" s="123" t="s">
        <v>469</v>
      </c>
      <c r="L74" s="123" t="s">
        <v>469</v>
      </c>
      <c r="M74" s="123" t="s">
        <v>469</v>
      </c>
      <c r="N74" s="123" t="s">
        <v>469</v>
      </c>
      <c r="O74" s="123" t="s">
        <v>469</v>
      </c>
      <c r="P74" s="123" t="s">
        <v>469</v>
      </c>
      <c r="Q74" s="123" t="s">
        <v>469</v>
      </c>
      <c r="R74" s="123" t="s">
        <v>469</v>
      </c>
      <c r="S74" s="123" t="s">
        <v>469</v>
      </c>
      <c r="T74" s="123" t="s">
        <v>469</v>
      </c>
      <c r="U74" s="123" t="s">
        <v>469</v>
      </c>
      <c r="V74" s="123" t="s">
        <v>469</v>
      </c>
      <c r="W74" s="123" t="s">
        <v>469</v>
      </c>
      <c r="X74" s="123" t="s">
        <v>469</v>
      </c>
      <c r="Y74" s="123" t="s">
        <v>469</v>
      </c>
      <c r="Z74" s="123" t="s">
        <v>469</v>
      </c>
      <c r="AA74" s="123" t="s">
        <v>469</v>
      </c>
      <c r="AB74" s="123" t="s">
        <v>469</v>
      </c>
      <c r="AC74" s="123" t="s">
        <v>469</v>
      </c>
      <c r="AD74" s="123" t="s">
        <v>469</v>
      </c>
      <c r="AE74" s="123" t="s">
        <v>469</v>
      </c>
      <c r="AF74" s="123" t="s">
        <v>469</v>
      </c>
      <c r="AG74" s="123" t="s">
        <v>469</v>
      </c>
      <c r="AH74" s="123" t="s">
        <v>469</v>
      </c>
      <c r="AI74" s="123" t="s">
        <v>469</v>
      </c>
      <c r="AJ74" s="123" t="s">
        <v>469</v>
      </c>
      <c r="AK74" s="123" t="s">
        <v>469</v>
      </c>
      <c r="AL74" s="123" t="s">
        <v>469</v>
      </c>
      <c r="AM74" s="123" t="s">
        <v>469</v>
      </c>
      <c r="AN74" s="123" t="s">
        <v>469</v>
      </c>
      <c r="AO74" s="123" t="s">
        <v>469</v>
      </c>
      <c r="AP74" s="123" t="s">
        <v>469</v>
      </c>
      <c r="AQ74" s="123" t="s">
        <v>469</v>
      </c>
      <c r="AR74" s="123" t="s">
        <v>469</v>
      </c>
      <c r="AS74" s="123" t="s">
        <v>469</v>
      </c>
      <c r="AT74" s="123" t="s">
        <v>469</v>
      </c>
      <c r="AU74" s="123" t="s">
        <v>469</v>
      </c>
      <c r="AV74" s="123" t="s">
        <v>469</v>
      </c>
      <c r="AW74" s="123" t="s">
        <v>469</v>
      </c>
      <c r="AX74" s="123" t="s">
        <v>469</v>
      </c>
      <c r="AY74" s="123" t="s">
        <v>469</v>
      </c>
      <c r="AZ74" s="123" t="s">
        <v>469</v>
      </c>
      <c r="BA74" s="123" t="s">
        <v>469</v>
      </c>
      <c r="BB74" s="123" t="s">
        <v>469</v>
      </c>
      <c r="BC74" s="123" t="s">
        <v>469</v>
      </c>
      <c r="BD74" s="123" t="s">
        <v>469</v>
      </c>
      <c r="BE74" s="123" t="s">
        <v>469</v>
      </c>
      <c r="BF74" s="123" t="s">
        <v>469</v>
      </c>
      <c r="BG74" s="123" t="s">
        <v>469</v>
      </c>
      <c r="BH74" s="123" t="s">
        <v>469</v>
      </c>
      <c r="BI74" s="123" t="s">
        <v>469</v>
      </c>
      <c r="BJ74" s="123" t="s">
        <v>469</v>
      </c>
      <c r="BK74" s="123" t="s">
        <v>469</v>
      </c>
      <c r="BL74" s="3"/>
      <c r="BM74" s="3"/>
      <c r="BN74" s="3"/>
      <c r="BO74" s="3"/>
      <c r="BP74" s="3"/>
      <c r="BQ74" s="3"/>
    </row>
    <row r="75" spans="1:69" hidden="1" outlineLevel="1" x14ac:dyDescent="0.4">
      <c r="C75" s="402"/>
      <c r="D75" s="295" t="s">
        <v>505</v>
      </c>
      <c r="E75" s="124" t="s">
        <v>51</v>
      </c>
      <c r="F75" s="124" t="s">
        <v>73</v>
      </c>
      <c r="G75" s="124" t="s">
        <v>73</v>
      </c>
      <c r="H75" s="124" t="s">
        <v>73</v>
      </c>
      <c r="I75" s="124" t="s">
        <v>469</v>
      </c>
      <c r="J75" s="124" t="s">
        <v>469</v>
      </c>
      <c r="K75" s="124" t="s">
        <v>469</v>
      </c>
      <c r="L75" s="124" t="s">
        <v>469</v>
      </c>
      <c r="M75" s="124" t="s">
        <v>469</v>
      </c>
      <c r="N75" s="124" t="s">
        <v>469</v>
      </c>
      <c r="O75" s="124" t="s">
        <v>469</v>
      </c>
      <c r="P75" s="124" t="s">
        <v>469</v>
      </c>
      <c r="Q75" s="124" t="s">
        <v>469</v>
      </c>
      <c r="R75" s="124" t="s">
        <v>469</v>
      </c>
      <c r="S75" s="124" t="s">
        <v>469</v>
      </c>
      <c r="T75" s="124" t="s">
        <v>469</v>
      </c>
      <c r="U75" s="124" t="s">
        <v>469</v>
      </c>
      <c r="V75" s="124" t="s">
        <v>469</v>
      </c>
      <c r="W75" s="124" t="s">
        <v>469</v>
      </c>
      <c r="X75" s="124" t="s">
        <v>469</v>
      </c>
      <c r="Y75" s="124" t="s">
        <v>469</v>
      </c>
      <c r="Z75" s="124" t="s">
        <v>469</v>
      </c>
      <c r="AA75" s="124" t="s">
        <v>469</v>
      </c>
      <c r="AB75" s="124" t="s">
        <v>469</v>
      </c>
      <c r="AC75" s="124" t="s">
        <v>469</v>
      </c>
      <c r="AD75" s="124" t="s">
        <v>469</v>
      </c>
      <c r="AE75" s="124" t="s">
        <v>469</v>
      </c>
      <c r="AF75" s="124" t="s">
        <v>469</v>
      </c>
      <c r="AG75" s="124" t="s">
        <v>469</v>
      </c>
      <c r="AH75" s="124" t="s">
        <v>469</v>
      </c>
      <c r="AI75" s="124" t="s">
        <v>469</v>
      </c>
      <c r="AJ75" s="124" t="s">
        <v>469</v>
      </c>
      <c r="AK75" s="124" t="s">
        <v>469</v>
      </c>
      <c r="AL75" s="124" t="s">
        <v>469</v>
      </c>
      <c r="AM75" s="124" t="s">
        <v>469</v>
      </c>
      <c r="AN75" s="124" t="s">
        <v>469</v>
      </c>
      <c r="AO75" s="124" t="s">
        <v>469</v>
      </c>
      <c r="AP75" s="124" t="s">
        <v>469</v>
      </c>
      <c r="AQ75" s="124" t="s">
        <v>469</v>
      </c>
      <c r="AR75" s="124" t="s">
        <v>469</v>
      </c>
      <c r="AS75" s="124" t="s">
        <v>469</v>
      </c>
      <c r="AT75" s="124" t="s">
        <v>469</v>
      </c>
      <c r="AU75" s="124" t="s">
        <v>469</v>
      </c>
      <c r="AV75" s="124" t="s">
        <v>469</v>
      </c>
      <c r="AW75" s="124" t="s">
        <v>469</v>
      </c>
      <c r="AX75" s="124" t="s">
        <v>469</v>
      </c>
      <c r="AY75" s="124" t="s">
        <v>469</v>
      </c>
      <c r="AZ75" s="124" t="s">
        <v>469</v>
      </c>
      <c r="BA75" s="124" t="s">
        <v>469</v>
      </c>
      <c r="BB75" s="124" t="s">
        <v>469</v>
      </c>
      <c r="BC75" s="124" t="s">
        <v>469</v>
      </c>
      <c r="BD75" s="124" t="s">
        <v>469</v>
      </c>
      <c r="BE75" s="124" t="s">
        <v>469</v>
      </c>
      <c r="BF75" s="124" t="s">
        <v>469</v>
      </c>
      <c r="BG75" s="124" t="s">
        <v>469</v>
      </c>
      <c r="BH75" s="124" t="s">
        <v>469</v>
      </c>
      <c r="BI75" s="124" t="s">
        <v>469</v>
      </c>
      <c r="BJ75" s="124" t="s">
        <v>469</v>
      </c>
      <c r="BK75" s="124" t="s">
        <v>469</v>
      </c>
      <c r="BL75" s="3"/>
      <c r="BM75" s="3"/>
      <c r="BN75" s="3"/>
      <c r="BO75" s="3"/>
      <c r="BP75" s="3"/>
      <c r="BQ75" s="3"/>
    </row>
    <row r="76" spans="1:69" hidden="1" outlineLevel="1" x14ac:dyDescent="0.4">
      <c r="C76" s="402"/>
      <c r="D76" s="295" t="s">
        <v>506</v>
      </c>
      <c r="E76" s="123" t="s">
        <v>42</v>
      </c>
      <c r="F76" s="123" t="s">
        <v>45</v>
      </c>
      <c r="G76" s="123" t="s">
        <v>45</v>
      </c>
      <c r="H76" s="123" t="s">
        <v>45</v>
      </c>
      <c r="I76" s="123" t="s">
        <v>469</v>
      </c>
      <c r="J76" s="123" t="s">
        <v>469</v>
      </c>
      <c r="K76" s="123" t="s">
        <v>469</v>
      </c>
      <c r="L76" s="123" t="s">
        <v>469</v>
      </c>
      <c r="M76" s="123" t="s">
        <v>469</v>
      </c>
      <c r="N76" s="123" t="s">
        <v>469</v>
      </c>
      <c r="O76" s="123" t="s">
        <v>469</v>
      </c>
      <c r="P76" s="123" t="s">
        <v>469</v>
      </c>
      <c r="Q76" s="123" t="s">
        <v>469</v>
      </c>
      <c r="R76" s="123" t="s">
        <v>469</v>
      </c>
      <c r="S76" s="123" t="s">
        <v>469</v>
      </c>
      <c r="T76" s="123" t="s">
        <v>469</v>
      </c>
      <c r="U76" s="123" t="s">
        <v>469</v>
      </c>
      <c r="V76" s="123" t="s">
        <v>469</v>
      </c>
      <c r="W76" s="123" t="s">
        <v>469</v>
      </c>
      <c r="X76" s="123" t="s">
        <v>469</v>
      </c>
      <c r="Y76" s="123" t="s">
        <v>469</v>
      </c>
      <c r="Z76" s="123" t="s">
        <v>469</v>
      </c>
      <c r="AA76" s="123" t="s">
        <v>469</v>
      </c>
      <c r="AB76" s="123" t="s">
        <v>469</v>
      </c>
      <c r="AC76" s="123" t="s">
        <v>469</v>
      </c>
      <c r="AD76" s="123" t="s">
        <v>469</v>
      </c>
      <c r="AE76" s="123" t="s">
        <v>469</v>
      </c>
      <c r="AF76" s="123" t="s">
        <v>469</v>
      </c>
      <c r="AG76" s="123" t="s">
        <v>469</v>
      </c>
      <c r="AH76" s="123" t="s">
        <v>469</v>
      </c>
      <c r="AI76" s="123" t="s">
        <v>469</v>
      </c>
      <c r="AJ76" s="123" t="s">
        <v>469</v>
      </c>
      <c r="AK76" s="123" t="s">
        <v>469</v>
      </c>
      <c r="AL76" s="123" t="s">
        <v>469</v>
      </c>
      <c r="AM76" s="123" t="s">
        <v>469</v>
      </c>
      <c r="AN76" s="123" t="s">
        <v>469</v>
      </c>
      <c r="AO76" s="123" t="s">
        <v>469</v>
      </c>
      <c r="AP76" s="123" t="s">
        <v>469</v>
      </c>
      <c r="AQ76" s="123" t="s">
        <v>469</v>
      </c>
      <c r="AR76" s="123" t="s">
        <v>469</v>
      </c>
      <c r="AS76" s="123" t="s">
        <v>469</v>
      </c>
      <c r="AT76" s="123" t="s">
        <v>469</v>
      </c>
      <c r="AU76" s="123" t="s">
        <v>469</v>
      </c>
      <c r="AV76" s="123" t="s">
        <v>469</v>
      </c>
      <c r="AW76" s="123" t="s">
        <v>469</v>
      </c>
      <c r="AX76" s="123" t="s">
        <v>469</v>
      </c>
      <c r="AY76" s="123" t="s">
        <v>469</v>
      </c>
      <c r="AZ76" s="123" t="s">
        <v>469</v>
      </c>
      <c r="BA76" s="123" t="s">
        <v>469</v>
      </c>
      <c r="BB76" s="123" t="s">
        <v>469</v>
      </c>
      <c r="BC76" s="123" t="s">
        <v>469</v>
      </c>
      <c r="BD76" s="123" t="s">
        <v>469</v>
      </c>
      <c r="BE76" s="123" t="s">
        <v>469</v>
      </c>
      <c r="BF76" s="123" t="s">
        <v>469</v>
      </c>
      <c r="BG76" s="123" t="s">
        <v>469</v>
      </c>
      <c r="BH76" s="123" t="s">
        <v>469</v>
      </c>
      <c r="BI76" s="123" t="s">
        <v>469</v>
      </c>
      <c r="BJ76" s="123" t="s">
        <v>469</v>
      </c>
      <c r="BK76" s="123" t="s">
        <v>469</v>
      </c>
      <c r="BL76" s="3"/>
      <c r="BM76" s="3"/>
      <c r="BN76" s="3"/>
      <c r="BO76" s="3"/>
      <c r="BP76" s="3"/>
      <c r="BQ76" s="3"/>
    </row>
    <row r="77" spans="1:69" hidden="1" outlineLevel="1" x14ac:dyDescent="0.4">
      <c r="C77" s="284"/>
      <c r="D77" s="296" t="s">
        <v>218</v>
      </c>
      <c r="E77" s="285" t="s">
        <v>218</v>
      </c>
      <c r="F77" s="285" t="s">
        <v>218</v>
      </c>
      <c r="G77" s="285" t="s">
        <v>218</v>
      </c>
      <c r="H77" s="285" t="s">
        <v>218</v>
      </c>
      <c r="I77" s="285" t="s">
        <v>218</v>
      </c>
      <c r="J77" s="285" t="s">
        <v>218</v>
      </c>
      <c r="K77" s="285" t="s">
        <v>218</v>
      </c>
      <c r="L77" s="285" t="s">
        <v>218</v>
      </c>
      <c r="M77" s="285" t="s">
        <v>218</v>
      </c>
      <c r="N77" s="285" t="s">
        <v>218</v>
      </c>
      <c r="O77" s="285" t="s">
        <v>218</v>
      </c>
      <c r="P77" s="285" t="s">
        <v>218</v>
      </c>
      <c r="Q77" s="285" t="s">
        <v>218</v>
      </c>
      <c r="R77" s="285" t="s">
        <v>218</v>
      </c>
      <c r="S77" s="285" t="s">
        <v>218</v>
      </c>
      <c r="T77" s="285" t="s">
        <v>218</v>
      </c>
      <c r="U77" s="285" t="s">
        <v>218</v>
      </c>
      <c r="V77" s="285" t="s">
        <v>218</v>
      </c>
      <c r="W77" s="285" t="s">
        <v>218</v>
      </c>
      <c r="X77" s="285" t="s">
        <v>218</v>
      </c>
      <c r="Y77" s="285" t="s">
        <v>218</v>
      </c>
      <c r="Z77" s="285" t="s">
        <v>218</v>
      </c>
      <c r="AA77" s="285" t="s">
        <v>218</v>
      </c>
      <c r="AB77" s="285" t="s">
        <v>218</v>
      </c>
      <c r="AC77" s="285" t="s">
        <v>218</v>
      </c>
      <c r="AD77" s="285" t="s">
        <v>218</v>
      </c>
      <c r="AE77" s="285" t="s">
        <v>218</v>
      </c>
      <c r="AF77" s="285" t="s">
        <v>218</v>
      </c>
      <c r="AG77" s="285" t="s">
        <v>218</v>
      </c>
      <c r="AH77" s="285" t="s">
        <v>218</v>
      </c>
      <c r="AI77" s="285" t="s">
        <v>218</v>
      </c>
      <c r="AJ77" s="285" t="s">
        <v>218</v>
      </c>
      <c r="AK77" s="285" t="s">
        <v>218</v>
      </c>
      <c r="AL77" s="285" t="s">
        <v>218</v>
      </c>
      <c r="AM77" s="285" t="s">
        <v>218</v>
      </c>
      <c r="AN77" s="285" t="s">
        <v>218</v>
      </c>
      <c r="AO77" s="285" t="s">
        <v>218</v>
      </c>
      <c r="AP77" s="285" t="s">
        <v>218</v>
      </c>
      <c r="AQ77" s="285" t="s">
        <v>218</v>
      </c>
      <c r="AR77" s="285" t="s">
        <v>218</v>
      </c>
      <c r="AS77" s="285" t="s">
        <v>218</v>
      </c>
      <c r="AT77" s="285" t="s">
        <v>218</v>
      </c>
      <c r="AU77" s="285" t="s">
        <v>218</v>
      </c>
      <c r="AV77" s="285" t="s">
        <v>218</v>
      </c>
      <c r="AW77" s="285" t="s">
        <v>218</v>
      </c>
      <c r="AX77" s="285" t="s">
        <v>218</v>
      </c>
      <c r="AY77" s="285" t="s">
        <v>218</v>
      </c>
      <c r="AZ77" s="285" t="s">
        <v>218</v>
      </c>
      <c r="BA77" s="285" t="s">
        <v>218</v>
      </c>
      <c r="BB77" s="285" t="s">
        <v>218</v>
      </c>
      <c r="BC77" s="285" t="s">
        <v>218</v>
      </c>
      <c r="BD77" s="285" t="s">
        <v>218</v>
      </c>
      <c r="BE77" s="285" t="s">
        <v>218</v>
      </c>
      <c r="BF77" s="285" t="s">
        <v>218</v>
      </c>
      <c r="BG77" s="285" t="s">
        <v>218</v>
      </c>
      <c r="BH77" s="285" t="s">
        <v>218</v>
      </c>
      <c r="BI77" s="285" t="s">
        <v>218</v>
      </c>
      <c r="BJ77" s="285" t="s">
        <v>218</v>
      </c>
      <c r="BK77" s="285" t="s">
        <v>218</v>
      </c>
      <c r="BL77" s="3"/>
      <c r="BM77" s="3"/>
      <c r="BN77" s="3"/>
      <c r="BO77" s="3"/>
      <c r="BP77" s="3"/>
      <c r="BQ77" s="3"/>
    </row>
    <row r="78" spans="1:69" collapsed="1" x14ac:dyDescent="0.4">
      <c r="C78" s="284"/>
      <c r="D78" s="285" t="s">
        <v>218</v>
      </c>
      <c r="E78" s="299" t="str">
        <f t="shared" ref="E78:BG78" si="4">IF(E64="Ja",
IF(OR(COUNTIF(E68:E76,"*vælg*")&gt;0,SUM(E65:E67)=0),"Der mangler oplysninger","-"),
     IF(OR(COUNTIF(E68:E76,"*vælg*")&lt;9,SUM(E65:E67)&gt;0),"Fejl i indtastning",
"-"))</f>
        <v>-</v>
      </c>
      <c r="F78" s="299" t="str">
        <f t="shared" si="4"/>
        <v>-</v>
      </c>
      <c r="G78" s="299" t="str">
        <f t="shared" si="4"/>
        <v>-</v>
      </c>
      <c r="H78" s="299" t="str">
        <f t="shared" si="4"/>
        <v>-</v>
      </c>
      <c r="I78" s="299" t="str">
        <f t="shared" ref="I78:J78" si="5">IF(I64="Ja",
IF(OR(COUNTIF(I68:I76,"*vælg*")&gt;0,SUM(I65:I67)=0),"Der mangler oplysninger","-"),
     IF(OR(COUNTIF(I68:I76,"*vælg*")&lt;9,SUM(I65:I67)&gt;0),"Fejl i indtastning",
"-"))</f>
        <v>-</v>
      </c>
      <c r="J78" s="299" t="str">
        <f t="shared" si="5"/>
        <v>-</v>
      </c>
      <c r="K78" s="299" t="str">
        <f t="shared" si="4"/>
        <v>-</v>
      </c>
      <c r="L78" s="299" t="str">
        <f t="shared" si="4"/>
        <v>-</v>
      </c>
      <c r="M78" s="299" t="str">
        <f t="shared" si="4"/>
        <v>-</v>
      </c>
      <c r="N78" s="299" t="str">
        <f t="shared" si="4"/>
        <v>-</v>
      </c>
      <c r="O78" s="299" t="str">
        <f t="shared" si="4"/>
        <v>-</v>
      </c>
      <c r="P78" s="299" t="str">
        <f t="shared" si="4"/>
        <v>-</v>
      </c>
      <c r="Q78" s="299" t="str">
        <f t="shared" si="4"/>
        <v>-</v>
      </c>
      <c r="R78" s="299" t="str">
        <f t="shared" si="4"/>
        <v>-</v>
      </c>
      <c r="S78" s="299" t="str">
        <f t="shared" si="4"/>
        <v>-</v>
      </c>
      <c r="T78" s="299" t="str">
        <f t="shared" si="4"/>
        <v>-</v>
      </c>
      <c r="U78" s="299" t="str">
        <f t="shared" si="4"/>
        <v>-</v>
      </c>
      <c r="V78" s="299" t="str">
        <f t="shared" si="4"/>
        <v>-</v>
      </c>
      <c r="W78" s="299" t="str">
        <f t="shared" si="4"/>
        <v>-</v>
      </c>
      <c r="X78" s="299" t="str">
        <f t="shared" si="4"/>
        <v>-</v>
      </c>
      <c r="Y78" s="299" t="str">
        <f t="shared" si="4"/>
        <v>-</v>
      </c>
      <c r="Z78" s="299" t="str">
        <f t="shared" si="4"/>
        <v>-</v>
      </c>
      <c r="AA78" s="299" t="str">
        <f t="shared" si="4"/>
        <v>-</v>
      </c>
      <c r="AB78" s="299" t="str">
        <f t="shared" si="4"/>
        <v>-</v>
      </c>
      <c r="AC78" s="299" t="str">
        <f t="shared" si="4"/>
        <v>-</v>
      </c>
      <c r="AD78" s="299" t="str">
        <f t="shared" si="4"/>
        <v>-</v>
      </c>
      <c r="AE78" s="299" t="str">
        <f t="shared" si="4"/>
        <v>-</v>
      </c>
      <c r="AF78" s="299" t="str">
        <f t="shared" si="4"/>
        <v>-</v>
      </c>
      <c r="AG78" s="299" t="str">
        <f t="shared" si="4"/>
        <v>-</v>
      </c>
      <c r="AH78" s="299" t="str">
        <f t="shared" si="4"/>
        <v>-</v>
      </c>
      <c r="AI78" s="299" t="str">
        <f t="shared" si="4"/>
        <v>-</v>
      </c>
      <c r="AJ78" s="299" t="str">
        <f t="shared" si="4"/>
        <v>-</v>
      </c>
      <c r="AK78" s="299" t="str">
        <f t="shared" si="4"/>
        <v>-</v>
      </c>
      <c r="AL78" s="299" t="str">
        <f t="shared" si="4"/>
        <v>-</v>
      </c>
      <c r="AM78" s="299" t="str">
        <f t="shared" si="4"/>
        <v>-</v>
      </c>
      <c r="AN78" s="299" t="str">
        <f t="shared" si="4"/>
        <v>-</v>
      </c>
      <c r="AO78" s="299" t="str">
        <f t="shared" si="4"/>
        <v>-</v>
      </c>
      <c r="AP78" s="299" t="str">
        <f t="shared" si="4"/>
        <v>-</v>
      </c>
      <c r="AQ78" s="299" t="str">
        <f t="shared" si="4"/>
        <v>-</v>
      </c>
      <c r="AR78" s="299" t="str">
        <f t="shared" si="4"/>
        <v>-</v>
      </c>
      <c r="AS78" s="299" t="str">
        <f t="shared" si="4"/>
        <v>-</v>
      </c>
      <c r="AT78" s="299" t="str">
        <f t="shared" si="4"/>
        <v>-</v>
      </c>
      <c r="AU78" s="299" t="str">
        <f t="shared" si="4"/>
        <v>-</v>
      </c>
      <c r="AV78" s="299" t="str">
        <f t="shared" si="4"/>
        <v>-</v>
      </c>
      <c r="AW78" s="299" t="str">
        <f t="shared" si="4"/>
        <v>-</v>
      </c>
      <c r="AX78" s="299" t="str">
        <f t="shared" si="4"/>
        <v>-</v>
      </c>
      <c r="AY78" s="299" t="str">
        <f t="shared" si="4"/>
        <v>-</v>
      </c>
      <c r="AZ78" s="299" t="str">
        <f t="shared" si="4"/>
        <v>-</v>
      </c>
      <c r="BA78" s="299" t="str">
        <f t="shared" si="4"/>
        <v>-</v>
      </c>
      <c r="BB78" s="299" t="str">
        <f t="shared" si="4"/>
        <v>-</v>
      </c>
      <c r="BC78" s="299" t="str">
        <f t="shared" si="4"/>
        <v>-</v>
      </c>
      <c r="BD78" s="299" t="str">
        <f t="shared" si="4"/>
        <v>-</v>
      </c>
      <c r="BE78" s="299" t="str">
        <f t="shared" si="4"/>
        <v>-</v>
      </c>
      <c r="BF78" s="299" t="str">
        <f t="shared" si="4"/>
        <v>-</v>
      </c>
      <c r="BG78" s="299" t="str">
        <f t="shared" si="4"/>
        <v>-</v>
      </c>
      <c r="BH78" s="299" t="str">
        <f>IF(BH64="Ja",
IF(OR(COUNTIF(BH68:BH76,"*vælg*")&gt;0,SUM(BH65:BH67)=0),"Der mangler oplysninger","-"),
     IF(OR(COUNTIF(BH68:BH76,"*vælg*")&lt;9,SUM(BH65:BH67)&gt;0),"Fejl i indtastning",
"-"))</f>
        <v>-</v>
      </c>
      <c r="BI78" s="299" t="str">
        <f>IF(BI64="Ja",
IF(OR(COUNTIF(BI68:BI76,"*vælg*")&gt;0,SUM(BI65:BI67)=0),"Der mangler oplysninger","-"),
     IF(OR(COUNTIF(BI68:BI76,"*vælg*")&lt;9,SUM(BI65:BI67)&gt;0),"Fejl i indtastning",
"-"))</f>
        <v>-</v>
      </c>
      <c r="BJ78" s="299" t="str">
        <f>IF(BJ64="Ja",
IF(OR(COUNTIF(BJ68:BJ76,"*vælg*")&gt;0,SUM(BJ65:BJ67)=0),"Der mangler oplysninger","-"),
     IF(OR(COUNTIF(BJ68:BJ76,"*vælg*")&lt;9,SUM(BJ65:BJ67)&gt;0),"Fejl i indtastning",
"-"))</f>
        <v>-</v>
      </c>
      <c r="BK78" s="299" t="str">
        <f>IF(BK64="Ja",
IF(OR(COUNTIF(BK68:BK76,"*vælg*")&gt;0,SUM(BK65:BK67)=0),"Der mangler oplysninger","-"),
     IF(OR(COUNTIF(BK68:BK76,"*vælg*")&lt;9,SUM(BK65:BK67)&gt;0),"Fejl i indtastning",
"-"))</f>
        <v>-</v>
      </c>
      <c r="BL78" s="3"/>
      <c r="BM78" s="3"/>
      <c r="BN78" s="3"/>
      <c r="BO78" s="3"/>
      <c r="BP78" s="3"/>
      <c r="BQ78" s="3"/>
    </row>
    <row r="79" spans="1:69" x14ac:dyDescent="0.4">
      <c r="A79" s="127"/>
      <c r="B79" s="127"/>
      <c r="C79" s="244"/>
      <c r="D79" s="125" t="s">
        <v>218</v>
      </c>
      <c r="E79" s="125" t="s">
        <v>218</v>
      </c>
      <c r="F79" s="125" t="s">
        <v>218</v>
      </c>
      <c r="G79" s="125" t="s">
        <v>218</v>
      </c>
      <c r="H79" s="125" t="s">
        <v>218</v>
      </c>
      <c r="I79" s="125" t="s">
        <v>218</v>
      </c>
      <c r="J79" s="125" t="s">
        <v>218</v>
      </c>
      <c r="K79" s="125" t="s">
        <v>218</v>
      </c>
      <c r="L79" s="125" t="s">
        <v>218</v>
      </c>
      <c r="M79" s="125" t="s">
        <v>218</v>
      </c>
      <c r="N79" s="125" t="s">
        <v>218</v>
      </c>
      <c r="O79" s="125" t="s">
        <v>218</v>
      </c>
      <c r="P79" s="125" t="s">
        <v>218</v>
      </c>
      <c r="Q79" s="125" t="s">
        <v>218</v>
      </c>
      <c r="R79" s="125" t="s">
        <v>218</v>
      </c>
      <c r="S79" s="125" t="s">
        <v>218</v>
      </c>
      <c r="T79" s="125" t="s">
        <v>218</v>
      </c>
      <c r="U79" s="125" t="s">
        <v>218</v>
      </c>
      <c r="V79" s="125" t="s">
        <v>218</v>
      </c>
      <c r="W79" s="125" t="s">
        <v>218</v>
      </c>
      <c r="X79" s="125" t="s">
        <v>218</v>
      </c>
      <c r="Y79" s="125" t="s">
        <v>218</v>
      </c>
      <c r="Z79" s="125" t="s">
        <v>218</v>
      </c>
      <c r="AA79" s="125" t="s">
        <v>218</v>
      </c>
      <c r="AB79" s="125" t="s">
        <v>218</v>
      </c>
      <c r="AC79" s="125" t="s">
        <v>218</v>
      </c>
      <c r="AD79" s="125" t="s">
        <v>218</v>
      </c>
      <c r="AE79" s="125" t="s">
        <v>218</v>
      </c>
      <c r="AF79" s="125" t="s">
        <v>218</v>
      </c>
      <c r="AG79" s="125" t="s">
        <v>218</v>
      </c>
      <c r="AH79" s="125" t="s">
        <v>218</v>
      </c>
      <c r="AI79" s="125" t="s">
        <v>218</v>
      </c>
      <c r="AJ79" s="125" t="s">
        <v>218</v>
      </c>
      <c r="AK79" s="125" t="s">
        <v>218</v>
      </c>
      <c r="AL79" s="125" t="s">
        <v>218</v>
      </c>
      <c r="AM79" s="125" t="s">
        <v>218</v>
      </c>
      <c r="AN79" s="125" t="s">
        <v>218</v>
      </c>
      <c r="AO79" s="125" t="s">
        <v>218</v>
      </c>
      <c r="AP79" s="125" t="s">
        <v>218</v>
      </c>
      <c r="AQ79" s="125" t="s">
        <v>218</v>
      </c>
      <c r="AR79" s="125" t="s">
        <v>218</v>
      </c>
      <c r="AS79" s="125" t="s">
        <v>218</v>
      </c>
      <c r="AT79" s="125" t="s">
        <v>218</v>
      </c>
      <c r="AU79" s="125" t="s">
        <v>218</v>
      </c>
      <c r="AV79" s="125" t="s">
        <v>218</v>
      </c>
      <c r="AW79" s="125" t="s">
        <v>218</v>
      </c>
      <c r="AX79" s="125" t="s">
        <v>218</v>
      </c>
      <c r="AY79" s="125" t="s">
        <v>218</v>
      </c>
      <c r="AZ79" s="125" t="s">
        <v>218</v>
      </c>
      <c r="BA79" s="125" t="s">
        <v>218</v>
      </c>
      <c r="BB79" s="125" t="s">
        <v>218</v>
      </c>
      <c r="BC79" s="125" t="s">
        <v>218</v>
      </c>
      <c r="BD79" s="125" t="s">
        <v>218</v>
      </c>
      <c r="BE79" s="125" t="s">
        <v>218</v>
      </c>
      <c r="BF79" s="125" t="s">
        <v>218</v>
      </c>
      <c r="BG79" s="125" t="s">
        <v>218</v>
      </c>
      <c r="BH79" s="125" t="s">
        <v>218</v>
      </c>
      <c r="BI79" s="125" t="s">
        <v>218</v>
      </c>
      <c r="BJ79" s="125" t="s">
        <v>218</v>
      </c>
      <c r="BK79" s="125" t="s">
        <v>218</v>
      </c>
      <c r="BL79" s="3"/>
      <c r="BM79" s="3"/>
      <c r="BN79" s="3"/>
      <c r="BO79" s="3"/>
      <c r="BP79" s="3"/>
      <c r="BQ79" s="3"/>
    </row>
    <row r="80" spans="1:69" x14ac:dyDescent="0.4">
      <c r="C80" s="284"/>
      <c r="D80" s="300" t="s">
        <v>452</v>
      </c>
      <c r="E80" s="123" t="s">
        <v>46</v>
      </c>
      <c r="F80" s="123" t="s">
        <v>61</v>
      </c>
      <c r="G80" s="123" t="s">
        <v>61</v>
      </c>
      <c r="H80" s="123" t="s">
        <v>61</v>
      </c>
      <c r="I80" s="123" t="s">
        <v>469</v>
      </c>
      <c r="J80" s="123" t="s">
        <v>469</v>
      </c>
      <c r="K80" s="123" t="s">
        <v>469</v>
      </c>
      <c r="L80" s="123" t="s">
        <v>469</v>
      </c>
      <c r="M80" s="123" t="s">
        <v>469</v>
      </c>
      <c r="N80" s="123" t="s">
        <v>469</v>
      </c>
      <c r="O80" s="123" t="s">
        <v>469</v>
      </c>
      <c r="P80" s="123" t="s">
        <v>469</v>
      </c>
      <c r="Q80" s="123" t="s">
        <v>469</v>
      </c>
      <c r="R80" s="123" t="s">
        <v>469</v>
      </c>
      <c r="S80" s="123" t="s">
        <v>469</v>
      </c>
      <c r="T80" s="123" t="s">
        <v>469</v>
      </c>
      <c r="U80" s="123" t="s">
        <v>469</v>
      </c>
      <c r="V80" s="123" t="s">
        <v>469</v>
      </c>
      <c r="W80" s="123" t="s">
        <v>469</v>
      </c>
      <c r="X80" s="123" t="s">
        <v>469</v>
      </c>
      <c r="Y80" s="123" t="s">
        <v>469</v>
      </c>
      <c r="Z80" s="123" t="s">
        <v>469</v>
      </c>
      <c r="AA80" s="123" t="s">
        <v>469</v>
      </c>
      <c r="AB80" s="123" t="s">
        <v>469</v>
      </c>
      <c r="AC80" s="123" t="s">
        <v>469</v>
      </c>
      <c r="AD80" s="123" t="s">
        <v>469</v>
      </c>
      <c r="AE80" s="123" t="s">
        <v>469</v>
      </c>
      <c r="AF80" s="123" t="s">
        <v>469</v>
      </c>
      <c r="AG80" s="123" t="s">
        <v>469</v>
      </c>
      <c r="AH80" s="123" t="s">
        <v>469</v>
      </c>
      <c r="AI80" s="123" t="s">
        <v>469</v>
      </c>
      <c r="AJ80" s="123" t="s">
        <v>469</v>
      </c>
      <c r="AK80" s="123" t="s">
        <v>469</v>
      </c>
      <c r="AL80" s="123" t="s">
        <v>469</v>
      </c>
      <c r="AM80" s="123" t="s">
        <v>469</v>
      </c>
      <c r="AN80" s="123" t="s">
        <v>469</v>
      </c>
      <c r="AO80" s="123" t="s">
        <v>469</v>
      </c>
      <c r="AP80" s="123" t="s">
        <v>469</v>
      </c>
      <c r="AQ80" s="123" t="s">
        <v>469</v>
      </c>
      <c r="AR80" s="123" t="s">
        <v>469</v>
      </c>
      <c r="AS80" s="123" t="s">
        <v>469</v>
      </c>
      <c r="AT80" s="123" t="s">
        <v>469</v>
      </c>
      <c r="AU80" s="123" t="s">
        <v>469</v>
      </c>
      <c r="AV80" s="123" t="s">
        <v>469</v>
      </c>
      <c r="AW80" s="123" t="s">
        <v>469</v>
      </c>
      <c r="AX80" s="123" t="s">
        <v>469</v>
      </c>
      <c r="AY80" s="123" t="s">
        <v>469</v>
      </c>
      <c r="AZ80" s="123" t="s">
        <v>469</v>
      </c>
      <c r="BA80" s="123" t="s">
        <v>469</v>
      </c>
      <c r="BB80" s="123" t="s">
        <v>469</v>
      </c>
      <c r="BC80" s="123" t="s">
        <v>469</v>
      </c>
      <c r="BD80" s="123" t="s">
        <v>469</v>
      </c>
      <c r="BE80" s="123" t="s">
        <v>469</v>
      </c>
      <c r="BF80" s="123" t="s">
        <v>469</v>
      </c>
      <c r="BG80" s="123" t="s">
        <v>469</v>
      </c>
      <c r="BH80" s="123" t="s">
        <v>469</v>
      </c>
      <c r="BI80" s="123" t="s">
        <v>469</v>
      </c>
      <c r="BJ80" s="123" t="s">
        <v>469</v>
      </c>
      <c r="BK80" s="123" t="s">
        <v>469</v>
      </c>
      <c r="BL80" s="3"/>
      <c r="BM80" s="3"/>
      <c r="BN80" s="3"/>
      <c r="BO80" s="3"/>
      <c r="BP80" s="3"/>
      <c r="BQ80" s="3"/>
    </row>
    <row r="81" spans="3:69" x14ac:dyDescent="0.4">
      <c r="C81" s="402" t="s">
        <v>939</v>
      </c>
      <c r="D81" s="295" t="s">
        <v>484</v>
      </c>
      <c r="E81" s="248">
        <f t="shared" ref="E81:BG81" si="6">E41</f>
        <v>8</v>
      </c>
      <c r="F81" s="248">
        <f t="shared" si="6"/>
        <v>5.5</v>
      </c>
      <c r="G81" s="248">
        <v>7.5</v>
      </c>
      <c r="H81" s="248">
        <v>8</v>
      </c>
      <c r="I81" s="248" t="str">
        <f t="shared" ref="I81:J81" si="7">I41</f>
        <v>-</v>
      </c>
      <c r="J81" s="248" t="str">
        <f t="shared" si="7"/>
        <v>-</v>
      </c>
      <c r="K81" s="248" t="str">
        <f t="shared" si="6"/>
        <v>-</v>
      </c>
      <c r="L81" s="248" t="str">
        <f t="shared" si="6"/>
        <v>-</v>
      </c>
      <c r="M81" s="248" t="str">
        <f t="shared" si="6"/>
        <v>-</v>
      </c>
      <c r="N81" s="248" t="str">
        <f t="shared" si="6"/>
        <v>-</v>
      </c>
      <c r="O81" s="248" t="str">
        <f t="shared" si="6"/>
        <v>-</v>
      </c>
      <c r="P81" s="248" t="str">
        <f t="shared" si="6"/>
        <v>-</v>
      </c>
      <c r="Q81" s="248" t="str">
        <f t="shared" si="6"/>
        <v>-</v>
      </c>
      <c r="R81" s="248" t="str">
        <f t="shared" si="6"/>
        <v>-</v>
      </c>
      <c r="S81" s="248" t="str">
        <f t="shared" si="6"/>
        <v>-</v>
      </c>
      <c r="T81" s="248" t="str">
        <f t="shared" si="6"/>
        <v>-</v>
      </c>
      <c r="U81" s="248" t="str">
        <f t="shared" si="6"/>
        <v>-</v>
      </c>
      <c r="V81" s="248" t="str">
        <f t="shared" si="6"/>
        <v>-</v>
      </c>
      <c r="W81" s="248" t="str">
        <f t="shared" si="6"/>
        <v>-</v>
      </c>
      <c r="X81" s="248" t="str">
        <f t="shared" si="6"/>
        <v>-</v>
      </c>
      <c r="Y81" s="248" t="str">
        <f t="shared" si="6"/>
        <v>-</v>
      </c>
      <c r="Z81" s="248" t="str">
        <f t="shared" si="6"/>
        <v>-</v>
      </c>
      <c r="AA81" s="248" t="str">
        <f t="shared" si="6"/>
        <v>-</v>
      </c>
      <c r="AB81" s="248" t="str">
        <f t="shared" si="6"/>
        <v>-</v>
      </c>
      <c r="AC81" s="248" t="str">
        <f t="shared" si="6"/>
        <v>-</v>
      </c>
      <c r="AD81" s="248" t="str">
        <f t="shared" si="6"/>
        <v>-</v>
      </c>
      <c r="AE81" s="248" t="str">
        <f t="shared" si="6"/>
        <v>-</v>
      </c>
      <c r="AF81" s="248" t="str">
        <f t="shared" si="6"/>
        <v>-</v>
      </c>
      <c r="AG81" s="248" t="str">
        <f t="shared" si="6"/>
        <v>-</v>
      </c>
      <c r="AH81" s="248" t="str">
        <f t="shared" si="6"/>
        <v>-</v>
      </c>
      <c r="AI81" s="248" t="str">
        <f t="shared" si="6"/>
        <v>-</v>
      </c>
      <c r="AJ81" s="248" t="str">
        <f t="shared" si="6"/>
        <v>-</v>
      </c>
      <c r="AK81" s="248" t="str">
        <f t="shared" si="6"/>
        <v>-</v>
      </c>
      <c r="AL81" s="248" t="str">
        <f t="shared" si="6"/>
        <v>-</v>
      </c>
      <c r="AM81" s="248" t="str">
        <f t="shared" si="6"/>
        <v>-</v>
      </c>
      <c r="AN81" s="248" t="str">
        <f t="shared" si="6"/>
        <v>-</v>
      </c>
      <c r="AO81" s="248" t="str">
        <f t="shared" si="6"/>
        <v>-</v>
      </c>
      <c r="AP81" s="248" t="str">
        <f t="shared" si="6"/>
        <v>-</v>
      </c>
      <c r="AQ81" s="248" t="str">
        <f t="shared" si="6"/>
        <v>-</v>
      </c>
      <c r="AR81" s="248" t="str">
        <f t="shared" si="6"/>
        <v>-</v>
      </c>
      <c r="AS81" s="248" t="str">
        <f t="shared" si="6"/>
        <v>-</v>
      </c>
      <c r="AT81" s="248" t="str">
        <f t="shared" si="6"/>
        <v>-</v>
      </c>
      <c r="AU81" s="248" t="str">
        <f t="shared" si="6"/>
        <v>-</v>
      </c>
      <c r="AV81" s="248" t="str">
        <f t="shared" si="6"/>
        <v>-</v>
      </c>
      <c r="AW81" s="248" t="str">
        <f t="shared" si="6"/>
        <v>-</v>
      </c>
      <c r="AX81" s="248" t="str">
        <f t="shared" si="6"/>
        <v>-</v>
      </c>
      <c r="AY81" s="248" t="str">
        <f t="shared" si="6"/>
        <v>-</v>
      </c>
      <c r="AZ81" s="248" t="str">
        <f t="shared" si="6"/>
        <v>-</v>
      </c>
      <c r="BA81" s="248" t="str">
        <f t="shared" si="6"/>
        <v>-</v>
      </c>
      <c r="BB81" s="248" t="str">
        <f t="shared" si="6"/>
        <v>-</v>
      </c>
      <c r="BC81" s="248" t="str">
        <f t="shared" si="6"/>
        <v>-</v>
      </c>
      <c r="BD81" s="248" t="str">
        <f t="shared" si="6"/>
        <v>-</v>
      </c>
      <c r="BE81" s="248" t="str">
        <f t="shared" si="6"/>
        <v>-</v>
      </c>
      <c r="BF81" s="248" t="str">
        <f t="shared" si="6"/>
        <v>-</v>
      </c>
      <c r="BG81" s="248" t="str">
        <f t="shared" si="6"/>
        <v>-</v>
      </c>
      <c r="BH81" s="248" t="str">
        <f t="shared" ref="BH81:BK82" si="8">BH41</f>
        <v>-</v>
      </c>
      <c r="BI81" s="248" t="str">
        <f t="shared" si="8"/>
        <v>-</v>
      </c>
      <c r="BJ81" s="248" t="str">
        <f t="shared" si="8"/>
        <v>-</v>
      </c>
      <c r="BK81" s="248" t="str">
        <f t="shared" si="8"/>
        <v>-</v>
      </c>
      <c r="BL81" s="3"/>
      <c r="BM81" s="3"/>
      <c r="BN81" s="3"/>
      <c r="BO81" s="3"/>
      <c r="BP81" s="3"/>
      <c r="BQ81" s="3"/>
    </row>
    <row r="82" spans="3:69" x14ac:dyDescent="0.4">
      <c r="C82" s="402"/>
      <c r="D82" s="295" t="s">
        <v>485</v>
      </c>
      <c r="E82" s="248">
        <f t="shared" ref="E82:BG82" si="9">E42</f>
        <v>4.12</v>
      </c>
      <c r="F82" s="248">
        <f t="shared" si="9"/>
        <v>4.12</v>
      </c>
      <c r="G82" s="248">
        <f t="shared" si="9"/>
        <v>4.12</v>
      </c>
      <c r="H82" s="248">
        <f t="shared" si="9"/>
        <v>4.12</v>
      </c>
      <c r="I82" s="248" t="str">
        <f t="shared" ref="I82:J82" si="10">I42</f>
        <v>-</v>
      </c>
      <c r="J82" s="248" t="str">
        <f t="shared" si="10"/>
        <v>-</v>
      </c>
      <c r="K82" s="248" t="str">
        <f t="shared" si="9"/>
        <v>-</v>
      </c>
      <c r="L82" s="248" t="str">
        <f t="shared" si="9"/>
        <v>-</v>
      </c>
      <c r="M82" s="248" t="str">
        <f t="shared" si="9"/>
        <v>-</v>
      </c>
      <c r="N82" s="248" t="str">
        <f t="shared" si="9"/>
        <v>-</v>
      </c>
      <c r="O82" s="248" t="str">
        <f t="shared" si="9"/>
        <v>-</v>
      </c>
      <c r="P82" s="248" t="str">
        <f t="shared" si="9"/>
        <v>-</v>
      </c>
      <c r="Q82" s="248" t="str">
        <f t="shared" si="9"/>
        <v>-</v>
      </c>
      <c r="R82" s="248" t="str">
        <f t="shared" si="9"/>
        <v>-</v>
      </c>
      <c r="S82" s="248" t="str">
        <f t="shared" si="9"/>
        <v>-</v>
      </c>
      <c r="T82" s="248" t="str">
        <f t="shared" si="9"/>
        <v>-</v>
      </c>
      <c r="U82" s="248" t="str">
        <f t="shared" si="9"/>
        <v>-</v>
      </c>
      <c r="V82" s="248" t="str">
        <f t="shared" si="9"/>
        <v>-</v>
      </c>
      <c r="W82" s="248" t="str">
        <f t="shared" si="9"/>
        <v>-</v>
      </c>
      <c r="X82" s="248" t="str">
        <f t="shared" si="9"/>
        <v>-</v>
      </c>
      <c r="Y82" s="248" t="str">
        <f t="shared" si="9"/>
        <v>-</v>
      </c>
      <c r="Z82" s="248" t="str">
        <f t="shared" si="9"/>
        <v>-</v>
      </c>
      <c r="AA82" s="248" t="str">
        <f t="shared" si="9"/>
        <v>-</v>
      </c>
      <c r="AB82" s="248" t="str">
        <f t="shared" si="9"/>
        <v>-</v>
      </c>
      <c r="AC82" s="248" t="str">
        <f t="shared" si="9"/>
        <v>-</v>
      </c>
      <c r="AD82" s="248" t="str">
        <f t="shared" si="9"/>
        <v>-</v>
      </c>
      <c r="AE82" s="248" t="str">
        <f t="shared" si="9"/>
        <v>-</v>
      </c>
      <c r="AF82" s="248" t="str">
        <f t="shared" si="9"/>
        <v>-</v>
      </c>
      <c r="AG82" s="248" t="str">
        <f t="shared" si="9"/>
        <v>-</v>
      </c>
      <c r="AH82" s="248" t="str">
        <f t="shared" si="9"/>
        <v>-</v>
      </c>
      <c r="AI82" s="248" t="str">
        <f t="shared" si="9"/>
        <v>-</v>
      </c>
      <c r="AJ82" s="248" t="str">
        <f t="shared" si="9"/>
        <v>-</v>
      </c>
      <c r="AK82" s="248" t="str">
        <f t="shared" si="9"/>
        <v>-</v>
      </c>
      <c r="AL82" s="248" t="str">
        <f t="shared" si="9"/>
        <v>-</v>
      </c>
      <c r="AM82" s="248" t="str">
        <f t="shared" si="9"/>
        <v>-</v>
      </c>
      <c r="AN82" s="248" t="str">
        <f t="shared" si="9"/>
        <v>-</v>
      </c>
      <c r="AO82" s="248" t="str">
        <f t="shared" si="9"/>
        <v>-</v>
      </c>
      <c r="AP82" s="248" t="str">
        <f t="shared" si="9"/>
        <v>-</v>
      </c>
      <c r="AQ82" s="248" t="str">
        <f t="shared" si="9"/>
        <v>-</v>
      </c>
      <c r="AR82" s="248" t="str">
        <f t="shared" si="9"/>
        <v>-</v>
      </c>
      <c r="AS82" s="248" t="str">
        <f t="shared" si="9"/>
        <v>-</v>
      </c>
      <c r="AT82" s="248" t="str">
        <f t="shared" si="9"/>
        <v>-</v>
      </c>
      <c r="AU82" s="248" t="str">
        <f t="shared" si="9"/>
        <v>-</v>
      </c>
      <c r="AV82" s="248" t="str">
        <f t="shared" si="9"/>
        <v>-</v>
      </c>
      <c r="AW82" s="248" t="str">
        <f t="shared" si="9"/>
        <v>-</v>
      </c>
      <c r="AX82" s="248" t="str">
        <f t="shared" si="9"/>
        <v>-</v>
      </c>
      <c r="AY82" s="248" t="str">
        <f t="shared" si="9"/>
        <v>-</v>
      </c>
      <c r="AZ82" s="248" t="str">
        <f t="shared" si="9"/>
        <v>-</v>
      </c>
      <c r="BA82" s="248" t="str">
        <f t="shared" si="9"/>
        <v>-</v>
      </c>
      <c r="BB82" s="248" t="str">
        <f t="shared" si="9"/>
        <v>-</v>
      </c>
      <c r="BC82" s="248" t="str">
        <f t="shared" si="9"/>
        <v>-</v>
      </c>
      <c r="BD82" s="248" t="str">
        <f t="shared" si="9"/>
        <v>-</v>
      </c>
      <c r="BE82" s="248" t="str">
        <f t="shared" si="9"/>
        <v>-</v>
      </c>
      <c r="BF82" s="248" t="str">
        <f t="shared" si="9"/>
        <v>-</v>
      </c>
      <c r="BG82" s="248" t="str">
        <f t="shared" si="9"/>
        <v>-</v>
      </c>
      <c r="BH82" s="248" t="str">
        <f t="shared" si="8"/>
        <v>-</v>
      </c>
      <c r="BI82" s="248" t="str">
        <f t="shared" si="8"/>
        <v>-</v>
      </c>
      <c r="BJ82" s="248" t="str">
        <f t="shared" si="8"/>
        <v>-</v>
      </c>
      <c r="BK82" s="248" t="str">
        <f t="shared" si="8"/>
        <v>-</v>
      </c>
      <c r="BL82" s="3"/>
      <c r="BM82" s="3"/>
      <c r="BN82" s="3"/>
      <c r="BO82" s="3"/>
      <c r="BP82" s="3"/>
      <c r="BQ82" s="3"/>
    </row>
    <row r="83" spans="3:69" x14ac:dyDescent="0.4">
      <c r="C83" s="402"/>
      <c r="D83" s="295" t="s">
        <v>36</v>
      </c>
      <c r="E83" s="123" t="s">
        <v>47</v>
      </c>
      <c r="F83" s="123" t="s">
        <v>53</v>
      </c>
      <c r="G83" s="123" t="s">
        <v>53</v>
      </c>
      <c r="H83" s="123" t="s">
        <v>47</v>
      </c>
      <c r="I83" s="123" t="s">
        <v>469</v>
      </c>
      <c r="J83" s="123" t="s">
        <v>469</v>
      </c>
      <c r="K83" s="123" t="s">
        <v>469</v>
      </c>
      <c r="L83" s="123" t="s">
        <v>469</v>
      </c>
      <c r="M83" s="123" t="s">
        <v>469</v>
      </c>
      <c r="N83" s="123" t="s">
        <v>469</v>
      </c>
      <c r="O83" s="123" t="s">
        <v>469</v>
      </c>
      <c r="P83" s="123" t="s">
        <v>469</v>
      </c>
      <c r="Q83" s="123" t="s">
        <v>469</v>
      </c>
      <c r="R83" s="123" t="s">
        <v>469</v>
      </c>
      <c r="S83" s="123" t="s">
        <v>469</v>
      </c>
      <c r="T83" s="123" t="s">
        <v>469</v>
      </c>
      <c r="U83" s="123" t="s">
        <v>469</v>
      </c>
      <c r="V83" s="123" t="s">
        <v>469</v>
      </c>
      <c r="W83" s="123" t="s">
        <v>469</v>
      </c>
      <c r="X83" s="123" t="s">
        <v>469</v>
      </c>
      <c r="Y83" s="123" t="s">
        <v>469</v>
      </c>
      <c r="Z83" s="123" t="s">
        <v>469</v>
      </c>
      <c r="AA83" s="123" t="s">
        <v>469</v>
      </c>
      <c r="AB83" s="123" t="s">
        <v>469</v>
      </c>
      <c r="AC83" s="123" t="s">
        <v>469</v>
      </c>
      <c r="AD83" s="123" t="s">
        <v>469</v>
      </c>
      <c r="AE83" s="123" t="s">
        <v>469</v>
      </c>
      <c r="AF83" s="123" t="s">
        <v>469</v>
      </c>
      <c r="AG83" s="123" t="s">
        <v>469</v>
      </c>
      <c r="AH83" s="123" t="s">
        <v>469</v>
      </c>
      <c r="AI83" s="123" t="s">
        <v>469</v>
      </c>
      <c r="AJ83" s="123" t="s">
        <v>469</v>
      </c>
      <c r="AK83" s="123" t="s">
        <v>469</v>
      </c>
      <c r="AL83" s="123" t="s">
        <v>469</v>
      </c>
      <c r="AM83" s="123" t="s">
        <v>469</v>
      </c>
      <c r="AN83" s="123" t="s">
        <v>469</v>
      </c>
      <c r="AO83" s="123" t="s">
        <v>469</v>
      </c>
      <c r="AP83" s="123" t="s">
        <v>469</v>
      </c>
      <c r="AQ83" s="123" t="s">
        <v>469</v>
      </c>
      <c r="AR83" s="123" t="s">
        <v>469</v>
      </c>
      <c r="AS83" s="123" t="s">
        <v>469</v>
      </c>
      <c r="AT83" s="123" t="s">
        <v>469</v>
      </c>
      <c r="AU83" s="123" t="s">
        <v>469</v>
      </c>
      <c r="AV83" s="123" t="s">
        <v>469</v>
      </c>
      <c r="AW83" s="123" t="s">
        <v>469</v>
      </c>
      <c r="AX83" s="123" t="s">
        <v>469</v>
      </c>
      <c r="AY83" s="123" t="s">
        <v>469</v>
      </c>
      <c r="AZ83" s="123" t="s">
        <v>469</v>
      </c>
      <c r="BA83" s="123" t="s">
        <v>469</v>
      </c>
      <c r="BB83" s="123" t="s">
        <v>469</v>
      </c>
      <c r="BC83" s="123" t="s">
        <v>469</v>
      </c>
      <c r="BD83" s="123" t="s">
        <v>469</v>
      </c>
      <c r="BE83" s="123" t="s">
        <v>469</v>
      </c>
      <c r="BF83" s="123" t="s">
        <v>469</v>
      </c>
      <c r="BG83" s="123" t="s">
        <v>469</v>
      </c>
      <c r="BH83" s="123" t="s">
        <v>469</v>
      </c>
      <c r="BI83" s="123" t="s">
        <v>469</v>
      </c>
      <c r="BJ83" s="123" t="s">
        <v>469</v>
      </c>
      <c r="BK83" s="123" t="s">
        <v>469</v>
      </c>
      <c r="BL83" s="3"/>
      <c r="BM83" s="3"/>
      <c r="BN83" s="3"/>
      <c r="BO83" s="3"/>
      <c r="BP83" s="3"/>
      <c r="BQ83" s="3"/>
    </row>
    <row r="84" spans="3:69" x14ac:dyDescent="0.4">
      <c r="C84" s="284"/>
      <c r="D84" s="301" t="s">
        <v>458</v>
      </c>
      <c r="E84" s="122" t="s">
        <v>45</v>
      </c>
      <c r="F84" s="122" t="s">
        <v>42</v>
      </c>
      <c r="G84" s="122" t="s">
        <v>42</v>
      </c>
      <c r="H84" s="122" t="s">
        <v>42</v>
      </c>
      <c r="I84" s="122" t="s">
        <v>469</v>
      </c>
      <c r="J84" s="122" t="s">
        <v>469</v>
      </c>
      <c r="K84" s="122" t="s">
        <v>469</v>
      </c>
      <c r="L84" s="122" t="s">
        <v>469</v>
      </c>
      <c r="M84" s="122" t="s">
        <v>469</v>
      </c>
      <c r="N84" s="122" t="s">
        <v>469</v>
      </c>
      <c r="O84" s="122" t="s">
        <v>469</v>
      </c>
      <c r="P84" s="122" t="s">
        <v>469</v>
      </c>
      <c r="Q84" s="122" t="s">
        <v>469</v>
      </c>
      <c r="R84" s="122" t="s">
        <v>469</v>
      </c>
      <c r="S84" s="122" t="s">
        <v>469</v>
      </c>
      <c r="T84" s="122" t="s">
        <v>469</v>
      </c>
      <c r="U84" s="122" t="s">
        <v>469</v>
      </c>
      <c r="V84" s="122" t="s">
        <v>469</v>
      </c>
      <c r="W84" s="122" t="s">
        <v>469</v>
      </c>
      <c r="X84" s="122" t="s">
        <v>469</v>
      </c>
      <c r="Y84" s="122" t="s">
        <v>469</v>
      </c>
      <c r="Z84" s="122" t="s">
        <v>469</v>
      </c>
      <c r="AA84" s="122" t="s">
        <v>469</v>
      </c>
      <c r="AB84" s="122" t="s">
        <v>469</v>
      </c>
      <c r="AC84" s="122" t="s">
        <v>469</v>
      </c>
      <c r="AD84" s="122" t="s">
        <v>469</v>
      </c>
      <c r="AE84" s="122" t="s">
        <v>469</v>
      </c>
      <c r="AF84" s="122" t="s">
        <v>469</v>
      </c>
      <c r="AG84" s="122" t="s">
        <v>469</v>
      </c>
      <c r="AH84" s="122" t="s">
        <v>469</v>
      </c>
      <c r="AI84" s="122" t="s">
        <v>469</v>
      </c>
      <c r="AJ84" s="122" t="s">
        <v>469</v>
      </c>
      <c r="AK84" s="122" t="s">
        <v>469</v>
      </c>
      <c r="AL84" s="122" t="s">
        <v>469</v>
      </c>
      <c r="AM84" s="122" t="s">
        <v>469</v>
      </c>
      <c r="AN84" s="122" t="s">
        <v>469</v>
      </c>
      <c r="AO84" s="122" t="s">
        <v>469</v>
      </c>
      <c r="AP84" s="122" t="s">
        <v>469</v>
      </c>
      <c r="AQ84" s="122" t="s">
        <v>469</v>
      </c>
      <c r="AR84" s="122" t="s">
        <v>469</v>
      </c>
      <c r="AS84" s="122" t="s">
        <v>469</v>
      </c>
      <c r="AT84" s="122" t="s">
        <v>469</v>
      </c>
      <c r="AU84" s="122" t="s">
        <v>469</v>
      </c>
      <c r="AV84" s="122" t="s">
        <v>469</v>
      </c>
      <c r="AW84" s="122" t="s">
        <v>469</v>
      </c>
      <c r="AX84" s="122" t="s">
        <v>469</v>
      </c>
      <c r="AY84" s="122" t="s">
        <v>469</v>
      </c>
      <c r="AZ84" s="122" t="s">
        <v>469</v>
      </c>
      <c r="BA84" s="122" t="s">
        <v>469</v>
      </c>
      <c r="BB84" s="122" t="s">
        <v>469</v>
      </c>
      <c r="BC84" s="122" t="s">
        <v>469</v>
      </c>
      <c r="BD84" s="122" t="s">
        <v>469</v>
      </c>
      <c r="BE84" s="122" t="s">
        <v>469</v>
      </c>
      <c r="BF84" s="122" t="s">
        <v>469</v>
      </c>
      <c r="BG84" s="122" t="s">
        <v>469</v>
      </c>
      <c r="BH84" s="122" t="s">
        <v>469</v>
      </c>
      <c r="BI84" s="122" t="s">
        <v>469</v>
      </c>
      <c r="BJ84" s="122" t="s">
        <v>469</v>
      </c>
      <c r="BK84" s="122" t="s">
        <v>469</v>
      </c>
      <c r="BL84" s="3"/>
      <c r="BM84" s="3"/>
      <c r="BN84" s="3"/>
      <c r="BO84" s="3"/>
      <c r="BP84" s="3"/>
      <c r="BQ84" s="3"/>
    </row>
    <row r="85" spans="3:69" hidden="1" outlineLevel="1" x14ac:dyDescent="0.4">
      <c r="C85" s="402" t="s">
        <v>941</v>
      </c>
      <c r="D85" s="295" t="s">
        <v>518</v>
      </c>
      <c r="E85" s="247">
        <v>0.91500000000000004</v>
      </c>
      <c r="F85" s="247">
        <v>0</v>
      </c>
      <c r="G85" s="247">
        <v>0</v>
      </c>
      <c r="H85" s="247">
        <v>0</v>
      </c>
      <c r="I85" s="247">
        <v>0</v>
      </c>
      <c r="J85" s="247">
        <v>0</v>
      </c>
      <c r="K85" s="247">
        <v>0</v>
      </c>
      <c r="L85" s="247">
        <v>0</v>
      </c>
      <c r="M85" s="247">
        <v>0</v>
      </c>
      <c r="N85" s="247">
        <v>0</v>
      </c>
      <c r="O85" s="247">
        <v>0</v>
      </c>
      <c r="P85" s="247">
        <v>0</v>
      </c>
      <c r="Q85" s="247">
        <v>0</v>
      </c>
      <c r="R85" s="247">
        <v>0</v>
      </c>
      <c r="S85" s="247">
        <v>0</v>
      </c>
      <c r="T85" s="247">
        <v>0</v>
      </c>
      <c r="U85" s="247">
        <v>0</v>
      </c>
      <c r="V85" s="247">
        <v>0</v>
      </c>
      <c r="W85" s="247">
        <v>0</v>
      </c>
      <c r="X85" s="247">
        <v>0</v>
      </c>
      <c r="Y85" s="247">
        <v>0</v>
      </c>
      <c r="Z85" s="247">
        <v>0</v>
      </c>
      <c r="AA85" s="247">
        <v>0</v>
      </c>
      <c r="AB85" s="247">
        <v>0</v>
      </c>
      <c r="AC85" s="247">
        <v>0</v>
      </c>
      <c r="AD85" s="247">
        <v>0</v>
      </c>
      <c r="AE85" s="247">
        <v>0</v>
      </c>
      <c r="AF85" s="247">
        <v>0</v>
      </c>
      <c r="AG85" s="247">
        <v>0</v>
      </c>
      <c r="AH85" s="247">
        <v>0</v>
      </c>
      <c r="AI85" s="247">
        <v>0</v>
      </c>
      <c r="AJ85" s="247">
        <v>0</v>
      </c>
      <c r="AK85" s="247">
        <v>0</v>
      </c>
      <c r="AL85" s="247">
        <v>0</v>
      </c>
      <c r="AM85" s="247">
        <v>0</v>
      </c>
      <c r="AN85" s="247">
        <v>0</v>
      </c>
      <c r="AO85" s="247">
        <v>0</v>
      </c>
      <c r="AP85" s="247">
        <v>0</v>
      </c>
      <c r="AQ85" s="247">
        <v>0</v>
      </c>
      <c r="AR85" s="247">
        <v>0</v>
      </c>
      <c r="AS85" s="247">
        <v>0</v>
      </c>
      <c r="AT85" s="247">
        <v>0</v>
      </c>
      <c r="AU85" s="247">
        <v>0</v>
      </c>
      <c r="AV85" s="247">
        <v>0</v>
      </c>
      <c r="AW85" s="247">
        <v>0</v>
      </c>
      <c r="AX85" s="247">
        <v>0</v>
      </c>
      <c r="AY85" s="247">
        <v>0</v>
      </c>
      <c r="AZ85" s="247">
        <v>0</v>
      </c>
      <c r="BA85" s="247">
        <v>0</v>
      </c>
      <c r="BB85" s="247">
        <v>0</v>
      </c>
      <c r="BC85" s="247">
        <v>0</v>
      </c>
      <c r="BD85" s="247">
        <v>0</v>
      </c>
      <c r="BE85" s="247">
        <v>0</v>
      </c>
      <c r="BF85" s="247">
        <v>0</v>
      </c>
      <c r="BG85" s="247">
        <v>0</v>
      </c>
      <c r="BH85" s="247">
        <v>0</v>
      </c>
      <c r="BI85" s="247">
        <v>0</v>
      </c>
      <c r="BJ85" s="247">
        <v>0</v>
      </c>
      <c r="BK85" s="247">
        <v>0</v>
      </c>
      <c r="BL85" s="3"/>
      <c r="BM85" s="3"/>
      <c r="BN85" s="3"/>
      <c r="BO85" s="3"/>
      <c r="BP85" s="3"/>
      <c r="BQ85" s="3"/>
    </row>
    <row r="86" spans="3:69" hidden="1" outlineLevel="1" x14ac:dyDescent="0.4">
      <c r="C86" s="402"/>
      <c r="D86" s="295" t="s">
        <v>463</v>
      </c>
      <c r="E86" s="247">
        <v>1.88</v>
      </c>
      <c r="F86" s="247">
        <v>0</v>
      </c>
      <c r="G86" s="247">
        <v>0</v>
      </c>
      <c r="H86" s="247">
        <v>0</v>
      </c>
      <c r="I86" s="247">
        <v>0</v>
      </c>
      <c r="J86" s="247">
        <v>0</v>
      </c>
      <c r="K86" s="247">
        <v>0</v>
      </c>
      <c r="L86" s="247">
        <v>0</v>
      </c>
      <c r="M86" s="247">
        <v>0</v>
      </c>
      <c r="N86" s="247">
        <v>0</v>
      </c>
      <c r="O86" s="247">
        <v>0</v>
      </c>
      <c r="P86" s="247">
        <v>0</v>
      </c>
      <c r="Q86" s="247">
        <v>0</v>
      </c>
      <c r="R86" s="247">
        <v>0</v>
      </c>
      <c r="S86" s="247">
        <v>0</v>
      </c>
      <c r="T86" s="247">
        <v>0</v>
      </c>
      <c r="U86" s="247">
        <v>0</v>
      </c>
      <c r="V86" s="247">
        <v>0</v>
      </c>
      <c r="W86" s="247">
        <v>0</v>
      </c>
      <c r="X86" s="247">
        <v>0</v>
      </c>
      <c r="Y86" s="247">
        <v>0</v>
      </c>
      <c r="Z86" s="247">
        <v>0</v>
      </c>
      <c r="AA86" s="247">
        <v>0</v>
      </c>
      <c r="AB86" s="247">
        <v>0</v>
      </c>
      <c r="AC86" s="247">
        <v>0</v>
      </c>
      <c r="AD86" s="247">
        <v>0</v>
      </c>
      <c r="AE86" s="247">
        <v>0</v>
      </c>
      <c r="AF86" s="247">
        <v>0</v>
      </c>
      <c r="AG86" s="247">
        <v>0</v>
      </c>
      <c r="AH86" s="247">
        <v>0</v>
      </c>
      <c r="AI86" s="247">
        <v>0</v>
      </c>
      <c r="AJ86" s="247">
        <v>0</v>
      </c>
      <c r="AK86" s="247">
        <v>0</v>
      </c>
      <c r="AL86" s="247">
        <v>0</v>
      </c>
      <c r="AM86" s="247">
        <v>0</v>
      </c>
      <c r="AN86" s="247">
        <v>0</v>
      </c>
      <c r="AO86" s="247">
        <v>0</v>
      </c>
      <c r="AP86" s="247">
        <v>0</v>
      </c>
      <c r="AQ86" s="247">
        <v>0</v>
      </c>
      <c r="AR86" s="247">
        <v>0</v>
      </c>
      <c r="AS86" s="247">
        <v>0</v>
      </c>
      <c r="AT86" s="247">
        <v>0</v>
      </c>
      <c r="AU86" s="247">
        <v>0</v>
      </c>
      <c r="AV86" s="247">
        <v>0</v>
      </c>
      <c r="AW86" s="247">
        <v>0</v>
      </c>
      <c r="AX86" s="247">
        <v>0</v>
      </c>
      <c r="AY86" s="247">
        <v>0</v>
      </c>
      <c r="AZ86" s="247">
        <v>0</v>
      </c>
      <c r="BA86" s="247">
        <v>0</v>
      </c>
      <c r="BB86" s="247">
        <v>0</v>
      </c>
      <c r="BC86" s="247">
        <v>0</v>
      </c>
      <c r="BD86" s="247">
        <v>0</v>
      </c>
      <c r="BE86" s="247">
        <v>0</v>
      </c>
      <c r="BF86" s="247">
        <v>0</v>
      </c>
      <c r="BG86" s="247">
        <v>0</v>
      </c>
      <c r="BH86" s="247">
        <v>0</v>
      </c>
      <c r="BI86" s="247">
        <v>0</v>
      </c>
      <c r="BJ86" s="247">
        <v>0</v>
      </c>
      <c r="BK86" s="247">
        <v>0</v>
      </c>
      <c r="BL86" s="3"/>
      <c r="BM86" s="3"/>
      <c r="BN86" s="3"/>
      <c r="BO86" s="3"/>
      <c r="BP86" s="3"/>
      <c r="BQ86" s="3"/>
    </row>
    <row r="87" spans="3:69" hidden="1" outlineLevel="1" x14ac:dyDescent="0.4">
      <c r="C87" s="402"/>
      <c r="D87" s="295" t="s">
        <v>519</v>
      </c>
      <c r="E87" s="247">
        <v>0.3</v>
      </c>
      <c r="F87" s="247">
        <v>0</v>
      </c>
      <c r="G87" s="247">
        <v>0</v>
      </c>
      <c r="H87" s="247">
        <v>0</v>
      </c>
      <c r="I87" s="247">
        <v>0</v>
      </c>
      <c r="J87" s="247">
        <v>0</v>
      </c>
      <c r="K87" s="247">
        <v>0</v>
      </c>
      <c r="L87" s="247">
        <v>0</v>
      </c>
      <c r="M87" s="247">
        <v>0</v>
      </c>
      <c r="N87" s="247">
        <v>0</v>
      </c>
      <c r="O87" s="247">
        <v>0</v>
      </c>
      <c r="P87" s="247">
        <v>0</v>
      </c>
      <c r="Q87" s="247">
        <v>0</v>
      </c>
      <c r="R87" s="247">
        <v>0</v>
      </c>
      <c r="S87" s="247">
        <v>0</v>
      </c>
      <c r="T87" s="247">
        <v>0</v>
      </c>
      <c r="U87" s="247">
        <v>0</v>
      </c>
      <c r="V87" s="247">
        <v>0</v>
      </c>
      <c r="W87" s="247">
        <v>0</v>
      </c>
      <c r="X87" s="247">
        <v>0</v>
      </c>
      <c r="Y87" s="247">
        <v>0</v>
      </c>
      <c r="Z87" s="247">
        <v>0</v>
      </c>
      <c r="AA87" s="247">
        <v>0</v>
      </c>
      <c r="AB87" s="247">
        <v>0</v>
      </c>
      <c r="AC87" s="247">
        <v>0</v>
      </c>
      <c r="AD87" s="247">
        <v>0</v>
      </c>
      <c r="AE87" s="247">
        <v>0</v>
      </c>
      <c r="AF87" s="247">
        <v>0</v>
      </c>
      <c r="AG87" s="247">
        <v>0</v>
      </c>
      <c r="AH87" s="247">
        <v>0</v>
      </c>
      <c r="AI87" s="247">
        <v>0</v>
      </c>
      <c r="AJ87" s="247">
        <v>0</v>
      </c>
      <c r="AK87" s="247">
        <v>0</v>
      </c>
      <c r="AL87" s="247">
        <v>0</v>
      </c>
      <c r="AM87" s="247">
        <v>0</v>
      </c>
      <c r="AN87" s="247">
        <v>0</v>
      </c>
      <c r="AO87" s="247">
        <v>0</v>
      </c>
      <c r="AP87" s="247">
        <v>0</v>
      </c>
      <c r="AQ87" s="247">
        <v>0</v>
      </c>
      <c r="AR87" s="247">
        <v>0</v>
      </c>
      <c r="AS87" s="247">
        <v>0</v>
      </c>
      <c r="AT87" s="247">
        <v>0</v>
      </c>
      <c r="AU87" s="247">
        <v>0</v>
      </c>
      <c r="AV87" s="247">
        <v>0</v>
      </c>
      <c r="AW87" s="247">
        <v>0</v>
      </c>
      <c r="AX87" s="247">
        <v>0</v>
      </c>
      <c r="AY87" s="247">
        <v>0</v>
      </c>
      <c r="AZ87" s="247">
        <v>0</v>
      </c>
      <c r="BA87" s="247">
        <v>0</v>
      </c>
      <c r="BB87" s="247">
        <v>0</v>
      </c>
      <c r="BC87" s="247">
        <v>0</v>
      </c>
      <c r="BD87" s="247">
        <v>0</v>
      </c>
      <c r="BE87" s="247">
        <v>0</v>
      </c>
      <c r="BF87" s="247">
        <v>0</v>
      </c>
      <c r="BG87" s="247">
        <v>0</v>
      </c>
      <c r="BH87" s="247">
        <v>0</v>
      </c>
      <c r="BI87" s="247">
        <v>0</v>
      </c>
      <c r="BJ87" s="247">
        <v>0</v>
      </c>
      <c r="BK87" s="247">
        <v>0</v>
      </c>
      <c r="BL87" s="3"/>
      <c r="BM87" s="3"/>
      <c r="BN87" s="3"/>
      <c r="BO87" s="3"/>
      <c r="BP87" s="3"/>
      <c r="BQ87" s="3"/>
    </row>
    <row r="88" spans="3:69" hidden="1" outlineLevel="1" x14ac:dyDescent="0.4">
      <c r="C88" s="402"/>
      <c r="D88" s="295" t="s">
        <v>520</v>
      </c>
      <c r="E88" s="123" t="s">
        <v>45</v>
      </c>
      <c r="F88" s="123" t="s">
        <v>469</v>
      </c>
      <c r="G88" s="123" t="s">
        <v>469</v>
      </c>
      <c r="H88" s="123" t="s">
        <v>469</v>
      </c>
      <c r="I88" s="123" t="s">
        <v>469</v>
      </c>
      <c r="J88" s="123" t="s">
        <v>469</v>
      </c>
      <c r="K88" s="123" t="s">
        <v>469</v>
      </c>
      <c r="L88" s="123" t="s">
        <v>469</v>
      </c>
      <c r="M88" s="123" t="s">
        <v>469</v>
      </c>
      <c r="N88" s="123" t="s">
        <v>469</v>
      </c>
      <c r="O88" s="123" t="s">
        <v>469</v>
      </c>
      <c r="P88" s="123" t="s">
        <v>469</v>
      </c>
      <c r="Q88" s="123" t="s">
        <v>469</v>
      </c>
      <c r="R88" s="123" t="s">
        <v>469</v>
      </c>
      <c r="S88" s="123" t="s">
        <v>469</v>
      </c>
      <c r="T88" s="123" t="s">
        <v>469</v>
      </c>
      <c r="U88" s="123" t="s">
        <v>469</v>
      </c>
      <c r="V88" s="123" t="s">
        <v>469</v>
      </c>
      <c r="W88" s="123" t="s">
        <v>469</v>
      </c>
      <c r="X88" s="123" t="s">
        <v>469</v>
      </c>
      <c r="Y88" s="123" t="s">
        <v>469</v>
      </c>
      <c r="Z88" s="123" t="s">
        <v>469</v>
      </c>
      <c r="AA88" s="123" t="s">
        <v>469</v>
      </c>
      <c r="AB88" s="123" t="s">
        <v>469</v>
      </c>
      <c r="AC88" s="123" t="s">
        <v>469</v>
      </c>
      <c r="AD88" s="123" t="s">
        <v>469</v>
      </c>
      <c r="AE88" s="123" t="s">
        <v>469</v>
      </c>
      <c r="AF88" s="123" t="s">
        <v>469</v>
      </c>
      <c r="AG88" s="123" t="s">
        <v>469</v>
      </c>
      <c r="AH88" s="123" t="s">
        <v>469</v>
      </c>
      <c r="AI88" s="123" t="s">
        <v>469</v>
      </c>
      <c r="AJ88" s="123" t="s">
        <v>469</v>
      </c>
      <c r="AK88" s="123" t="s">
        <v>469</v>
      </c>
      <c r="AL88" s="123" t="s">
        <v>469</v>
      </c>
      <c r="AM88" s="123" t="s">
        <v>469</v>
      </c>
      <c r="AN88" s="123" t="s">
        <v>469</v>
      </c>
      <c r="AO88" s="123" t="s">
        <v>469</v>
      </c>
      <c r="AP88" s="123" t="s">
        <v>469</v>
      </c>
      <c r="AQ88" s="123" t="s">
        <v>469</v>
      </c>
      <c r="AR88" s="123" t="s">
        <v>469</v>
      </c>
      <c r="AS88" s="123" t="s">
        <v>469</v>
      </c>
      <c r="AT88" s="123" t="s">
        <v>469</v>
      </c>
      <c r="AU88" s="123" t="s">
        <v>469</v>
      </c>
      <c r="AV88" s="123" t="s">
        <v>469</v>
      </c>
      <c r="AW88" s="123" t="s">
        <v>469</v>
      </c>
      <c r="AX88" s="123" t="s">
        <v>469</v>
      </c>
      <c r="AY88" s="123" t="s">
        <v>469</v>
      </c>
      <c r="AZ88" s="123" t="s">
        <v>469</v>
      </c>
      <c r="BA88" s="123" t="s">
        <v>469</v>
      </c>
      <c r="BB88" s="123" t="s">
        <v>469</v>
      </c>
      <c r="BC88" s="123" t="s">
        <v>469</v>
      </c>
      <c r="BD88" s="123" t="s">
        <v>469</v>
      </c>
      <c r="BE88" s="123" t="s">
        <v>469</v>
      </c>
      <c r="BF88" s="123" t="s">
        <v>469</v>
      </c>
      <c r="BG88" s="123" t="s">
        <v>469</v>
      </c>
      <c r="BH88" s="123" t="s">
        <v>469</v>
      </c>
      <c r="BI88" s="123" t="s">
        <v>469</v>
      </c>
      <c r="BJ88" s="123" t="s">
        <v>469</v>
      </c>
      <c r="BK88" s="123" t="s">
        <v>469</v>
      </c>
      <c r="BL88" s="3"/>
      <c r="BM88" s="3"/>
      <c r="BN88" s="3"/>
      <c r="BO88" s="3"/>
      <c r="BP88" s="3"/>
      <c r="BQ88" s="3"/>
    </row>
    <row r="89" spans="3:69" hidden="1" outlineLevel="1" x14ac:dyDescent="0.4">
      <c r="C89" s="402" t="s">
        <v>933</v>
      </c>
      <c r="D89" s="295" t="s">
        <v>521</v>
      </c>
      <c r="E89" s="123" t="s">
        <v>57</v>
      </c>
      <c r="F89" s="123" t="s">
        <v>469</v>
      </c>
      <c r="G89" s="123" t="s">
        <v>469</v>
      </c>
      <c r="H89" s="123" t="s">
        <v>469</v>
      </c>
      <c r="I89" s="123" t="s">
        <v>469</v>
      </c>
      <c r="J89" s="123" t="s">
        <v>469</v>
      </c>
      <c r="K89" s="123" t="s">
        <v>469</v>
      </c>
      <c r="L89" s="123" t="s">
        <v>469</v>
      </c>
      <c r="M89" s="123" t="s">
        <v>469</v>
      </c>
      <c r="N89" s="123" t="s">
        <v>469</v>
      </c>
      <c r="O89" s="123" t="s">
        <v>469</v>
      </c>
      <c r="P89" s="123" t="s">
        <v>469</v>
      </c>
      <c r="Q89" s="123" t="s">
        <v>469</v>
      </c>
      <c r="R89" s="123" t="s">
        <v>469</v>
      </c>
      <c r="S89" s="123" t="s">
        <v>469</v>
      </c>
      <c r="T89" s="123" t="s">
        <v>469</v>
      </c>
      <c r="U89" s="123" t="s">
        <v>469</v>
      </c>
      <c r="V89" s="123" t="s">
        <v>469</v>
      </c>
      <c r="W89" s="123" t="s">
        <v>469</v>
      </c>
      <c r="X89" s="123" t="s">
        <v>469</v>
      </c>
      <c r="Y89" s="123" t="s">
        <v>469</v>
      </c>
      <c r="Z89" s="123" t="s">
        <v>469</v>
      </c>
      <c r="AA89" s="123" t="s">
        <v>469</v>
      </c>
      <c r="AB89" s="123" t="s">
        <v>469</v>
      </c>
      <c r="AC89" s="123" t="s">
        <v>469</v>
      </c>
      <c r="AD89" s="123" t="s">
        <v>469</v>
      </c>
      <c r="AE89" s="123" t="s">
        <v>469</v>
      </c>
      <c r="AF89" s="123" t="s">
        <v>469</v>
      </c>
      <c r="AG89" s="123" t="s">
        <v>469</v>
      </c>
      <c r="AH89" s="123" t="s">
        <v>469</v>
      </c>
      <c r="AI89" s="123" t="s">
        <v>469</v>
      </c>
      <c r="AJ89" s="123" t="s">
        <v>469</v>
      </c>
      <c r="AK89" s="123" t="s">
        <v>469</v>
      </c>
      <c r="AL89" s="123" t="s">
        <v>469</v>
      </c>
      <c r="AM89" s="123" t="s">
        <v>469</v>
      </c>
      <c r="AN89" s="123" t="s">
        <v>469</v>
      </c>
      <c r="AO89" s="123" t="s">
        <v>469</v>
      </c>
      <c r="AP89" s="123" t="s">
        <v>469</v>
      </c>
      <c r="AQ89" s="123" t="s">
        <v>469</v>
      </c>
      <c r="AR89" s="123" t="s">
        <v>469</v>
      </c>
      <c r="AS89" s="123" t="s">
        <v>469</v>
      </c>
      <c r="AT89" s="123" t="s">
        <v>469</v>
      </c>
      <c r="AU89" s="123" t="s">
        <v>469</v>
      </c>
      <c r="AV89" s="123" t="s">
        <v>469</v>
      </c>
      <c r="AW89" s="123" t="s">
        <v>469</v>
      </c>
      <c r="AX89" s="123" t="s">
        <v>469</v>
      </c>
      <c r="AY89" s="123" t="s">
        <v>469</v>
      </c>
      <c r="AZ89" s="123" t="s">
        <v>469</v>
      </c>
      <c r="BA89" s="123" t="s">
        <v>469</v>
      </c>
      <c r="BB89" s="123" t="s">
        <v>469</v>
      </c>
      <c r="BC89" s="123" t="s">
        <v>469</v>
      </c>
      <c r="BD89" s="123" t="s">
        <v>469</v>
      </c>
      <c r="BE89" s="123" t="s">
        <v>469</v>
      </c>
      <c r="BF89" s="123" t="s">
        <v>469</v>
      </c>
      <c r="BG89" s="123" t="s">
        <v>469</v>
      </c>
      <c r="BH89" s="123" t="s">
        <v>469</v>
      </c>
      <c r="BI89" s="123" t="s">
        <v>469</v>
      </c>
      <c r="BJ89" s="123" t="s">
        <v>469</v>
      </c>
      <c r="BK89" s="123" t="s">
        <v>469</v>
      </c>
      <c r="BL89" s="3"/>
      <c r="BM89" s="3"/>
      <c r="BN89" s="3"/>
      <c r="BO89" s="3"/>
      <c r="BP89" s="3"/>
      <c r="BQ89" s="3"/>
    </row>
    <row r="90" spans="3:69" hidden="1" outlineLevel="1" x14ac:dyDescent="0.4">
      <c r="C90" s="402"/>
      <c r="D90" s="295" t="s">
        <v>522</v>
      </c>
      <c r="E90" s="123" t="s">
        <v>58</v>
      </c>
      <c r="F90" s="124" t="s">
        <v>469</v>
      </c>
      <c r="G90" s="124" t="s">
        <v>469</v>
      </c>
      <c r="H90" s="124" t="s">
        <v>469</v>
      </c>
      <c r="I90" s="124" t="s">
        <v>469</v>
      </c>
      <c r="J90" s="124" t="s">
        <v>469</v>
      </c>
      <c r="K90" s="124" t="s">
        <v>469</v>
      </c>
      <c r="L90" s="124" t="s">
        <v>469</v>
      </c>
      <c r="M90" s="124" t="s">
        <v>469</v>
      </c>
      <c r="N90" s="124" t="s">
        <v>469</v>
      </c>
      <c r="O90" s="124" t="s">
        <v>469</v>
      </c>
      <c r="P90" s="124" t="s">
        <v>469</v>
      </c>
      <c r="Q90" s="124" t="s">
        <v>469</v>
      </c>
      <c r="R90" s="124" t="s">
        <v>469</v>
      </c>
      <c r="S90" s="124" t="s">
        <v>469</v>
      </c>
      <c r="T90" s="124" t="s">
        <v>469</v>
      </c>
      <c r="U90" s="124" t="s">
        <v>469</v>
      </c>
      <c r="V90" s="124" t="s">
        <v>469</v>
      </c>
      <c r="W90" s="124" t="s">
        <v>469</v>
      </c>
      <c r="X90" s="124" t="s">
        <v>469</v>
      </c>
      <c r="Y90" s="124" t="s">
        <v>469</v>
      </c>
      <c r="Z90" s="124" t="s">
        <v>469</v>
      </c>
      <c r="AA90" s="124" t="s">
        <v>469</v>
      </c>
      <c r="AB90" s="124" t="s">
        <v>469</v>
      </c>
      <c r="AC90" s="124" t="s">
        <v>469</v>
      </c>
      <c r="AD90" s="124" t="s">
        <v>469</v>
      </c>
      <c r="AE90" s="124" t="s">
        <v>469</v>
      </c>
      <c r="AF90" s="124" t="s">
        <v>469</v>
      </c>
      <c r="AG90" s="124" t="s">
        <v>469</v>
      </c>
      <c r="AH90" s="124" t="s">
        <v>469</v>
      </c>
      <c r="AI90" s="124" t="s">
        <v>469</v>
      </c>
      <c r="AJ90" s="124" t="s">
        <v>469</v>
      </c>
      <c r="AK90" s="124" t="s">
        <v>469</v>
      </c>
      <c r="AL90" s="124" t="s">
        <v>469</v>
      </c>
      <c r="AM90" s="124" t="s">
        <v>469</v>
      </c>
      <c r="AN90" s="124" t="s">
        <v>469</v>
      </c>
      <c r="AO90" s="124" t="s">
        <v>469</v>
      </c>
      <c r="AP90" s="124" t="s">
        <v>469</v>
      </c>
      <c r="AQ90" s="124" t="s">
        <v>469</v>
      </c>
      <c r="AR90" s="124" t="s">
        <v>469</v>
      </c>
      <c r="AS90" s="124" t="s">
        <v>469</v>
      </c>
      <c r="AT90" s="124" t="s">
        <v>469</v>
      </c>
      <c r="AU90" s="124" t="s">
        <v>469</v>
      </c>
      <c r="AV90" s="124" t="s">
        <v>469</v>
      </c>
      <c r="AW90" s="124" t="s">
        <v>469</v>
      </c>
      <c r="AX90" s="124" t="s">
        <v>469</v>
      </c>
      <c r="AY90" s="124" t="s">
        <v>469</v>
      </c>
      <c r="AZ90" s="124" t="s">
        <v>469</v>
      </c>
      <c r="BA90" s="124" t="s">
        <v>469</v>
      </c>
      <c r="BB90" s="124" t="s">
        <v>469</v>
      </c>
      <c r="BC90" s="124" t="s">
        <v>469</v>
      </c>
      <c r="BD90" s="124" t="s">
        <v>469</v>
      </c>
      <c r="BE90" s="124" t="s">
        <v>469</v>
      </c>
      <c r="BF90" s="124" t="s">
        <v>469</v>
      </c>
      <c r="BG90" s="124" t="s">
        <v>469</v>
      </c>
      <c r="BH90" s="124" t="s">
        <v>469</v>
      </c>
      <c r="BI90" s="124" t="s">
        <v>469</v>
      </c>
      <c r="BJ90" s="124" t="s">
        <v>469</v>
      </c>
      <c r="BK90" s="124" t="s">
        <v>469</v>
      </c>
      <c r="BL90" s="3"/>
      <c r="BM90" s="3"/>
      <c r="BN90" s="3"/>
      <c r="BO90" s="3"/>
      <c r="BP90" s="3"/>
      <c r="BQ90" s="3"/>
    </row>
    <row r="91" spans="3:69" hidden="1" outlineLevel="1" x14ac:dyDescent="0.4">
      <c r="C91" s="402"/>
      <c r="D91" s="295" t="s">
        <v>523</v>
      </c>
      <c r="E91" s="124" t="s">
        <v>550</v>
      </c>
      <c r="F91" s="124" t="s">
        <v>469</v>
      </c>
      <c r="G91" s="124" t="s">
        <v>469</v>
      </c>
      <c r="H91" s="124" t="s">
        <v>469</v>
      </c>
      <c r="I91" s="124" t="s">
        <v>469</v>
      </c>
      <c r="J91" s="124" t="s">
        <v>469</v>
      </c>
      <c r="K91" s="124" t="s">
        <v>469</v>
      </c>
      <c r="L91" s="124" t="s">
        <v>469</v>
      </c>
      <c r="M91" s="124" t="s">
        <v>469</v>
      </c>
      <c r="N91" s="124" t="s">
        <v>469</v>
      </c>
      <c r="O91" s="124" t="s">
        <v>469</v>
      </c>
      <c r="P91" s="124" t="s">
        <v>469</v>
      </c>
      <c r="Q91" s="124" t="s">
        <v>469</v>
      </c>
      <c r="R91" s="124" t="s">
        <v>469</v>
      </c>
      <c r="S91" s="124" t="s">
        <v>469</v>
      </c>
      <c r="T91" s="124" t="s">
        <v>469</v>
      </c>
      <c r="U91" s="124" t="s">
        <v>469</v>
      </c>
      <c r="V91" s="124" t="s">
        <v>469</v>
      </c>
      <c r="W91" s="124" t="s">
        <v>469</v>
      </c>
      <c r="X91" s="124" t="s">
        <v>469</v>
      </c>
      <c r="Y91" s="124" t="s">
        <v>469</v>
      </c>
      <c r="Z91" s="124" t="s">
        <v>469</v>
      </c>
      <c r="AA91" s="124" t="s">
        <v>469</v>
      </c>
      <c r="AB91" s="124" t="s">
        <v>469</v>
      </c>
      <c r="AC91" s="124" t="s">
        <v>469</v>
      </c>
      <c r="AD91" s="124" t="s">
        <v>469</v>
      </c>
      <c r="AE91" s="124" t="s">
        <v>469</v>
      </c>
      <c r="AF91" s="124" t="s">
        <v>469</v>
      </c>
      <c r="AG91" s="124" t="s">
        <v>469</v>
      </c>
      <c r="AH91" s="124" t="s">
        <v>469</v>
      </c>
      <c r="AI91" s="124" t="s">
        <v>469</v>
      </c>
      <c r="AJ91" s="124" t="s">
        <v>469</v>
      </c>
      <c r="AK91" s="124" t="s">
        <v>469</v>
      </c>
      <c r="AL91" s="124" t="s">
        <v>469</v>
      </c>
      <c r="AM91" s="124" t="s">
        <v>469</v>
      </c>
      <c r="AN91" s="124" t="s">
        <v>469</v>
      </c>
      <c r="AO91" s="124" t="s">
        <v>469</v>
      </c>
      <c r="AP91" s="124" t="s">
        <v>469</v>
      </c>
      <c r="AQ91" s="124" t="s">
        <v>469</v>
      </c>
      <c r="AR91" s="124" t="s">
        <v>469</v>
      </c>
      <c r="AS91" s="124" t="s">
        <v>469</v>
      </c>
      <c r="AT91" s="124" t="s">
        <v>469</v>
      </c>
      <c r="AU91" s="124" t="s">
        <v>469</v>
      </c>
      <c r="AV91" s="124" t="s">
        <v>469</v>
      </c>
      <c r="AW91" s="124" t="s">
        <v>469</v>
      </c>
      <c r="AX91" s="124" t="s">
        <v>469</v>
      </c>
      <c r="AY91" s="124" t="s">
        <v>469</v>
      </c>
      <c r="AZ91" s="124" t="s">
        <v>469</v>
      </c>
      <c r="BA91" s="124" t="s">
        <v>469</v>
      </c>
      <c r="BB91" s="124" t="s">
        <v>469</v>
      </c>
      <c r="BC91" s="124" t="s">
        <v>469</v>
      </c>
      <c r="BD91" s="124" t="s">
        <v>469</v>
      </c>
      <c r="BE91" s="124" t="s">
        <v>469</v>
      </c>
      <c r="BF91" s="124" t="s">
        <v>469</v>
      </c>
      <c r="BG91" s="124" t="s">
        <v>469</v>
      </c>
      <c r="BH91" s="124" t="s">
        <v>469</v>
      </c>
      <c r="BI91" s="124" t="s">
        <v>469</v>
      </c>
      <c r="BJ91" s="124" t="s">
        <v>469</v>
      </c>
      <c r="BK91" s="124" t="s">
        <v>469</v>
      </c>
      <c r="BL91" s="3"/>
      <c r="BM91" s="3"/>
      <c r="BN91" s="3"/>
      <c r="BO91" s="3"/>
      <c r="BP91" s="3"/>
      <c r="BQ91" s="3"/>
    </row>
    <row r="92" spans="3:69" hidden="1" outlineLevel="1" x14ac:dyDescent="0.4">
      <c r="C92" s="402"/>
      <c r="D92" s="295" t="s">
        <v>524</v>
      </c>
      <c r="E92" s="124" t="s">
        <v>42</v>
      </c>
      <c r="F92" s="123" t="s">
        <v>469</v>
      </c>
      <c r="G92" s="123" t="s">
        <v>469</v>
      </c>
      <c r="H92" s="123" t="s">
        <v>469</v>
      </c>
      <c r="I92" s="123" t="s">
        <v>469</v>
      </c>
      <c r="J92" s="123" t="s">
        <v>469</v>
      </c>
      <c r="K92" s="123" t="s">
        <v>469</v>
      </c>
      <c r="L92" s="123" t="s">
        <v>469</v>
      </c>
      <c r="M92" s="123" t="s">
        <v>469</v>
      </c>
      <c r="N92" s="123" t="s">
        <v>469</v>
      </c>
      <c r="O92" s="123" t="s">
        <v>469</v>
      </c>
      <c r="P92" s="123" t="s">
        <v>469</v>
      </c>
      <c r="Q92" s="123" t="s">
        <v>469</v>
      </c>
      <c r="R92" s="123" t="s">
        <v>469</v>
      </c>
      <c r="S92" s="123" t="s">
        <v>469</v>
      </c>
      <c r="T92" s="123" t="s">
        <v>469</v>
      </c>
      <c r="U92" s="123" t="s">
        <v>469</v>
      </c>
      <c r="V92" s="123" t="s">
        <v>469</v>
      </c>
      <c r="W92" s="123" t="s">
        <v>469</v>
      </c>
      <c r="X92" s="123" t="s">
        <v>469</v>
      </c>
      <c r="Y92" s="123" t="s">
        <v>469</v>
      </c>
      <c r="Z92" s="123" t="s">
        <v>469</v>
      </c>
      <c r="AA92" s="123" t="s">
        <v>469</v>
      </c>
      <c r="AB92" s="123" t="s">
        <v>469</v>
      </c>
      <c r="AC92" s="123" t="s">
        <v>469</v>
      </c>
      <c r="AD92" s="123" t="s">
        <v>469</v>
      </c>
      <c r="AE92" s="123" t="s">
        <v>469</v>
      </c>
      <c r="AF92" s="123" t="s">
        <v>469</v>
      </c>
      <c r="AG92" s="123" t="s">
        <v>469</v>
      </c>
      <c r="AH92" s="123" t="s">
        <v>469</v>
      </c>
      <c r="AI92" s="123" t="s">
        <v>469</v>
      </c>
      <c r="AJ92" s="123" t="s">
        <v>469</v>
      </c>
      <c r="AK92" s="123" t="s">
        <v>469</v>
      </c>
      <c r="AL92" s="123" t="s">
        <v>469</v>
      </c>
      <c r="AM92" s="123" t="s">
        <v>469</v>
      </c>
      <c r="AN92" s="123" t="s">
        <v>469</v>
      </c>
      <c r="AO92" s="123" t="s">
        <v>469</v>
      </c>
      <c r="AP92" s="123" t="s">
        <v>469</v>
      </c>
      <c r="AQ92" s="123" t="s">
        <v>469</v>
      </c>
      <c r="AR92" s="123" t="s">
        <v>469</v>
      </c>
      <c r="AS92" s="123" t="s">
        <v>469</v>
      </c>
      <c r="AT92" s="123" t="s">
        <v>469</v>
      </c>
      <c r="AU92" s="123" t="s">
        <v>469</v>
      </c>
      <c r="AV92" s="123" t="s">
        <v>469</v>
      </c>
      <c r="AW92" s="123" t="s">
        <v>469</v>
      </c>
      <c r="AX92" s="123" t="s">
        <v>469</v>
      </c>
      <c r="AY92" s="123" t="s">
        <v>469</v>
      </c>
      <c r="AZ92" s="123" t="s">
        <v>469</v>
      </c>
      <c r="BA92" s="123" t="s">
        <v>469</v>
      </c>
      <c r="BB92" s="123" t="s">
        <v>469</v>
      </c>
      <c r="BC92" s="123" t="s">
        <v>469</v>
      </c>
      <c r="BD92" s="123" t="s">
        <v>469</v>
      </c>
      <c r="BE92" s="123" t="s">
        <v>469</v>
      </c>
      <c r="BF92" s="123" t="s">
        <v>469</v>
      </c>
      <c r="BG92" s="123" t="s">
        <v>469</v>
      </c>
      <c r="BH92" s="123" t="s">
        <v>469</v>
      </c>
      <c r="BI92" s="123" t="s">
        <v>469</v>
      </c>
      <c r="BJ92" s="123" t="s">
        <v>469</v>
      </c>
      <c r="BK92" s="123" t="s">
        <v>469</v>
      </c>
      <c r="BL92" s="3"/>
      <c r="BM92" s="3"/>
      <c r="BN92" s="3"/>
      <c r="BO92" s="3"/>
      <c r="BP92" s="3"/>
      <c r="BQ92" s="3"/>
    </row>
    <row r="93" spans="3:69" hidden="1" outlineLevel="1" x14ac:dyDescent="0.4">
      <c r="C93" s="402" t="s">
        <v>934</v>
      </c>
      <c r="D93" s="295" t="s">
        <v>525</v>
      </c>
      <c r="E93" s="123" t="s">
        <v>294</v>
      </c>
      <c r="F93" s="123" t="s">
        <v>469</v>
      </c>
      <c r="G93" s="123" t="s">
        <v>469</v>
      </c>
      <c r="H93" s="123" t="s">
        <v>469</v>
      </c>
      <c r="I93" s="123" t="s">
        <v>469</v>
      </c>
      <c r="J93" s="123" t="s">
        <v>469</v>
      </c>
      <c r="K93" s="123" t="s">
        <v>469</v>
      </c>
      <c r="L93" s="123" t="s">
        <v>469</v>
      </c>
      <c r="M93" s="123" t="s">
        <v>469</v>
      </c>
      <c r="N93" s="123" t="s">
        <v>469</v>
      </c>
      <c r="O93" s="123" t="s">
        <v>469</v>
      </c>
      <c r="P93" s="123" t="s">
        <v>469</v>
      </c>
      <c r="Q93" s="123" t="s">
        <v>469</v>
      </c>
      <c r="R93" s="123" t="s">
        <v>469</v>
      </c>
      <c r="S93" s="123" t="s">
        <v>469</v>
      </c>
      <c r="T93" s="123" t="s">
        <v>469</v>
      </c>
      <c r="U93" s="123" t="s">
        <v>469</v>
      </c>
      <c r="V93" s="123" t="s">
        <v>469</v>
      </c>
      <c r="W93" s="123" t="s">
        <v>469</v>
      </c>
      <c r="X93" s="123" t="s">
        <v>469</v>
      </c>
      <c r="Y93" s="123" t="s">
        <v>469</v>
      </c>
      <c r="Z93" s="123" t="s">
        <v>469</v>
      </c>
      <c r="AA93" s="123" t="s">
        <v>469</v>
      </c>
      <c r="AB93" s="123" t="s">
        <v>469</v>
      </c>
      <c r="AC93" s="123" t="s">
        <v>469</v>
      </c>
      <c r="AD93" s="123" t="s">
        <v>469</v>
      </c>
      <c r="AE93" s="123" t="s">
        <v>469</v>
      </c>
      <c r="AF93" s="123" t="s">
        <v>469</v>
      </c>
      <c r="AG93" s="123" t="s">
        <v>469</v>
      </c>
      <c r="AH93" s="123" t="s">
        <v>469</v>
      </c>
      <c r="AI93" s="123" t="s">
        <v>469</v>
      </c>
      <c r="AJ93" s="123" t="s">
        <v>469</v>
      </c>
      <c r="AK93" s="123" t="s">
        <v>469</v>
      </c>
      <c r="AL93" s="123" t="s">
        <v>469</v>
      </c>
      <c r="AM93" s="123" t="s">
        <v>469</v>
      </c>
      <c r="AN93" s="123" t="s">
        <v>469</v>
      </c>
      <c r="AO93" s="123" t="s">
        <v>469</v>
      </c>
      <c r="AP93" s="123" t="s">
        <v>469</v>
      </c>
      <c r="AQ93" s="123" t="s">
        <v>469</v>
      </c>
      <c r="AR93" s="123" t="s">
        <v>469</v>
      </c>
      <c r="AS93" s="123" t="s">
        <v>469</v>
      </c>
      <c r="AT93" s="123" t="s">
        <v>469</v>
      </c>
      <c r="AU93" s="123" t="s">
        <v>469</v>
      </c>
      <c r="AV93" s="123" t="s">
        <v>469</v>
      </c>
      <c r="AW93" s="123" t="s">
        <v>469</v>
      </c>
      <c r="AX93" s="123" t="s">
        <v>469</v>
      </c>
      <c r="AY93" s="123" t="s">
        <v>469</v>
      </c>
      <c r="AZ93" s="123" t="s">
        <v>469</v>
      </c>
      <c r="BA93" s="123" t="s">
        <v>469</v>
      </c>
      <c r="BB93" s="123" t="s">
        <v>469</v>
      </c>
      <c r="BC93" s="123" t="s">
        <v>469</v>
      </c>
      <c r="BD93" s="123" t="s">
        <v>469</v>
      </c>
      <c r="BE93" s="123" t="s">
        <v>469</v>
      </c>
      <c r="BF93" s="123" t="s">
        <v>469</v>
      </c>
      <c r="BG93" s="123" t="s">
        <v>469</v>
      </c>
      <c r="BH93" s="123" t="s">
        <v>469</v>
      </c>
      <c r="BI93" s="123" t="s">
        <v>469</v>
      </c>
      <c r="BJ93" s="123" t="s">
        <v>469</v>
      </c>
      <c r="BK93" s="123" t="s">
        <v>469</v>
      </c>
      <c r="BL93" s="3"/>
      <c r="BM93" s="3"/>
      <c r="BN93" s="3"/>
      <c r="BO93" s="3"/>
      <c r="BP93" s="3"/>
      <c r="BQ93" s="3"/>
    </row>
    <row r="94" spans="3:69" hidden="1" outlineLevel="1" x14ac:dyDescent="0.4">
      <c r="C94" s="402"/>
      <c r="D94" s="295" t="s">
        <v>468</v>
      </c>
      <c r="E94" s="123" t="s">
        <v>68</v>
      </c>
      <c r="F94" s="123" t="s">
        <v>469</v>
      </c>
      <c r="G94" s="123" t="s">
        <v>469</v>
      </c>
      <c r="H94" s="123" t="s">
        <v>469</v>
      </c>
      <c r="I94" s="123" t="s">
        <v>469</v>
      </c>
      <c r="J94" s="123" t="s">
        <v>469</v>
      </c>
      <c r="K94" s="123" t="s">
        <v>469</v>
      </c>
      <c r="L94" s="123" t="s">
        <v>469</v>
      </c>
      <c r="M94" s="123" t="s">
        <v>469</v>
      </c>
      <c r="N94" s="123" t="s">
        <v>469</v>
      </c>
      <c r="O94" s="123" t="s">
        <v>469</v>
      </c>
      <c r="P94" s="123" t="s">
        <v>469</v>
      </c>
      <c r="Q94" s="123" t="s">
        <v>469</v>
      </c>
      <c r="R94" s="123" t="s">
        <v>469</v>
      </c>
      <c r="S94" s="123" t="s">
        <v>469</v>
      </c>
      <c r="T94" s="123" t="s">
        <v>469</v>
      </c>
      <c r="U94" s="123" t="s">
        <v>469</v>
      </c>
      <c r="V94" s="123" t="s">
        <v>469</v>
      </c>
      <c r="W94" s="123" t="s">
        <v>469</v>
      </c>
      <c r="X94" s="123" t="s">
        <v>469</v>
      </c>
      <c r="Y94" s="123" t="s">
        <v>469</v>
      </c>
      <c r="Z94" s="123" t="s">
        <v>469</v>
      </c>
      <c r="AA94" s="123" t="s">
        <v>469</v>
      </c>
      <c r="AB94" s="123" t="s">
        <v>469</v>
      </c>
      <c r="AC94" s="123" t="s">
        <v>469</v>
      </c>
      <c r="AD94" s="123" t="s">
        <v>469</v>
      </c>
      <c r="AE94" s="123" t="s">
        <v>469</v>
      </c>
      <c r="AF94" s="123" t="s">
        <v>469</v>
      </c>
      <c r="AG94" s="123" t="s">
        <v>469</v>
      </c>
      <c r="AH94" s="123" t="s">
        <v>469</v>
      </c>
      <c r="AI94" s="123" t="s">
        <v>469</v>
      </c>
      <c r="AJ94" s="123" t="s">
        <v>469</v>
      </c>
      <c r="AK94" s="123" t="s">
        <v>469</v>
      </c>
      <c r="AL94" s="123" t="s">
        <v>469</v>
      </c>
      <c r="AM94" s="123" t="s">
        <v>469</v>
      </c>
      <c r="AN94" s="123" t="s">
        <v>469</v>
      </c>
      <c r="AO94" s="123" t="s">
        <v>469</v>
      </c>
      <c r="AP94" s="123" t="s">
        <v>469</v>
      </c>
      <c r="AQ94" s="123" t="s">
        <v>469</v>
      </c>
      <c r="AR94" s="123" t="s">
        <v>469</v>
      </c>
      <c r="AS94" s="123" t="s">
        <v>469</v>
      </c>
      <c r="AT94" s="123" t="s">
        <v>469</v>
      </c>
      <c r="AU94" s="123" t="s">
        <v>469</v>
      </c>
      <c r="AV94" s="123" t="s">
        <v>469</v>
      </c>
      <c r="AW94" s="123" t="s">
        <v>469</v>
      </c>
      <c r="AX94" s="123" t="s">
        <v>469</v>
      </c>
      <c r="AY94" s="123" t="s">
        <v>469</v>
      </c>
      <c r="AZ94" s="123" t="s">
        <v>469</v>
      </c>
      <c r="BA94" s="123" t="s">
        <v>469</v>
      </c>
      <c r="BB94" s="123" t="s">
        <v>469</v>
      </c>
      <c r="BC94" s="123" t="s">
        <v>469</v>
      </c>
      <c r="BD94" s="123" t="s">
        <v>469</v>
      </c>
      <c r="BE94" s="123" t="s">
        <v>469</v>
      </c>
      <c r="BF94" s="123" t="s">
        <v>469</v>
      </c>
      <c r="BG94" s="123" t="s">
        <v>469</v>
      </c>
      <c r="BH94" s="123" t="s">
        <v>469</v>
      </c>
      <c r="BI94" s="123" t="s">
        <v>469</v>
      </c>
      <c r="BJ94" s="123" t="s">
        <v>469</v>
      </c>
      <c r="BK94" s="123" t="s">
        <v>469</v>
      </c>
      <c r="BL94" s="3"/>
      <c r="BM94" s="3"/>
      <c r="BN94" s="3"/>
      <c r="BO94" s="3"/>
      <c r="BP94" s="3"/>
      <c r="BQ94" s="3"/>
    </row>
    <row r="95" spans="3:69" hidden="1" outlineLevel="1" x14ac:dyDescent="0.4">
      <c r="C95" s="402"/>
      <c r="D95" s="295" t="s">
        <v>526</v>
      </c>
      <c r="E95" s="124" t="s">
        <v>51</v>
      </c>
      <c r="F95" s="124" t="s">
        <v>469</v>
      </c>
      <c r="G95" s="124" t="s">
        <v>469</v>
      </c>
      <c r="H95" s="124" t="s">
        <v>469</v>
      </c>
      <c r="I95" s="124" t="s">
        <v>469</v>
      </c>
      <c r="J95" s="124" t="s">
        <v>469</v>
      </c>
      <c r="K95" s="124" t="s">
        <v>469</v>
      </c>
      <c r="L95" s="124" t="s">
        <v>469</v>
      </c>
      <c r="M95" s="124" t="s">
        <v>469</v>
      </c>
      <c r="N95" s="124" t="s">
        <v>469</v>
      </c>
      <c r="O95" s="124" t="s">
        <v>469</v>
      </c>
      <c r="P95" s="124" t="s">
        <v>469</v>
      </c>
      <c r="Q95" s="124" t="s">
        <v>469</v>
      </c>
      <c r="R95" s="124" t="s">
        <v>469</v>
      </c>
      <c r="S95" s="124" t="s">
        <v>469</v>
      </c>
      <c r="T95" s="124" t="s">
        <v>469</v>
      </c>
      <c r="U95" s="124" t="s">
        <v>469</v>
      </c>
      <c r="V95" s="124" t="s">
        <v>469</v>
      </c>
      <c r="W95" s="124" t="s">
        <v>469</v>
      </c>
      <c r="X95" s="124" t="s">
        <v>469</v>
      </c>
      <c r="Y95" s="124" t="s">
        <v>469</v>
      </c>
      <c r="Z95" s="124" t="s">
        <v>469</v>
      </c>
      <c r="AA95" s="124" t="s">
        <v>469</v>
      </c>
      <c r="AB95" s="124" t="s">
        <v>469</v>
      </c>
      <c r="AC95" s="124" t="s">
        <v>469</v>
      </c>
      <c r="AD95" s="124" t="s">
        <v>469</v>
      </c>
      <c r="AE95" s="124" t="s">
        <v>469</v>
      </c>
      <c r="AF95" s="124" t="s">
        <v>469</v>
      </c>
      <c r="AG95" s="124" t="s">
        <v>469</v>
      </c>
      <c r="AH95" s="124" t="s">
        <v>469</v>
      </c>
      <c r="AI95" s="124" t="s">
        <v>469</v>
      </c>
      <c r="AJ95" s="124" t="s">
        <v>469</v>
      </c>
      <c r="AK95" s="124" t="s">
        <v>469</v>
      </c>
      <c r="AL95" s="124" t="s">
        <v>469</v>
      </c>
      <c r="AM95" s="124" t="s">
        <v>469</v>
      </c>
      <c r="AN95" s="124" t="s">
        <v>469</v>
      </c>
      <c r="AO95" s="124" t="s">
        <v>469</v>
      </c>
      <c r="AP95" s="124" t="s">
        <v>469</v>
      </c>
      <c r="AQ95" s="124" t="s">
        <v>469</v>
      </c>
      <c r="AR95" s="124" t="s">
        <v>469</v>
      </c>
      <c r="AS95" s="124" t="s">
        <v>469</v>
      </c>
      <c r="AT95" s="124" t="s">
        <v>469</v>
      </c>
      <c r="AU95" s="124" t="s">
        <v>469</v>
      </c>
      <c r="AV95" s="124" t="s">
        <v>469</v>
      </c>
      <c r="AW95" s="124" t="s">
        <v>469</v>
      </c>
      <c r="AX95" s="124" t="s">
        <v>469</v>
      </c>
      <c r="AY95" s="124" t="s">
        <v>469</v>
      </c>
      <c r="AZ95" s="124" t="s">
        <v>469</v>
      </c>
      <c r="BA95" s="124" t="s">
        <v>469</v>
      </c>
      <c r="BB95" s="124" t="s">
        <v>469</v>
      </c>
      <c r="BC95" s="124" t="s">
        <v>469</v>
      </c>
      <c r="BD95" s="124" t="s">
        <v>469</v>
      </c>
      <c r="BE95" s="124" t="s">
        <v>469</v>
      </c>
      <c r="BF95" s="124" t="s">
        <v>469</v>
      </c>
      <c r="BG95" s="124" t="s">
        <v>469</v>
      </c>
      <c r="BH95" s="124" t="s">
        <v>469</v>
      </c>
      <c r="BI95" s="124" t="s">
        <v>469</v>
      </c>
      <c r="BJ95" s="124" t="s">
        <v>469</v>
      </c>
      <c r="BK95" s="124" t="s">
        <v>469</v>
      </c>
      <c r="BL95" s="3"/>
      <c r="BM95" s="3"/>
      <c r="BN95" s="3"/>
      <c r="BO95" s="3"/>
      <c r="BP95" s="3"/>
      <c r="BQ95" s="3"/>
    </row>
    <row r="96" spans="3:69" hidden="1" outlineLevel="1" x14ac:dyDescent="0.4">
      <c r="C96" s="402"/>
      <c r="D96" s="295" t="s">
        <v>527</v>
      </c>
      <c r="E96" s="123" t="s">
        <v>42</v>
      </c>
      <c r="F96" s="123" t="s">
        <v>469</v>
      </c>
      <c r="G96" s="123" t="s">
        <v>469</v>
      </c>
      <c r="H96" s="123" t="s">
        <v>469</v>
      </c>
      <c r="I96" s="123" t="s">
        <v>469</v>
      </c>
      <c r="J96" s="123" t="s">
        <v>469</v>
      </c>
      <c r="K96" s="123" t="s">
        <v>469</v>
      </c>
      <c r="L96" s="123" t="s">
        <v>469</v>
      </c>
      <c r="M96" s="123" t="s">
        <v>469</v>
      </c>
      <c r="N96" s="123" t="s">
        <v>469</v>
      </c>
      <c r="O96" s="123" t="s">
        <v>469</v>
      </c>
      <c r="P96" s="123" t="s">
        <v>469</v>
      </c>
      <c r="Q96" s="123" t="s">
        <v>469</v>
      </c>
      <c r="R96" s="123" t="s">
        <v>469</v>
      </c>
      <c r="S96" s="123" t="s">
        <v>469</v>
      </c>
      <c r="T96" s="123" t="s">
        <v>469</v>
      </c>
      <c r="U96" s="123" t="s">
        <v>469</v>
      </c>
      <c r="V96" s="123" t="s">
        <v>469</v>
      </c>
      <c r="W96" s="123" t="s">
        <v>469</v>
      </c>
      <c r="X96" s="123" t="s">
        <v>469</v>
      </c>
      <c r="Y96" s="123" t="s">
        <v>469</v>
      </c>
      <c r="Z96" s="123" t="s">
        <v>469</v>
      </c>
      <c r="AA96" s="123" t="s">
        <v>469</v>
      </c>
      <c r="AB96" s="123" t="s">
        <v>469</v>
      </c>
      <c r="AC96" s="123" t="s">
        <v>469</v>
      </c>
      <c r="AD96" s="123" t="s">
        <v>469</v>
      </c>
      <c r="AE96" s="123" t="s">
        <v>469</v>
      </c>
      <c r="AF96" s="123" t="s">
        <v>469</v>
      </c>
      <c r="AG96" s="123" t="s">
        <v>469</v>
      </c>
      <c r="AH96" s="123" t="s">
        <v>469</v>
      </c>
      <c r="AI96" s="123" t="s">
        <v>469</v>
      </c>
      <c r="AJ96" s="123" t="s">
        <v>469</v>
      </c>
      <c r="AK96" s="123" t="s">
        <v>469</v>
      </c>
      <c r="AL96" s="123" t="s">
        <v>469</v>
      </c>
      <c r="AM96" s="123" t="s">
        <v>469</v>
      </c>
      <c r="AN96" s="123" t="s">
        <v>469</v>
      </c>
      <c r="AO96" s="123" t="s">
        <v>469</v>
      </c>
      <c r="AP96" s="123" t="s">
        <v>469</v>
      </c>
      <c r="AQ96" s="123" t="s">
        <v>469</v>
      </c>
      <c r="AR96" s="123" t="s">
        <v>469</v>
      </c>
      <c r="AS96" s="123" t="s">
        <v>469</v>
      </c>
      <c r="AT96" s="123" t="s">
        <v>469</v>
      </c>
      <c r="AU96" s="123" t="s">
        <v>469</v>
      </c>
      <c r="AV96" s="123" t="s">
        <v>469</v>
      </c>
      <c r="AW96" s="123" t="s">
        <v>469</v>
      </c>
      <c r="AX96" s="123" t="s">
        <v>469</v>
      </c>
      <c r="AY96" s="123" t="s">
        <v>469</v>
      </c>
      <c r="AZ96" s="123" t="s">
        <v>469</v>
      </c>
      <c r="BA96" s="123" t="s">
        <v>469</v>
      </c>
      <c r="BB96" s="123" t="s">
        <v>469</v>
      </c>
      <c r="BC96" s="123" t="s">
        <v>469</v>
      </c>
      <c r="BD96" s="123" t="s">
        <v>469</v>
      </c>
      <c r="BE96" s="123" t="s">
        <v>469</v>
      </c>
      <c r="BF96" s="123" t="s">
        <v>469</v>
      </c>
      <c r="BG96" s="123" t="s">
        <v>469</v>
      </c>
      <c r="BH96" s="123" t="s">
        <v>469</v>
      </c>
      <c r="BI96" s="123" t="s">
        <v>469</v>
      </c>
      <c r="BJ96" s="123" t="s">
        <v>469</v>
      </c>
      <c r="BK96" s="123" t="s">
        <v>469</v>
      </c>
      <c r="BL96" s="3"/>
      <c r="BM96" s="3"/>
      <c r="BN96" s="3"/>
      <c r="BO96" s="3"/>
      <c r="BP96" s="3"/>
      <c r="BQ96" s="3"/>
    </row>
    <row r="97" spans="1:69" hidden="1" outlineLevel="1" x14ac:dyDescent="0.4">
      <c r="C97" s="284"/>
      <c r="D97" s="296" t="s">
        <v>218</v>
      </c>
      <c r="E97" s="285" t="s">
        <v>218</v>
      </c>
      <c r="F97" s="285" t="s">
        <v>218</v>
      </c>
      <c r="G97" s="285" t="s">
        <v>218</v>
      </c>
      <c r="H97" s="285" t="s">
        <v>218</v>
      </c>
      <c r="I97" s="285" t="s">
        <v>218</v>
      </c>
      <c r="J97" s="285" t="s">
        <v>218</v>
      </c>
      <c r="K97" s="285" t="s">
        <v>218</v>
      </c>
      <c r="L97" s="285" t="s">
        <v>218</v>
      </c>
      <c r="M97" s="285" t="s">
        <v>218</v>
      </c>
      <c r="N97" s="285" t="s">
        <v>218</v>
      </c>
      <c r="O97" s="285" t="s">
        <v>218</v>
      </c>
      <c r="P97" s="285" t="s">
        <v>218</v>
      </c>
      <c r="Q97" s="285" t="s">
        <v>218</v>
      </c>
      <c r="R97" s="285" t="s">
        <v>218</v>
      </c>
      <c r="S97" s="285" t="s">
        <v>218</v>
      </c>
      <c r="T97" s="285" t="s">
        <v>218</v>
      </c>
      <c r="U97" s="285" t="s">
        <v>218</v>
      </c>
      <c r="V97" s="285" t="s">
        <v>218</v>
      </c>
      <c r="W97" s="285" t="s">
        <v>218</v>
      </c>
      <c r="X97" s="285" t="s">
        <v>218</v>
      </c>
      <c r="Y97" s="285" t="s">
        <v>218</v>
      </c>
      <c r="Z97" s="285" t="s">
        <v>218</v>
      </c>
      <c r="AA97" s="285" t="s">
        <v>218</v>
      </c>
      <c r="AB97" s="285" t="s">
        <v>218</v>
      </c>
      <c r="AC97" s="285" t="s">
        <v>218</v>
      </c>
      <c r="AD97" s="285" t="s">
        <v>218</v>
      </c>
      <c r="AE97" s="285" t="s">
        <v>218</v>
      </c>
      <c r="AF97" s="285" t="s">
        <v>218</v>
      </c>
      <c r="AG97" s="285" t="s">
        <v>218</v>
      </c>
      <c r="AH97" s="285" t="s">
        <v>218</v>
      </c>
      <c r="AI97" s="285" t="s">
        <v>218</v>
      </c>
      <c r="AJ97" s="285" t="s">
        <v>218</v>
      </c>
      <c r="AK97" s="285" t="s">
        <v>218</v>
      </c>
      <c r="AL97" s="285" t="s">
        <v>218</v>
      </c>
      <c r="AM97" s="285" t="s">
        <v>218</v>
      </c>
      <c r="AN97" s="285" t="s">
        <v>218</v>
      </c>
      <c r="AO97" s="285" t="s">
        <v>218</v>
      </c>
      <c r="AP97" s="285" t="s">
        <v>218</v>
      </c>
      <c r="AQ97" s="285" t="s">
        <v>218</v>
      </c>
      <c r="AR97" s="285" t="s">
        <v>218</v>
      </c>
      <c r="AS97" s="285" t="s">
        <v>218</v>
      </c>
      <c r="AT97" s="285" t="s">
        <v>218</v>
      </c>
      <c r="AU97" s="285" t="s">
        <v>218</v>
      </c>
      <c r="AV97" s="285" t="s">
        <v>218</v>
      </c>
      <c r="AW97" s="285" t="s">
        <v>218</v>
      </c>
      <c r="AX97" s="285" t="s">
        <v>218</v>
      </c>
      <c r="AY97" s="285" t="s">
        <v>218</v>
      </c>
      <c r="AZ97" s="285" t="s">
        <v>218</v>
      </c>
      <c r="BA97" s="285" t="s">
        <v>218</v>
      </c>
      <c r="BB97" s="285" t="s">
        <v>218</v>
      </c>
      <c r="BC97" s="285" t="s">
        <v>218</v>
      </c>
      <c r="BD97" s="285" t="s">
        <v>218</v>
      </c>
      <c r="BE97" s="285" t="s">
        <v>218</v>
      </c>
      <c r="BF97" s="285" t="s">
        <v>218</v>
      </c>
      <c r="BG97" s="285" t="s">
        <v>218</v>
      </c>
      <c r="BH97" s="285" t="s">
        <v>218</v>
      </c>
      <c r="BI97" s="285" t="s">
        <v>218</v>
      </c>
      <c r="BJ97" s="285" t="s">
        <v>218</v>
      </c>
      <c r="BK97" s="285" t="s">
        <v>218</v>
      </c>
      <c r="BL97" s="3"/>
      <c r="BM97" s="3"/>
      <c r="BN97" s="3"/>
      <c r="BO97" s="3"/>
      <c r="BP97" s="3"/>
      <c r="BQ97" s="3"/>
    </row>
    <row r="98" spans="1:69" collapsed="1" x14ac:dyDescent="0.4">
      <c r="C98" s="284"/>
      <c r="D98" s="285" t="s">
        <v>218</v>
      </c>
      <c r="E98" s="299" t="str">
        <f t="shared" ref="E98:BG98" si="11">IF(E84="Ja",
IF(OR(COUNTIF(E88:E96,"*vælg*")&gt;0,SUM(E85:E87)=0),"Der mangler oplysninger","-"),
     IF(OR(COUNTIF(E88:E96,"*vælg*")&lt;9,SUM(E85:E87)&gt;0),"Fejl i indtastning",
"-"))</f>
        <v>-</v>
      </c>
      <c r="F98" s="299" t="str">
        <f t="shared" si="11"/>
        <v>-</v>
      </c>
      <c r="G98" s="299" t="str">
        <f t="shared" si="11"/>
        <v>-</v>
      </c>
      <c r="H98" s="299" t="str">
        <f t="shared" si="11"/>
        <v>-</v>
      </c>
      <c r="I98" s="299" t="str">
        <f t="shared" ref="I98:J98" si="12">IF(I84="Ja",
IF(OR(COUNTIF(I88:I96,"*vælg*")&gt;0,SUM(I85:I87)=0),"Der mangler oplysninger","-"),
     IF(OR(COUNTIF(I88:I96,"*vælg*")&lt;9,SUM(I85:I87)&gt;0),"Fejl i indtastning",
"-"))</f>
        <v>-</v>
      </c>
      <c r="J98" s="299" t="str">
        <f t="shared" si="12"/>
        <v>-</v>
      </c>
      <c r="K98" s="299" t="str">
        <f t="shared" si="11"/>
        <v>-</v>
      </c>
      <c r="L98" s="299" t="str">
        <f t="shared" si="11"/>
        <v>-</v>
      </c>
      <c r="M98" s="299" t="str">
        <f t="shared" si="11"/>
        <v>-</v>
      </c>
      <c r="N98" s="299" t="str">
        <f t="shared" si="11"/>
        <v>-</v>
      </c>
      <c r="O98" s="299" t="str">
        <f t="shared" si="11"/>
        <v>-</v>
      </c>
      <c r="P98" s="299" t="str">
        <f t="shared" si="11"/>
        <v>-</v>
      </c>
      <c r="Q98" s="299" t="str">
        <f t="shared" si="11"/>
        <v>-</v>
      </c>
      <c r="R98" s="299" t="str">
        <f t="shared" si="11"/>
        <v>-</v>
      </c>
      <c r="S98" s="299" t="str">
        <f t="shared" si="11"/>
        <v>-</v>
      </c>
      <c r="T98" s="299" t="str">
        <f t="shared" si="11"/>
        <v>-</v>
      </c>
      <c r="U98" s="299" t="str">
        <f t="shared" si="11"/>
        <v>-</v>
      </c>
      <c r="V98" s="299" t="str">
        <f t="shared" si="11"/>
        <v>-</v>
      </c>
      <c r="W98" s="299" t="str">
        <f t="shared" si="11"/>
        <v>-</v>
      </c>
      <c r="X98" s="299" t="str">
        <f t="shared" si="11"/>
        <v>-</v>
      </c>
      <c r="Y98" s="299" t="str">
        <f t="shared" si="11"/>
        <v>-</v>
      </c>
      <c r="Z98" s="299" t="str">
        <f t="shared" si="11"/>
        <v>-</v>
      </c>
      <c r="AA98" s="299" t="str">
        <f t="shared" si="11"/>
        <v>-</v>
      </c>
      <c r="AB98" s="299" t="str">
        <f t="shared" si="11"/>
        <v>-</v>
      </c>
      <c r="AC98" s="299" t="str">
        <f t="shared" si="11"/>
        <v>-</v>
      </c>
      <c r="AD98" s="299" t="str">
        <f t="shared" si="11"/>
        <v>-</v>
      </c>
      <c r="AE98" s="299" t="str">
        <f t="shared" si="11"/>
        <v>-</v>
      </c>
      <c r="AF98" s="299" t="str">
        <f t="shared" si="11"/>
        <v>-</v>
      </c>
      <c r="AG98" s="299" t="str">
        <f t="shared" si="11"/>
        <v>-</v>
      </c>
      <c r="AH98" s="299" t="str">
        <f t="shared" si="11"/>
        <v>-</v>
      </c>
      <c r="AI98" s="299" t="str">
        <f t="shared" si="11"/>
        <v>-</v>
      </c>
      <c r="AJ98" s="299" t="str">
        <f t="shared" si="11"/>
        <v>-</v>
      </c>
      <c r="AK98" s="299" t="str">
        <f t="shared" si="11"/>
        <v>-</v>
      </c>
      <c r="AL98" s="299" t="str">
        <f t="shared" si="11"/>
        <v>-</v>
      </c>
      <c r="AM98" s="299" t="str">
        <f t="shared" si="11"/>
        <v>-</v>
      </c>
      <c r="AN98" s="299" t="str">
        <f t="shared" si="11"/>
        <v>-</v>
      </c>
      <c r="AO98" s="299" t="str">
        <f t="shared" si="11"/>
        <v>-</v>
      </c>
      <c r="AP98" s="299" t="str">
        <f t="shared" si="11"/>
        <v>-</v>
      </c>
      <c r="AQ98" s="299" t="str">
        <f t="shared" si="11"/>
        <v>-</v>
      </c>
      <c r="AR98" s="299" t="str">
        <f t="shared" si="11"/>
        <v>-</v>
      </c>
      <c r="AS98" s="299" t="str">
        <f t="shared" si="11"/>
        <v>-</v>
      </c>
      <c r="AT98" s="299" t="str">
        <f t="shared" si="11"/>
        <v>-</v>
      </c>
      <c r="AU98" s="299" t="str">
        <f t="shared" si="11"/>
        <v>-</v>
      </c>
      <c r="AV98" s="299" t="str">
        <f t="shared" si="11"/>
        <v>-</v>
      </c>
      <c r="AW98" s="299" t="str">
        <f t="shared" si="11"/>
        <v>-</v>
      </c>
      <c r="AX98" s="299" t="str">
        <f t="shared" si="11"/>
        <v>-</v>
      </c>
      <c r="AY98" s="299" t="str">
        <f t="shared" si="11"/>
        <v>-</v>
      </c>
      <c r="AZ98" s="299" t="str">
        <f t="shared" si="11"/>
        <v>-</v>
      </c>
      <c r="BA98" s="299" t="str">
        <f t="shared" si="11"/>
        <v>-</v>
      </c>
      <c r="BB98" s="299" t="str">
        <f t="shared" si="11"/>
        <v>-</v>
      </c>
      <c r="BC98" s="299" t="str">
        <f t="shared" si="11"/>
        <v>-</v>
      </c>
      <c r="BD98" s="299" t="str">
        <f t="shared" si="11"/>
        <v>-</v>
      </c>
      <c r="BE98" s="299" t="str">
        <f t="shared" si="11"/>
        <v>-</v>
      </c>
      <c r="BF98" s="299" t="str">
        <f t="shared" si="11"/>
        <v>-</v>
      </c>
      <c r="BG98" s="299" t="str">
        <f t="shared" si="11"/>
        <v>-</v>
      </c>
      <c r="BH98" s="299" t="str">
        <f>IF(BH84="Ja",
IF(OR(COUNTIF(BH88:BH96,"*vælg*")&gt;0,SUM(BH85:BH87)=0),"Der mangler oplysninger","-"),
     IF(OR(COUNTIF(BH88:BH96,"*vælg*")&lt;9,SUM(BH85:BH87)&gt;0),"Fejl i indtastning",
"-"))</f>
        <v>-</v>
      </c>
      <c r="BI98" s="299" t="str">
        <f>IF(BI84="Ja",
IF(OR(COUNTIF(BI88:BI96,"*vælg*")&gt;0,SUM(BI85:BI87)=0),"Der mangler oplysninger","-"),
     IF(OR(COUNTIF(BI88:BI96,"*vælg*")&lt;9,SUM(BI85:BI87)&gt;0),"Fejl i indtastning",
"-"))</f>
        <v>-</v>
      </c>
      <c r="BJ98" s="299" t="str">
        <f>IF(BJ84="Ja",
IF(OR(COUNTIF(BJ88:BJ96,"*vælg*")&gt;0,SUM(BJ85:BJ87)=0),"Der mangler oplysninger","-"),
     IF(OR(COUNTIF(BJ88:BJ96,"*vælg*")&lt;9,SUM(BJ85:BJ87)&gt;0),"Fejl i indtastning",
"-"))</f>
        <v>-</v>
      </c>
      <c r="BK98" s="299" t="str">
        <f>IF(BK84="Ja",
IF(OR(COUNTIF(BK88:BK96,"*vælg*")&gt;0,SUM(BK85:BK87)=0),"Der mangler oplysninger","-"),
     IF(OR(COUNTIF(BK88:BK96,"*vælg*")&lt;9,SUM(BK85:BK87)&gt;0),"Fejl i indtastning",
"-"))</f>
        <v>-</v>
      </c>
      <c r="BL98" s="3"/>
      <c r="BM98" s="3"/>
      <c r="BN98" s="3"/>
      <c r="BO98" s="3"/>
      <c r="BP98" s="3"/>
      <c r="BQ98" s="3"/>
    </row>
    <row r="99" spans="1:69" x14ac:dyDescent="0.4">
      <c r="A99" s="127"/>
      <c r="B99" s="127"/>
      <c r="C99" s="244"/>
      <c r="D99" s="125" t="s">
        <v>218</v>
      </c>
      <c r="E99" s="125" t="s">
        <v>218</v>
      </c>
      <c r="F99" s="125" t="s">
        <v>218</v>
      </c>
      <c r="G99" s="125" t="s">
        <v>218</v>
      </c>
      <c r="H99" s="125" t="s">
        <v>218</v>
      </c>
      <c r="I99" s="125" t="s">
        <v>218</v>
      </c>
      <c r="J99" s="125" t="s">
        <v>218</v>
      </c>
      <c r="K99" s="125" t="s">
        <v>218</v>
      </c>
      <c r="L99" s="125" t="s">
        <v>218</v>
      </c>
      <c r="M99" s="125" t="s">
        <v>218</v>
      </c>
      <c r="N99" s="125" t="s">
        <v>218</v>
      </c>
      <c r="O99" s="125" t="s">
        <v>218</v>
      </c>
      <c r="P99" s="125" t="s">
        <v>218</v>
      </c>
      <c r="Q99" s="125" t="s">
        <v>218</v>
      </c>
      <c r="R99" s="125" t="s">
        <v>218</v>
      </c>
      <c r="S99" s="125" t="s">
        <v>218</v>
      </c>
      <c r="T99" s="125" t="s">
        <v>218</v>
      </c>
      <c r="U99" s="125" t="s">
        <v>218</v>
      </c>
      <c r="V99" s="125" t="s">
        <v>218</v>
      </c>
      <c r="W99" s="125" t="s">
        <v>218</v>
      </c>
      <c r="X99" s="125" t="s">
        <v>218</v>
      </c>
      <c r="Y99" s="125" t="s">
        <v>218</v>
      </c>
      <c r="Z99" s="125" t="s">
        <v>218</v>
      </c>
      <c r="AA99" s="125" t="s">
        <v>218</v>
      </c>
      <c r="AB99" s="125" t="s">
        <v>218</v>
      </c>
      <c r="AC99" s="125" t="s">
        <v>218</v>
      </c>
      <c r="AD99" s="125" t="s">
        <v>218</v>
      </c>
      <c r="AE99" s="125" t="s">
        <v>218</v>
      </c>
      <c r="AF99" s="125" t="s">
        <v>218</v>
      </c>
      <c r="AG99" s="125" t="s">
        <v>218</v>
      </c>
      <c r="AH99" s="125" t="s">
        <v>218</v>
      </c>
      <c r="AI99" s="125" t="s">
        <v>218</v>
      </c>
      <c r="AJ99" s="125" t="s">
        <v>218</v>
      </c>
      <c r="AK99" s="125" t="s">
        <v>218</v>
      </c>
      <c r="AL99" s="125" t="s">
        <v>218</v>
      </c>
      <c r="AM99" s="125" t="s">
        <v>218</v>
      </c>
      <c r="AN99" s="125" t="s">
        <v>218</v>
      </c>
      <c r="AO99" s="125" t="s">
        <v>218</v>
      </c>
      <c r="AP99" s="125" t="s">
        <v>218</v>
      </c>
      <c r="AQ99" s="125" t="s">
        <v>218</v>
      </c>
      <c r="AR99" s="125" t="s">
        <v>218</v>
      </c>
      <c r="AS99" s="125" t="s">
        <v>218</v>
      </c>
      <c r="AT99" s="125" t="s">
        <v>218</v>
      </c>
      <c r="AU99" s="125" t="s">
        <v>218</v>
      </c>
      <c r="AV99" s="125" t="s">
        <v>218</v>
      </c>
      <c r="AW99" s="125" t="s">
        <v>218</v>
      </c>
      <c r="AX99" s="125" t="s">
        <v>218</v>
      </c>
      <c r="AY99" s="125" t="s">
        <v>218</v>
      </c>
      <c r="AZ99" s="125" t="s">
        <v>218</v>
      </c>
      <c r="BA99" s="125" t="s">
        <v>218</v>
      </c>
      <c r="BB99" s="125" t="s">
        <v>218</v>
      </c>
      <c r="BC99" s="125" t="s">
        <v>218</v>
      </c>
      <c r="BD99" s="125" t="s">
        <v>218</v>
      </c>
      <c r="BE99" s="125" t="s">
        <v>218</v>
      </c>
      <c r="BF99" s="125" t="s">
        <v>218</v>
      </c>
      <c r="BG99" s="125" t="s">
        <v>218</v>
      </c>
      <c r="BH99" s="125" t="s">
        <v>218</v>
      </c>
      <c r="BI99" s="125" t="s">
        <v>218</v>
      </c>
      <c r="BJ99" s="125" t="s">
        <v>218</v>
      </c>
      <c r="BK99" s="125" t="s">
        <v>218</v>
      </c>
      <c r="BL99" s="3"/>
      <c r="BM99" s="3"/>
      <c r="BN99" s="3"/>
      <c r="BO99" s="3"/>
      <c r="BP99" s="3"/>
      <c r="BQ99" s="3"/>
    </row>
    <row r="100" spans="1:69" x14ac:dyDescent="0.4">
      <c r="C100" s="284"/>
      <c r="D100" s="300" t="s">
        <v>453</v>
      </c>
      <c r="E100" s="123" t="s">
        <v>61</v>
      </c>
      <c r="F100" s="123" t="s">
        <v>61</v>
      </c>
      <c r="G100" s="123" t="s">
        <v>61</v>
      </c>
      <c r="H100" s="123" t="s">
        <v>61</v>
      </c>
      <c r="I100" s="123" t="s">
        <v>469</v>
      </c>
      <c r="J100" s="123" t="s">
        <v>469</v>
      </c>
      <c r="K100" s="123" t="s">
        <v>469</v>
      </c>
      <c r="L100" s="123" t="s">
        <v>469</v>
      </c>
      <c r="M100" s="123" t="s">
        <v>469</v>
      </c>
      <c r="N100" s="123" t="s">
        <v>469</v>
      </c>
      <c r="O100" s="123" t="s">
        <v>469</v>
      </c>
      <c r="P100" s="123" t="s">
        <v>469</v>
      </c>
      <c r="Q100" s="123" t="s">
        <v>469</v>
      </c>
      <c r="R100" s="123" t="s">
        <v>469</v>
      </c>
      <c r="S100" s="123" t="s">
        <v>469</v>
      </c>
      <c r="T100" s="123" t="s">
        <v>469</v>
      </c>
      <c r="U100" s="123" t="s">
        <v>469</v>
      </c>
      <c r="V100" s="123" t="s">
        <v>469</v>
      </c>
      <c r="W100" s="123" t="s">
        <v>469</v>
      </c>
      <c r="X100" s="123" t="s">
        <v>469</v>
      </c>
      <c r="Y100" s="123" t="s">
        <v>469</v>
      </c>
      <c r="Z100" s="123" t="s">
        <v>469</v>
      </c>
      <c r="AA100" s="123" t="s">
        <v>469</v>
      </c>
      <c r="AB100" s="123" t="s">
        <v>469</v>
      </c>
      <c r="AC100" s="123" t="s">
        <v>469</v>
      </c>
      <c r="AD100" s="123" t="s">
        <v>469</v>
      </c>
      <c r="AE100" s="123" t="s">
        <v>469</v>
      </c>
      <c r="AF100" s="123" t="s">
        <v>469</v>
      </c>
      <c r="AG100" s="123" t="s">
        <v>469</v>
      </c>
      <c r="AH100" s="123" t="s">
        <v>469</v>
      </c>
      <c r="AI100" s="123" t="s">
        <v>469</v>
      </c>
      <c r="AJ100" s="123" t="s">
        <v>469</v>
      </c>
      <c r="AK100" s="123" t="s">
        <v>469</v>
      </c>
      <c r="AL100" s="123" t="s">
        <v>469</v>
      </c>
      <c r="AM100" s="123" t="s">
        <v>469</v>
      </c>
      <c r="AN100" s="123" t="s">
        <v>469</v>
      </c>
      <c r="AO100" s="123" t="s">
        <v>469</v>
      </c>
      <c r="AP100" s="123" t="s">
        <v>469</v>
      </c>
      <c r="AQ100" s="123" t="s">
        <v>469</v>
      </c>
      <c r="AR100" s="123" t="s">
        <v>469</v>
      </c>
      <c r="AS100" s="123" t="s">
        <v>469</v>
      </c>
      <c r="AT100" s="123" t="s">
        <v>469</v>
      </c>
      <c r="AU100" s="123" t="s">
        <v>469</v>
      </c>
      <c r="AV100" s="123" t="s">
        <v>469</v>
      </c>
      <c r="AW100" s="123" t="s">
        <v>469</v>
      </c>
      <c r="AX100" s="123" t="s">
        <v>469</v>
      </c>
      <c r="AY100" s="123" t="s">
        <v>469</v>
      </c>
      <c r="AZ100" s="123" t="s">
        <v>469</v>
      </c>
      <c r="BA100" s="123" t="s">
        <v>469</v>
      </c>
      <c r="BB100" s="123" t="s">
        <v>469</v>
      </c>
      <c r="BC100" s="123" t="s">
        <v>469</v>
      </c>
      <c r="BD100" s="123" t="s">
        <v>469</v>
      </c>
      <c r="BE100" s="123" t="s">
        <v>469</v>
      </c>
      <c r="BF100" s="123" t="s">
        <v>469</v>
      </c>
      <c r="BG100" s="123" t="s">
        <v>469</v>
      </c>
      <c r="BH100" s="123" t="s">
        <v>469</v>
      </c>
      <c r="BI100" s="123" t="s">
        <v>469</v>
      </c>
      <c r="BJ100" s="123" t="s">
        <v>469</v>
      </c>
      <c r="BK100" s="123" t="s">
        <v>469</v>
      </c>
      <c r="BL100" s="3"/>
      <c r="BM100" s="3"/>
      <c r="BN100" s="3"/>
      <c r="BO100" s="3"/>
      <c r="BP100" s="3"/>
      <c r="BQ100" s="3"/>
    </row>
    <row r="101" spans="1:69" x14ac:dyDescent="0.4">
      <c r="C101" s="402" t="s">
        <v>939</v>
      </c>
      <c r="D101" s="295" t="s">
        <v>482</v>
      </c>
      <c r="E101" s="248">
        <f t="shared" ref="E101:BG101" si="13">E61</f>
        <v>9</v>
      </c>
      <c r="F101" s="248">
        <f t="shared" si="13"/>
        <v>9</v>
      </c>
      <c r="G101" s="248">
        <v>8.5</v>
      </c>
      <c r="H101" s="248">
        <v>7</v>
      </c>
      <c r="I101" s="248" t="str">
        <f t="shared" ref="I101:J101" si="14">I61</f>
        <v>-</v>
      </c>
      <c r="J101" s="248" t="str">
        <f t="shared" si="14"/>
        <v>-</v>
      </c>
      <c r="K101" s="248" t="str">
        <f t="shared" si="13"/>
        <v>-</v>
      </c>
      <c r="L101" s="248" t="str">
        <f t="shared" si="13"/>
        <v>-</v>
      </c>
      <c r="M101" s="248" t="str">
        <f t="shared" si="13"/>
        <v>-</v>
      </c>
      <c r="N101" s="248" t="str">
        <f t="shared" si="13"/>
        <v>-</v>
      </c>
      <c r="O101" s="248" t="str">
        <f t="shared" si="13"/>
        <v>-</v>
      </c>
      <c r="P101" s="248" t="str">
        <f t="shared" si="13"/>
        <v>-</v>
      </c>
      <c r="Q101" s="248" t="str">
        <f t="shared" si="13"/>
        <v>-</v>
      </c>
      <c r="R101" s="248" t="str">
        <f t="shared" si="13"/>
        <v>-</v>
      </c>
      <c r="S101" s="248" t="str">
        <f t="shared" si="13"/>
        <v>-</v>
      </c>
      <c r="T101" s="248" t="str">
        <f t="shared" si="13"/>
        <v>-</v>
      </c>
      <c r="U101" s="248" t="str">
        <f t="shared" si="13"/>
        <v>-</v>
      </c>
      <c r="V101" s="248" t="str">
        <f t="shared" si="13"/>
        <v>-</v>
      </c>
      <c r="W101" s="248" t="str">
        <f t="shared" si="13"/>
        <v>-</v>
      </c>
      <c r="X101" s="248" t="str">
        <f t="shared" si="13"/>
        <v>-</v>
      </c>
      <c r="Y101" s="248" t="str">
        <f t="shared" si="13"/>
        <v>-</v>
      </c>
      <c r="Z101" s="248" t="str">
        <f t="shared" si="13"/>
        <v>-</v>
      </c>
      <c r="AA101" s="248" t="str">
        <f t="shared" si="13"/>
        <v>-</v>
      </c>
      <c r="AB101" s="248" t="str">
        <f t="shared" si="13"/>
        <v>-</v>
      </c>
      <c r="AC101" s="248" t="str">
        <f t="shared" si="13"/>
        <v>-</v>
      </c>
      <c r="AD101" s="248" t="str">
        <f t="shared" si="13"/>
        <v>-</v>
      </c>
      <c r="AE101" s="248" t="str">
        <f t="shared" si="13"/>
        <v>-</v>
      </c>
      <c r="AF101" s="248" t="str">
        <f t="shared" si="13"/>
        <v>-</v>
      </c>
      <c r="AG101" s="248" t="str">
        <f t="shared" si="13"/>
        <v>-</v>
      </c>
      <c r="AH101" s="248" t="str">
        <f t="shared" si="13"/>
        <v>-</v>
      </c>
      <c r="AI101" s="248" t="str">
        <f t="shared" si="13"/>
        <v>-</v>
      </c>
      <c r="AJ101" s="248" t="str">
        <f t="shared" si="13"/>
        <v>-</v>
      </c>
      <c r="AK101" s="248" t="str">
        <f t="shared" si="13"/>
        <v>-</v>
      </c>
      <c r="AL101" s="248" t="str">
        <f t="shared" si="13"/>
        <v>-</v>
      </c>
      <c r="AM101" s="248" t="str">
        <f t="shared" si="13"/>
        <v>-</v>
      </c>
      <c r="AN101" s="248" t="str">
        <f t="shared" si="13"/>
        <v>-</v>
      </c>
      <c r="AO101" s="248" t="str">
        <f t="shared" si="13"/>
        <v>-</v>
      </c>
      <c r="AP101" s="248" t="str">
        <f t="shared" si="13"/>
        <v>-</v>
      </c>
      <c r="AQ101" s="248" t="str">
        <f t="shared" si="13"/>
        <v>-</v>
      </c>
      <c r="AR101" s="248" t="str">
        <f t="shared" si="13"/>
        <v>-</v>
      </c>
      <c r="AS101" s="248" t="str">
        <f t="shared" si="13"/>
        <v>-</v>
      </c>
      <c r="AT101" s="248" t="str">
        <f t="shared" si="13"/>
        <v>-</v>
      </c>
      <c r="AU101" s="248" t="str">
        <f t="shared" si="13"/>
        <v>-</v>
      </c>
      <c r="AV101" s="248" t="str">
        <f t="shared" si="13"/>
        <v>-</v>
      </c>
      <c r="AW101" s="248" t="str">
        <f t="shared" si="13"/>
        <v>-</v>
      </c>
      <c r="AX101" s="248" t="str">
        <f t="shared" si="13"/>
        <v>-</v>
      </c>
      <c r="AY101" s="248" t="str">
        <f t="shared" si="13"/>
        <v>-</v>
      </c>
      <c r="AZ101" s="248" t="str">
        <f t="shared" si="13"/>
        <v>-</v>
      </c>
      <c r="BA101" s="248" t="str">
        <f t="shared" si="13"/>
        <v>-</v>
      </c>
      <c r="BB101" s="248" t="str">
        <f t="shared" si="13"/>
        <v>-</v>
      </c>
      <c r="BC101" s="248" t="str">
        <f t="shared" si="13"/>
        <v>-</v>
      </c>
      <c r="BD101" s="248" t="str">
        <f t="shared" si="13"/>
        <v>-</v>
      </c>
      <c r="BE101" s="248" t="str">
        <f t="shared" si="13"/>
        <v>-</v>
      </c>
      <c r="BF101" s="248" t="str">
        <f t="shared" si="13"/>
        <v>-</v>
      </c>
      <c r="BG101" s="248" t="str">
        <f t="shared" si="13"/>
        <v>-</v>
      </c>
      <c r="BH101" s="248" t="str">
        <f>BH61</f>
        <v>-</v>
      </c>
      <c r="BI101" s="248" t="str">
        <f>BI61</f>
        <v>-</v>
      </c>
      <c r="BJ101" s="248" t="str">
        <f>BJ61</f>
        <v>-</v>
      </c>
      <c r="BK101" s="248" t="str">
        <f>BK61</f>
        <v>-</v>
      </c>
      <c r="BL101" s="3"/>
      <c r="BM101" s="3"/>
      <c r="BN101" s="3"/>
      <c r="BO101" s="3"/>
      <c r="BP101" s="3"/>
      <c r="BQ101" s="3"/>
    </row>
    <row r="102" spans="1:69" x14ac:dyDescent="0.4">
      <c r="C102" s="402"/>
      <c r="D102" s="295" t="s">
        <v>483</v>
      </c>
      <c r="E102" s="248">
        <v>4.8250000000000002</v>
      </c>
      <c r="F102" s="248">
        <v>4.8250000000000002</v>
      </c>
      <c r="G102" s="248">
        <v>4.8250000000000002</v>
      </c>
      <c r="H102" s="248">
        <v>4.8250000000000002</v>
      </c>
      <c r="I102" s="248" t="str">
        <f t="shared" ref="I102:J102" si="15">I42</f>
        <v>-</v>
      </c>
      <c r="J102" s="248" t="str">
        <f t="shared" si="15"/>
        <v>-</v>
      </c>
      <c r="K102" s="248" t="str">
        <f t="shared" ref="K102:BG102" si="16">K42</f>
        <v>-</v>
      </c>
      <c r="L102" s="248" t="str">
        <f t="shared" si="16"/>
        <v>-</v>
      </c>
      <c r="M102" s="248" t="str">
        <f t="shared" si="16"/>
        <v>-</v>
      </c>
      <c r="N102" s="248" t="str">
        <f t="shared" si="16"/>
        <v>-</v>
      </c>
      <c r="O102" s="248" t="str">
        <f t="shared" si="16"/>
        <v>-</v>
      </c>
      <c r="P102" s="248" t="str">
        <f t="shared" si="16"/>
        <v>-</v>
      </c>
      <c r="Q102" s="248" t="str">
        <f t="shared" si="16"/>
        <v>-</v>
      </c>
      <c r="R102" s="248" t="str">
        <f t="shared" si="16"/>
        <v>-</v>
      </c>
      <c r="S102" s="248" t="str">
        <f t="shared" si="16"/>
        <v>-</v>
      </c>
      <c r="T102" s="248" t="str">
        <f t="shared" si="16"/>
        <v>-</v>
      </c>
      <c r="U102" s="248" t="str">
        <f t="shared" si="16"/>
        <v>-</v>
      </c>
      <c r="V102" s="248" t="str">
        <f t="shared" si="16"/>
        <v>-</v>
      </c>
      <c r="W102" s="248" t="str">
        <f t="shared" si="16"/>
        <v>-</v>
      </c>
      <c r="X102" s="248" t="str">
        <f t="shared" si="16"/>
        <v>-</v>
      </c>
      <c r="Y102" s="248" t="str">
        <f t="shared" si="16"/>
        <v>-</v>
      </c>
      <c r="Z102" s="248" t="str">
        <f t="shared" si="16"/>
        <v>-</v>
      </c>
      <c r="AA102" s="248" t="str">
        <f t="shared" si="16"/>
        <v>-</v>
      </c>
      <c r="AB102" s="248" t="str">
        <f t="shared" si="16"/>
        <v>-</v>
      </c>
      <c r="AC102" s="248" t="str">
        <f t="shared" si="16"/>
        <v>-</v>
      </c>
      <c r="AD102" s="248" t="str">
        <f t="shared" si="16"/>
        <v>-</v>
      </c>
      <c r="AE102" s="248" t="str">
        <f t="shared" si="16"/>
        <v>-</v>
      </c>
      <c r="AF102" s="248" t="str">
        <f t="shared" si="16"/>
        <v>-</v>
      </c>
      <c r="AG102" s="248" t="str">
        <f t="shared" si="16"/>
        <v>-</v>
      </c>
      <c r="AH102" s="248" t="str">
        <f t="shared" si="16"/>
        <v>-</v>
      </c>
      <c r="AI102" s="248" t="str">
        <f t="shared" si="16"/>
        <v>-</v>
      </c>
      <c r="AJ102" s="248" t="str">
        <f t="shared" si="16"/>
        <v>-</v>
      </c>
      <c r="AK102" s="248" t="str">
        <f t="shared" si="16"/>
        <v>-</v>
      </c>
      <c r="AL102" s="248" t="str">
        <f t="shared" si="16"/>
        <v>-</v>
      </c>
      <c r="AM102" s="248" t="str">
        <f t="shared" si="16"/>
        <v>-</v>
      </c>
      <c r="AN102" s="248" t="str">
        <f t="shared" si="16"/>
        <v>-</v>
      </c>
      <c r="AO102" s="248" t="str">
        <f t="shared" si="16"/>
        <v>-</v>
      </c>
      <c r="AP102" s="248" t="str">
        <f t="shared" si="16"/>
        <v>-</v>
      </c>
      <c r="AQ102" s="248" t="str">
        <f t="shared" si="16"/>
        <v>-</v>
      </c>
      <c r="AR102" s="248" t="str">
        <f t="shared" si="16"/>
        <v>-</v>
      </c>
      <c r="AS102" s="248" t="str">
        <f t="shared" si="16"/>
        <v>-</v>
      </c>
      <c r="AT102" s="248" t="str">
        <f t="shared" si="16"/>
        <v>-</v>
      </c>
      <c r="AU102" s="248" t="str">
        <f t="shared" si="16"/>
        <v>-</v>
      </c>
      <c r="AV102" s="248" t="str">
        <f t="shared" si="16"/>
        <v>-</v>
      </c>
      <c r="AW102" s="248" t="str">
        <f t="shared" si="16"/>
        <v>-</v>
      </c>
      <c r="AX102" s="248" t="str">
        <f t="shared" si="16"/>
        <v>-</v>
      </c>
      <c r="AY102" s="248" t="str">
        <f t="shared" si="16"/>
        <v>-</v>
      </c>
      <c r="AZ102" s="248" t="str">
        <f t="shared" si="16"/>
        <v>-</v>
      </c>
      <c r="BA102" s="248" t="str">
        <f t="shared" si="16"/>
        <v>-</v>
      </c>
      <c r="BB102" s="248" t="str">
        <f t="shared" si="16"/>
        <v>-</v>
      </c>
      <c r="BC102" s="248" t="str">
        <f t="shared" si="16"/>
        <v>-</v>
      </c>
      <c r="BD102" s="248" t="str">
        <f t="shared" si="16"/>
        <v>-</v>
      </c>
      <c r="BE102" s="248" t="str">
        <f t="shared" si="16"/>
        <v>-</v>
      </c>
      <c r="BF102" s="248" t="str">
        <f t="shared" si="16"/>
        <v>-</v>
      </c>
      <c r="BG102" s="248" t="str">
        <f t="shared" si="16"/>
        <v>-</v>
      </c>
      <c r="BH102" s="248" t="str">
        <f>BH42</f>
        <v>-</v>
      </c>
      <c r="BI102" s="248" t="str">
        <f>BI42</f>
        <v>-</v>
      </c>
      <c r="BJ102" s="248" t="str">
        <f>BJ42</f>
        <v>-</v>
      </c>
      <c r="BK102" s="248" t="str">
        <f>BK42</f>
        <v>-</v>
      </c>
      <c r="BL102" s="3"/>
      <c r="BM102" s="3"/>
      <c r="BN102" s="3"/>
      <c r="BO102" s="3"/>
      <c r="BP102" s="3"/>
      <c r="BQ102" s="3"/>
    </row>
    <row r="103" spans="1:69" x14ac:dyDescent="0.4">
      <c r="C103" s="402"/>
      <c r="D103" s="295" t="s">
        <v>37</v>
      </c>
      <c r="E103" s="123" t="s">
        <v>47</v>
      </c>
      <c r="F103" s="123" t="s">
        <v>53</v>
      </c>
      <c r="G103" s="123" t="s">
        <v>53</v>
      </c>
      <c r="H103" s="123" t="s">
        <v>47</v>
      </c>
      <c r="I103" s="123" t="s">
        <v>469</v>
      </c>
      <c r="J103" s="123" t="s">
        <v>469</v>
      </c>
      <c r="K103" s="123" t="s">
        <v>469</v>
      </c>
      <c r="L103" s="123" t="s">
        <v>469</v>
      </c>
      <c r="M103" s="123" t="s">
        <v>469</v>
      </c>
      <c r="N103" s="123" t="s">
        <v>469</v>
      </c>
      <c r="O103" s="123" t="s">
        <v>469</v>
      </c>
      <c r="P103" s="123" t="s">
        <v>469</v>
      </c>
      <c r="Q103" s="123" t="s">
        <v>469</v>
      </c>
      <c r="R103" s="123" t="s">
        <v>469</v>
      </c>
      <c r="S103" s="123" t="s">
        <v>469</v>
      </c>
      <c r="T103" s="123" t="s">
        <v>469</v>
      </c>
      <c r="U103" s="123" t="s">
        <v>469</v>
      </c>
      <c r="V103" s="123" t="s">
        <v>469</v>
      </c>
      <c r="W103" s="123" t="s">
        <v>469</v>
      </c>
      <c r="X103" s="123" t="s">
        <v>469</v>
      </c>
      <c r="Y103" s="123" t="s">
        <v>469</v>
      </c>
      <c r="Z103" s="123" t="s">
        <v>469</v>
      </c>
      <c r="AA103" s="123" t="s">
        <v>469</v>
      </c>
      <c r="AB103" s="123" t="s">
        <v>469</v>
      </c>
      <c r="AC103" s="123" t="s">
        <v>469</v>
      </c>
      <c r="AD103" s="123" t="s">
        <v>469</v>
      </c>
      <c r="AE103" s="123" t="s">
        <v>469</v>
      </c>
      <c r="AF103" s="123" t="s">
        <v>469</v>
      </c>
      <c r="AG103" s="123" t="s">
        <v>469</v>
      </c>
      <c r="AH103" s="123" t="s">
        <v>469</v>
      </c>
      <c r="AI103" s="123" t="s">
        <v>469</v>
      </c>
      <c r="AJ103" s="123" t="s">
        <v>469</v>
      </c>
      <c r="AK103" s="123" t="s">
        <v>469</v>
      </c>
      <c r="AL103" s="123" t="s">
        <v>469</v>
      </c>
      <c r="AM103" s="123" t="s">
        <v>469</v>
      </c>
      <c r="AN103" s="123" t="s">
        <v>469</v>
      </c>
      <c r="AO103" s="123" t="s">
        <v>469</v>
      </c>
      <c r="AP103" s="123" t="s">
        <v>469</v>
      </c>
      <c r="AQ103" s="123" t="s">
        <v>469</v>
      </c>
      <c r="AR103" s="123" t="s">
        <v>469</v>
      </c>
      <c r="AS103" s="123" t="s">
        <v>469</v>
      </c>
      <c r="AT103" s="123" t="s">
        <v>469</v>
      </c>
      <c r="AU103" s="123" t="s">
        <v>469</v>
      </c>
      <c r="AV103" s="123" t="s">
        <v>469</v>
      </c>
      <c r="AW103" s="123" t="s">
        <v>469</v>
      </c>
      <c r="AX103" s="123" t="s">
        <v>469</v>
      </c>
      <c r="AY103" s="123" t="s">
        <v>469</v>
      </c>
      <c r="AZ103" s="123" t="s">
        <v>469</v>
      </c>
      <c r="BA103" s="123" t="s">
        <v>469</v>
      </c>
      <c r="BB103" s="123" t="s">
        <v>469</v>
      </c>
      <c r="BC103" s="123" t="s">
        <v>469</v>
      </c>
      <c r="BD103" s="123" t="s">
        <v>469</v>
      </c>
      <c r="BE103" s="123" t="s">
        <v>469</v>
      </c>
      <c r="BF103" s="123" t="s">
        <v>469</v>
      </c>
      <c r="BG103" s="123" t="s">
        <v>469</v>
      </c>
      <c r="BH103" s="123" t="s">
        <v>469</v>
      </c>
      <c r="BI103" s="123" t="s">
        <v>469</v>
      </c>
      <c r="BJ103" s="123" t="s">
        <v>469</v>
      </c>
      <c r="BK103" s="123" t="s">
        <v>469</v>
      </c>
      <c r="BL103" s="3"/>
      <c r="BM103" s="3"/>
      <c r="BN103" s="3"/>
      <c r="BO103" s="3"/>
      <c r="BP103" s="3"/>
      <c r="BQ103" s="3"/>
    </row>
    <row r="104" spans="1:69" x14ac:dyDescent="0.4">
      <c r="C104" s="284"/>
      <c r="D104" s="301" t="s">
        <v>459</v>
      </c>
      <c r="E104" s="122" t="s">
        <v>42</v>
      </c>
      <c r="F104" s="122" t="s">
        <v>42</v>
      </c>
      <c r="G104" s="122" t="s">
        <v>42</v>
      </c>
      <c r="H104" s="122" t="s">
        <v>42</v>
      </c>
      <c r="I104" s="122" t="s">
        <v>469</v>
      </c>
      <c r="J104" s="122" t="s">
        <v>469</v>
      </c>
      <c r="K104" s="122" t="s">
        <v>469</v>
      </c>
      <c r="L104" s="122" t="s">
        <v>469</v>
      </c>
      <c r="M104" s="122" t="s">
        <v>469</v>
      </c>
      <c r="N104" s="122" t="s">
        <v>469</v>
      </c>
      <c r="O104" s="122" t="s">
        <v>469</v>
      </c>
      <c r="P104" s="122" t="s">
        <v>469</v>
      </c>
      <c r="Q104" s="122" t="s">
        <v>469</v>
      </c>
      <c r="R104" s="122" t="s">
        <v>469</v>
      </c>
      <c r="S104" s="122" t="s">
        <v>469</v>
      </c>
      <c r="T104" s="122" t="s">
        <v>469</v>
      </c>
      <c r="U104" s="122" t="s">
        <v>469</v>
      </c>
      <c r="V104" s="122" t="s">
        <v>469</v>
      </c>
      <c r="W104" s="122" t="s">
        <v>469</v>
      </c>
      <c r="X104" s="122" t="s">
        <v>469</v>
      </c>
      <c r="Y104" s="122" t="s">
        <v>469</v>
      </c>
      <c r="Z104" s="122" t="s">
        <v>469</v>
      </c>
      <c r="AA104" s="122" t="s">
        <v>469</v>
      </c>
      <c r="AB104" s="122" t="s">
        <v>469</v>
      </c>
      <c r="AC104" s="122" t="s">
        <v>469</v>
      </c>
      <c r="AD104" s="122" t="s">
        <v>469</v>
      </c>
      <c r="AE104" s="122" t="s">
        <v>469</v>
      </c>
      <c r="AF104" s="122" t="s">
        <v>469</v>
      </c>
      <c r="AG104" s="122" t="s">
        <v>469</v>
      </c>
      <c r="AH104" s="122" t="s">
        <v>469</v>
      </c>
      <c r="AI104" s="122" t="s">
        <v>469</v>
      </c>
      <c r="AJ104" s="122" t="s">
        <v>469</v>
      </c>
      <c r="AK104" s="122" t="s">
        <v>469</v>
      </c>
      <c r="AL104" s="122" t="s">
        <v>469</v>
      </c>
      <c r="AM104" s="122" t="s">
        <v>469</v>
      </c>
      <c r="AN104" s="122" t="s">
        <v>469</v>
      </c>
      <c r="AO104" s="122" t="s">
        <v>469</v>
      </c>
      <c r="AP104" s="122" t="s">
        <v>469</v>
      </c>
      <c r="AQ104" s="122" t="s">
        <v>469</v>
      </c>
      <c r="AR104" s="122" t="s">
        <v>469</v>
      </c>
      <c r="AS104" s="122" t="s">
        <v>469</v>
      </c>
      <c r="AT104" s="122" t="s">
        <v>469</v>
      </c>
      <c r="AU104" s="122" t="s">
        <v>469</v>
      </c>
      <c r="AV104" s="122" t="s">
        <v>469</v>
      </c>
      <c r="AW104" s="122" t="s">
        <v>469</v>
      </c>
      <c r="AX104" s="122" t="s">
        <v>469</v>
      </c>
      <c r="AY104" s="122" t="s">
        <v>469</v>
      </c>
      <c r="AZ104" s="122" t="s">
        <v>469</v>
      </c>
      <c r="BA104" s="122" t="s">
        <v>469</v>
      </c>
      <c r="BB104" s="122" t="s">
        <v>469</v>
      </c>
      <c r="BC104" s="122" t="s">
        <v>469</v>
      </c>
      <c r="BD104" s="122" t="s">
        <v>469</v>
      </c>
      <c r="BE104" s="122" t="s">
        <v>469</v>
      </c>
      <c r="BF104" s="122" t="s">
        <v>469</v>
      </c>
      <c r="BG104" s="122" t="s">
        <v>469</v>
      </c>
      <c r="BH104" s="122" t="s">
        <v>469</v>
      </c>
      <c r="BI104" s="122" t="s">
        <v>469</v>
      </c>
      <c r="BJ104" s="122" t="s">
        <v>469</v>
      </c>
      <c r="BK104" s="122" t="s">
        <v>469</v>
      </c>
      <c r="BL104" s="3"/>
      <c r="BM104" s="3"/>
      <c r="BN104" s="3"/>
      <c r="BO104" s="3"/>
      <c r="BP104" s="3"/>
      <c r="BQ104" s="3"/>
    </row>
    <row r="105" spans="1:69" hidden="1" outlineLevel="1" x14ac:dyDescent="0.4">
      <c r="C105" s="402" t="s">
        <v>941</v>
      </c>
      <c r="D105" s="295" t="s">
        <v>507</v>
      </c>
      <c r="E105" s="247">
        <v>0</v>
      </c>
      <c r="F105" s="247">
        <v>0</v>
      </c>
      <c r="G105" s="247">
        <v>0</v>
      </c>
      <c r="H105" s="247">
        <v>0</v>
      </c>
      <c r="I105" s="247">
        <v>0</v>
      </c>
      <c r="J105" s="247">
        <v>0</v>
      </c>
      <c r="K105" s="247">
        <v>0</v>
      </c>
      <c r="L105" s="247">
        <v>0</v>
      </c>
      <c r="M105" s="247">
        <v>0</v>
      </c>
      <c r="N105" s="247">
        <v>0</v>
      </c>
      <c r="O105" s="247">
        <v>0</v>
      </c>
      <c r="P105" s="247">
        <v>0</v>
      </c>
      <c r="Q105" s="247">
        <v>0</v>
      </c>
      <c r="R105" s="247">
        <v>0</v>
      </c>
      <c r="S105" s="247">
        <v>0</v>
      </c>
      <c r="T105" s="247">
        <v>0</v>
      </c>
      <c r="U105" s="247">
        <v>0</v>
      </c>
      <c r="V105" s="247">
        <v>0</v>
      </c>
      <c r="W105" s="247">
        <v>0</v>
      </c>
      <c r="X105" s="247">
        <v>0</v>
      </c>
      <c r="Y105" s="247">
        <v>0</v>
      </c>
      <c r="Z105" s="247">
        <v>0</v>
      </c>
      <c r="AA105" s="247">
        <v>0</v>
      </c>
      <c r="AB105" s="247">
        <v>0</v>
      </c>
      <c r="AC105" s="247">
        <v>0</v>
      </c>
      <c r="AD105" s="247">
        <v>0</v>
      </c>
      <c r="AE105" s="247">
        <v>0</v>
      </c>
      <c r="AF105" s="247">
        <v>0</v>
      </c>
      <c r="AG105" s="247">
        <v>0</v>
      </c>
      <c r="AH105" s="247">
        <v>0</v>
      </c>
      <c r="AI105" s="247">
        <v>0</v>
      </c>
      <c r="AJ105" s="247">
        <v>0</v>
      </c>
      <c r="AK105" s="247">
        <v>0</v>
      </c>
      <c r="AL105" s="247">
        <v>0</v>
      </c>
      <c r="AM105" s="247">
        <v>0</v>
      </c>
      <c r="AN105" s="247">
        <v>0</v>
      </c>
      <c r="AO105" s="247">
        <v>0</v>
      </c>
      <c r="AP105" s="247">
        <v>0</v>
      </c>
      <c r="AQ105" s="247">
        <v>0</v>
      </c>
      <c r="AR105" s="247">
        <v>0</v>
      </c>
      <c r="AS105" s="247">
        <v>0</v>
      </c>
      <c r="AT105" s="247">
        <v>0</v>
      </c>
      <c r="AU105" s="247">
        <v>0</v>
      </c>
      <c r="AV105" s="247">
        <v>0</v>
      </c>
      <c r="AW105" s="247">
        <v>0</v>
      </c>
      <c r="AX105" s="247">
        <v>0</v>
      </c>
      <c r="AY105" s="247">
        <v>0</v>
      </c>
      <c r="AZ105" s="247">
        <v>0</v>
      </c>
      <c r="BA105" s="247">
        <v>0</v>
      </c>
      <c r="BB105" s="247">
        <v>0</v>
      </c>
      <c r="BC105" s="247">
        <v>0</v>
      </c>
      <c r="BD105" s="247">
        <v>0</v>
      </c>
      <c r="BE105" s="247">
        <v>0</v>
      </c>
      <c r="BF105" s="247">
        <v>0</v>
      </c>
      <c r="BG105" s="247">
        <v>0</v>
      </c>
      <c r="BH105" s="247">
        <v>0</v>
      </c>
      <c r="BI105" s="247">
        <v>0</v>
      </c>
      <c r="BJ105" s="247">
        <v>0</v>
      </c>
      <c r="BK105" s="247">
        <v>0</v>
      </c>
      <c r="BL105" s="3"/>
      <c r="BM105" s="3"/>
      <c r="BN105" s="3"/>
      <c r="BO105" s="3"/>
      <c r="BP105" s="3"/>
      <c r="BQ105" s="3"/>
    </row>
    <row r="106" spans="1:69" hidden="1" outlineLevel="1" x14ac:dyDescent="0.4">
      <c r="C106" s="402"/>
      <c r="D106" s="295" t="s">
        <v>464</v>
      </c>
      <c r="E106" s="247">
        <v>0</v>
      </c>
      <c r="F106" s="247">
        <v>0</v>
      </c>
      <c r="G106" s="247">
        <v>0</v>
      </c>
      <c r="H106" s="247">
        <v>0</v>
      </c>
      <c r="I106" s="247">
        <v>0</v>
      </c>
      <c r="J106" s="247">
        <v>0</v>
      </c>
      <c r="K106" s="247">
        <v>0</v>
      </c>
      <c r="L106" s="247">
        <v>0</v>
      </c>
      <c r="M106" s="247">
        <v>0</v>
      </c>
      <c r="N106" s="247">
        <v>0</v>
      </c>
      <c r="O106" s="247">
        <v>0</v>
      </c>
      <c r="P106" s="247">
        <v>0</v>
      </c>
      <c r="Q106" s="247">
        <v>0</v>
      </c>
      <c r="R106" s="247">
        <v>0</v>
      </c>
      <c r="S106" s="247">
        <v>0</v>
      </c>
      <c r="T106" s="247">
        <v>0</v>
      </c>
      <c r="U106" s="247">
        <v>0</v>
      </c>
      <c r="V106" s="247">
        <v>0</v>
      </c>
      <c r="W106" s="247">
        <v>0</v>
      </c>
      <c r="X106" s="247">
        <v>0</v>
      </c>
      <c r="Y106" s="247">
        <v>0</v>
      </c>
      <c r="Z106" s="247">
        <v>0</v>
      </c>
      <c r="AA106" s="247">
        <v>0</v>
      </c>
      <c r="AB106" s="247">
        <v>0</v>
      </c>
      <c r="AC106" s="247">
        <v>0</v>
      </c>
      <c r="AD106" s="247">
        <v>0</v>
      </c>
      <c r="AE106" s="247">
        <v>0</v>
      </c>
      <c r="AF106" s="247">
        <v>0</v>
      </c>
      <c r="AG106" s="247">
        <v>0</v>
      </c>
      <c r="AH106" s="247">
        <v>0</v>
      </c>
      <c r="AI106" s="247">
        <v>0</v>
      </c>
      <c r="AJ106" s="247">
        <v>0</v>
      </c>
      <c r="AK106" s="247">
        <v>0</v>
      </c>
      <c r="AL106" s="247">
        <v>0</v>
      </c>
      <c r="AM106" s="247">
        <v>0</v>
      </c>
      <c r="AN106" s="247">
        <v>0</v>
      </c>
      <c r="AO106" s="247">
        <v>0</v>
      </c>
      <c r="AP106" s="247">
        <v>0</v>
      </c>
      <c r="AQ106" s="247">
        <v>0</v>
      </c>
      <c r="AR106" s="247">
        <v>0</v>
      </c>
      <c r="AS106" s="247">
        <v>0</v>
      </c>
      <c r="AT106" s="247">
        <v>0</v>
      </c>
      <c r="AU106" s="247">
        <v>0</v>
      </c>
      <c r="AV106" s="247">
        <v>0</v>
      </c>
      <c r="AW106" s="247">
        <v>0</v>
      </c>
      <c r="AX106" s="247">
        <v>0</v>
      </c>
      <c r="AY106" s="247">
        <v>0</v>
      </c>
      <c r="AZ106" s="247">
        <v>0</v>
      </c>
      <c r="BA106" s="247">
        <v>0</v>
      </c>
      <c r="BB106" s="247">
        <v>0</v>
      </c>
      <c r="BC106" s="247">
        <v>0</v>
      </c>
      <c r="BD106" s="247">
        <v>0</v>
      </c>
      <c r="BE106" s="247">
        <v>0</v>
      </c>
      <c r="BF106" s="247">
        <v>0</v>
      </c>
      <c r="BG106" s="247">
        <v>0</v>
      </c>
      <c r="BH106" s="247">
        <v>0</v>
      </c>
      <c r="BI106" s="247">
        <v>0</v>
      </c>
      <c r="BJ106" s="247">
        <v>0</v>
      </c>
      <c r="BK106" s="247">
        <v>0</v>
      </c>
      <c r="BL106" s="3"/>
      <c r="BM106" s="3"/>
      <c r="BN106" s="3"/>
      <c r="BO106" s="3"/>
      <c r="BP106" s="3"/>
      <c r="BQ106" s="3"/>
    </row>
    <row r="107" spans="1:69" hidden="1" outlineLevel="1" x14ac:dyDescent="0.4">
      <c r="C107" s="402"/>
      <c r="D107" s="295" t="s">
        <v>508</v>
      </c>
      <c r="E107" s="247">
        <v>0</v>
      </c>
      <c r="F107" s="247">
        <v>0</v>
      </c>
      <c r="G107" s="247">
        <v>0</v>
      </c>
      <c r="H107" s="247">
        <v>0</v>
      </c>
      <c r="I107" s="247">
        <v>0</v>
      </c>
      <c r="J107" s="247">
        <v>0</v>
      </c>
      <c r="K107" s="247">
        <v>0</v>
      </c>
      <c r="L107" s="247">
        <v>0</v>
      </c>
      <c r="M107" s="247">
        <v>0</v>
      </c>
      <c r="N107" s="247">
        <v>0</v>
      </c>
      <c r="O107" s="247">
        <v>0</v>
      </c>
      <c r="P107" s="247">
        <v>0</v>
      </c>
      <c r="Q107" s="247">
        <v>0</v>
      </c>
      <c r="R107" s="247">
        <v>0</v>
      </c>
      <c r="S107" s="247">
        <v>0</v>
      </c>
      <c r="T107" s="247">
        <v>0</v>
      </c>
      <c r="U107" s="247">
        <v>0</v>
      </c>
      <c r="V107" s="247">
        <v>0</v>
      </c>
      <c r="W107" s="247">
        <v>0</v>
      </c>
      <c r="X107" s="247">
        <v>0</v>
      </c>
      <c r="Y107" s="247">
        <v>0</v>
      </c>
      <c r="Z107" s="247">
        <v>0</v>
      </c>
      <c r="AA107" s="247">
        <v>0</v>
      </c>
      <c r="AB107" s="247">
        <v>0</v>
      </c>
      <c r="AC107" s="247">
        <v>0</v>
      </c>
      <c r="AD107" s="247">
        <v>0</v>
      </c>
      <c r="AE107" s="247">
        <v>0</v>
      </c>
      <c r="AF107" s="247">
        <v>0</v>
      </c>
      <c r="AG107" s="247">
        <v>0</v>
      </c>
      <c r="AH107" s="247">
        <v>0</v>
      </c>
      <c r="AI107" s="247">
        <v>0</v>
      </c>
      <c r="AJ107" s="247">
        <v>0</v>
      </c>
      <c r="AK107" s="247">
        <v>0</v>
      </c>
      <c r="AL107" s="247">
        <v>0</v>
      </c>
      <c r="AM107" s="247">
        <v>0</v>
      </c>
      <c r="AN107" s="247">
        <v>0</v>
      </c>
      <c r="AO107" s="247">
        <v>0</v>
      </c>
      <c r="AP107" s="247">
        <v>0</v>
      </c>
      <c r="AQ107" s="247">
        <v>0</v>
      </c>
      <c r="AR107" s="247">
        <v>0</v>
      </c>
      <c r="AS107" s="247">
        <v>0</v>
      </c>
      <c r="AT107" s="247">
        <v>0</v>
      </c>
      <c r="AU107" s="247">
        <v>0</v>
      </c>
      <c r="AV107" s="247">
        <v>0</v>
      </c>
      <c r="AW107" s="247">
        <v>0</v>
      </c>
      <c r="AX107" s="247">
        <v>0</v>
      </c>
      <c r="AY107" s="247">
        <v>0</v>
      </c>
      <c r="AZ107" s="247">
        <v>0</v>
      </c>
      <c r="BA107" s="247">
        <v>0</v>
      </c>
      <c r="BB107" s="247">
        <v>0</v>
      </c>
      <c r="BC107" s="247">
        <v>0</v>
      </c>
      <c r="BD107" s="247">
        <v>0</v>
      </c>
      <c r="BE107" s="247">
        <v>0</v>
      </c>
      <c r="BF107" s="247">
        <v>0</v>
      </c>
      <c r="BG107" s="247">
        <v>0</v>
      </c>
      <c r="BH107" s="247">
        <v>0</v>
      </c>
      <c r="BI107" s="247">
        <v>0</v>
      </c>
      <c r="BJ107" s="247">
        <v>0</v>
      </c>
      <c r="BK107" s="247">
        <v>0</v>
      </c>
      <c r="BL107" s="3"/>
      <c r="BM107" s="3"/>
      <c r="BN107" s="3"/>
      <c r="BO107" s="3"/>
      <c r="BP107" s="3"/>
      <c r="BQ107" s="3"/>
    </row>
    <row r="108" spans="1:69" hidden="1" outlineLevel="1" x14ac:dyDescent="0.4">
      <c r="C108" s="402"/>
      <c r="D108" s="295" t="s">
        <v>509</v>
      </c>
      <c r="E108" s="123" t="s">
        <v>469</v>
      </c>
      <c r="F108" s="123" t="s">
        <v>469</v>
      </c>
      <c r="G108" s="123" t="s">
        <v>469</v>
      </c>
      <c r="H108" s="123" t="s">
        <v>469</v>
      </c>
      <c r="I108" s="123" t="s">
        <v>469</v>
      </c>
      <c r="J108" s="123" t="s">
        <v>469</v>
      </c>
      <c r="K108" s="123" t="s">
        <v>469</v>
      </c>
      <c r="L108" s="123" t="s">
        <v>469</v>
      </c>
      <c r="M108" s="123" t="s">
        <v>469</v>
      </c>
      <c r="N108" s="123" t="s">
        <v>469</v>
      </c>
      <c r="O108" s="123" t="s">
        <v>469</v>
      </c>
      <c r="P108" s="123" t="s">
        <v>469</v>
      </c>
      <c r="Q108" s="123" t="s">
        <v>469</v>
      </c>
      <c r="R108" s="123" t="s">
        <v>469</v>
      </c>
      <c r="S108" s="123" t="s">
        <v>469</v>
      </c>
      <c r="T108" s="123" t="s">
        <v>469</v>
      </c>
      <c r="U108" s="123" t="s">
        <v>469</v>
      </c>
      <c r="V108" s="123" t="s">
        <v>469</v>
      </c>
      <c r="W108" s="123" t="s">
        <v>469</v>
      </c>
      <c r="X108" s="123" t="s">
        <v>469</v>
      </c>
      <c r="Y108" s="123" t="s">
        <v>469</v>
      </c>
      <c r="Z108" s="123" t="s">
        <v>469</v>
      </c>
      <c r="AA108" s="123" t="s">
        <v>469</v>
      </c>
      <c r="AB108" s="123" t="s">
        <v>469</v>
      </c>
      <c r="AC108" s="123" t="s">
        <v>469</v>
      </c>
      <c r="AD108" s="123" t="s">
        <v>469</v>
      </c>
      <c r="AE108" s="123" t="s">
        <v>469</v>
      </c>
      <c r="AF108" s="123" t="s">
        <v>469</v>
      </c>
      <c r="AG108" s="123" t="s">
        <v>469</v>
      </c>
      <c r="AH108" s="123" t="s">
        <v>469</v>
      </c>
      <c r="AI108" s="123" t="s">
        <v>469</v>
      </c>
      <c r="AJ108" s="123" t="s">
        <v>469</v>
      </c>
      <c r="AK108" s="123" t="s">
        <v>469</v>
      </c>
      <c r="AL108" s="123" t="s">
        <v>469</v>
      </c>
      <c r="AM108" s="123" t="s">
        <v>469</v>
      </c>
      <c r="AN108" s="123" t="s">
        <v>469</v>
      </c>
      <c r="AO108" s="123" t="s">
        <v>469</v>
      </c>
      <c r="AP108" s="123" t="s">
        <v>469</v>
      </c>
      <c r="AQ108" s="123" t="s">
        <v>469</v>
      </c>
      <c r="AR108" s="123" t="s">
        <v>469</v>
      </c>
      <c r="AS108" s="123" t="s">
        <v>469</v>
      </c>
      <c r="AT108" s="123" t="s">
        <v>469</v>
      </c>
      <c r="AU108" s="123" t="s">
        <v>469</v>
      </c>
      <c r="AV108" s="123" t="s">
        <v>469</v>
      </c>
      <c r="AW108" s="123" t="s">
        <v>469</v>
      </c>
      <c r="AX108" s="123" t="s">
        <v>469</v>
      </c>
      <c r="AY108" s="123" t="s">
        <v>469</v>
      </c>
      <c r="AZ108" s="123" t="s">
        <v>469</v>
      </c>
      <c r="BA108" s="123" t="s">
        <v>469</v>
      </c>
      <c r="BB108" s="123" t="s">
        <v>469</v>
      </c>
      <c r="BC108" s="123" t="s">
        <v>469</v>
      </c>
      <c r="BD108" s="123" t="s">
        <v>469</v>
      </c>
      <c r="BE108" s="123" t="s">
        <v>469</v>
      </c>
      <c r="BF108" s="123" t="s">
        <v>469</v>
      </c>
      <c r="BG108" s="123" t="s">
        <v>469</v>
      </c>
      <c r="BH108" s="123" t="s">
        <v>469</v>
      </c>
      <c r="BI108" s="123" t="s">
        <v>469</v>
      </c>
      <c r="BJ108" s="123" t="s">
        <v>469</v>
      </c>
      <c r="BK108" s="123" t="s">
        <v>469</v>
      </c>
      <c r="BL108" s="3"/>
      <c r="BM108" s="3"/>
      <c r="BN108" s="3"/>
      <c r="BO108" s="3"/>
      <c r="BP108" s="3"/>
      <c r="BQ108" s="3"/>
    </row>
    <row r="109" spans="1:69" hidden="1" outlineLevel="1" x14ac:dyDescent="0.4">
      <c r="C109" s="402" t="s">
        <v>933</v>
      </c>
      <c r="D109" s="295" t="s">
        <v>510</v>
      </c>
      <c r="E109" s="123" t="s">
        <v>469</v>
      </c>
      <c r="F109" s="123" t="s">
        <v>469</v>
      </c>
      <c r="G109" s="123" t="s">
        <v>469</v>
      </c>
      <c r="H109" s="123" t="s">
        <v>469</v>
      </c>
      <c r="I109" s="123" t="s">
        <v>469</v>
      </c>
      <c r="J109" s="123" t="s">
        <v>469</v>
      </c>
      <c r="K109" s="123" t="s">
        <v>469</v>
      </c>
      <c r="L109" s="123" t="s">
        <v>469</v>
      </c>
      <c r="M109" s="123" t="s">
        <v>469</v>
      </c>
      <c r="N109" s="123" t="s">
        <v>469</v>
      </c>
      <c r="O109" s="123" t="s">
        <v>469</v>
      </c>
      <c r="P109" s="123" t="s">
        <v>469</v>
      </c>
      <c r="Q109" s="123" t="s">
        <v>469</v>
      </c>
      <c r="R109" s="123" t="s">
        <v>469</v>
      </c>
      <c r="S109" s="123" t="s">
        <v>469</v>
      </c>
      <c r="T109" s="123" t="s">
        <v>469</v>
      </c>
      <c r="U109" s="123" t="s">
        <v>469</v>
      </c>
      <c r="V109" s="123" t="s">
        <v>469</v>
      </c>
      <c r="W109" s="123" t="s">
        <v>469</v>
      </c>
      <c r="X109" s="123" t="s">
        <v>469</v>
      </c>
      <c r="Y109" s="123" t="s">
        <v>469</v>
      </c>
      <c r="Z109" s="123" t="s">
        <v>469</v>
      </c>
      <c r="AA109" s="123" t="s">
        <v>469</v>
      </c>
      <c r="AB109" s="123" t="s">
        <v>469</v>
      </c>
      <c r="AC109" s="123" t="s">
        <v>469</v>
      </c>
      <c r="AD109" s="123" t="s">
        <v>469</v>
      </c>
      <c r="AE109" s="123" t="s">
        <v>469</v>
      </c>
      <c r="AF109" s="123" t="s">
        <v>469</v>
      </c>
      <c r="AG109" s="123" t="s">
        <v>469</v>
      </c>
      <c r="AH109" s="123" t="s">
        <v>469</v>
      </c>
      <c r="AI109" s="123" t="s">
        <v>469</v>
      </c>
      <c r="AJ109" s="123" t="s">
        <v>469</v>
      </c>
      <c r="AK109" s="123" t="s">
        <v>469</v>
      </c>
      <c r="AL109" s="123" t="s">
        <v>469</v>
      </c>
      <c r="AM109" s="123" t="s">
        <v>469</v>
      </c>
      <c r="AN109" s="123" t="s">
        <v>469</v>
      </c>
      <c r="AO109" s="123" t="s">
        <v>469</v>
      </c>
      <c r="AP109" s="123" t="s">
        <v>469</v>
      </c>
      <c r="AQ109" s="123" t="s">
        <v>469</v>
      </c>
      <c r="AR109" s="123" t="s">
        <v>469</v>
      </c>
      <c r="AS109" s="123" t="s">
        <v>469</v>
      </c>
      <c r="AT109" s="123" t="s">
        <v>469</v>
      </c>
      <c r="AU109" s="123" t="s">
        <v>469</v>
      </c>
      <c r="AV109" s="123" t="s">
        <v>469</v>
      </c>
      <c r="AW109" s="123" t="s">
        <v>469</v>
      </c>
      <c r="AX109" s="123" t="s">
        <v>469</v>
      </c>
      <c r="AY109" s="123" t="s">
        <v>469</v>
      </c>
      <c r="AZ109" s="123" t="s">
        <v>469</v>
      </c>
      <c r="BA109" s="123" t="s">
        <v>469</v>
      </c>
      <c r="BB109" s="123" t="s">
        <v>469</v>
      </c>
      <c r="BC109" s="123" t="s">
        <v>469</v>
      </c>
      <c r="BD109" s="123" t="s">
        <v>469</v>
      </c>
      <c r="BE109" s="123" t="s">
        <v>469</v>
      </c>
      <c r="BF109" s="123" t="s">
        <v>469</v>
      </c>
      <c r="BG109" s="123" t="s">
        <v>469</v>
      </c>
      <c r="BH109" s="123" t="s">
        <v>469</v>
      </c>
      <c r="BI109" s="123" t="s">
        <v>469</v>
      </c>
      <c r="BJ109" s="123" t="s">
        <v>469</v>
      </c>
      <c r="BK109" s="123" t="s">
        <v>469</v>
      </c>
      <c r="BL109" s="3"/>
      <c r="BM109" s="3"/>
      <c r="BN109" s="3"/>
      <c r="BO109" s="3"/>
      <c r="BP109" s="3"/>
      <c r="BQ109" s="3"/>
    </row>
    <row r="110" spans="1:69" hidden="1" outlineLevel="1" x14ac:dyDescent="0.4">
      <c r="C110" s="402"/>
      <c r="D110" s="295" t="s">
        <v>511</v>
      </c>
      <c r="E110" s="124" t="s">
        <v>469</v>
      </c>
      <c r="F110" s="124" t="s">
        <v>469</v>
      </c>
      <c r="G110" s="124" t="s">
        <v>469</v>
      </c>
      <c r="H110" s="124" t="s">
        <v>469</v>
      </c>
      <c r="I110" s="124" t="s">
        <v>469</v>
      </c>
      <c r="J110" s="124" t="s">
        <v>469</v>
      </c>
      <c r="K110" s="124" t="s">
        <v>469</v>
      </c>
      <c r="L110" s="124" t="s">
        <v>469</v>
      </c>
      <c r="M110" s="124" t="s">
        <v>469</v>
      </c>
      <c r="N110" s="124" t="s">
        <v>469</v>
      </c>
      <c r="O110" s="124" t="s">
        <v>469</v>
      </c>
      <c r="P110" s="124" t="s">
        <v>469</v>
      </c>
      <c r="Q110" s="124" t="s">
        <v>469</v>
      </c>
      <c r="R110" s="124" t="s">
        <v>469</v>
      </c>
      <c r="S110" s="124" t="s">
        <v>469</v>
      </c>
      <c r="T110" s="124" t="s">
        <v>469</v>
      </c>
      <c r="U110" s="124" t="s">
        <v>469</v>
      </c>
      <c r="V110" s="124" t="s">
        <v>469</v>
      </c>
      <c r="W110" s="124" t="s">
        <v>469</v>
      </c>
      <c r="X110" s="124" t="s">
        <v>469</v>
      </c>
      <c r="Y110" s="124" t="s">
        <v>469</v>
      </c>
      <c r="Z110" s="124" t="s">
        <v>469</v>
      </c>
      <c r="AA110" s="124" t="s">
        <v>469</v>
      </c>
      <c r="AB110" s="124" t="s">
        <v>469</v>
      </c>
      <c r="AC110" s="124" t="s">
        <v>469</v>
      </c>
      <c r="AD110" s="124" t="s">
        <v>469</v>
      </c>
      <c r="AE110" s="124" t="s">
        <v>469</v>
      </c>
      <c r="AF110" s="124" t="s">
        <v>469</v>
      </c>
      <c r="AG110" s="124" t="s">
        <v>469</v>
      </c>
      <c r="AH110" s="124" t="s">
        <v>469</v>
      </c>
      <c r="AI110" s="124" t="s">
        <v>469</v>
      </c>
      <c r="AJ110" s="124" t="s">
        <v>469</v>
      </c>
      <c r="AK110" s="124" t="s">
        <v>469</v>
      </c>
      <c r="AL110" s="124" t="s">
        <v>469</v>
      </c>
      <c r="AM110" s="124" t="s">
        <v>469</v>
      </c>
      <c r="AN110" s="124" t="s">
        <v>469</v>
      </c>
      <c r="AO110" s="124" t="s">
        <v>469</v>
      </c>
      <c r="AP110" s="124" t="s">
        <v>469</v>
      </c>
      <c r="AQ110" s="124" t="s">
        <v>469</v>
      </c>
      <c r="AR110" s="124" t="s">
        <v>469</v>
      </c>
      <c r="AS110" s="124" t="s">
        <v>469</v>
      </c>
      <c r="AT110" s="124" t="s">
        <v>469</v>
      </c>
      <c r="AU110" s="124" t="s">
        <v>469</v>
      </c>
      <c r="AV110" s="124" t="s">
        <v>469</v>
      </c>
      <c r="AW110" s="124" t="s">
        <v>469</v>
      </c>
      <c r="AX110" s="124" t="s">
        <v>469</v>
      </c>
      <c r="AY110" s="124" t="s">
        <v>469</v>
      </c>
      <c r="AZ110" s="124" t="s">
        <v>469</v>
      </c>
      <c r="BA110" s="124" t="s">
        <v>469</v>
      </c>
      <c r="BB110" s="124" t="s">
        <v>469</v>
      </c>
      <c r="BC110" s="124" t="s">
        <v>469</v>
      </c>
      <c r="BD110" s="124" t="s">
        <v>469</v>
      </c>
      <c r="BE110" s="124" t="s">
        <v>469</v>
      </c>
      <c r="BF110" s="124" t="s">
        <v>469</v>
      </c>
      <c r="BG110" s="124" t="s">
        <v>469</v>
      </c>
      <c r="BH110" s="124" t="s">
        <v>469</v>
      </c>
      <c r="BI110" s="124" t="s">
        <v>469</v>
      </c>
      <c r="BJ110" s="124" t="s">
        <v>469</v>
      </c>
      <c r="BK110" s="124" t="s">
        <v>469</v>
      </c>
      <c r="BL110" s="3"/>
      <c r="BM110" s="3"/>
      <c r="BN110" s="3"/>
      <c r="BO110" s="3"/>
      <c r="BP110" s="3"/>
      <c r="BQ110" s="3"/>
    </row>
    <row r="111" spans="1:69" hidden="1" outlineLevel="1" x14ac:dyDescent="0.4">
      <c r="C111" s="402"/>
      <c r="D111" s="295" t="s">
        <v>512</v>
      </c>
      <c r="E111" s="124" t="s">
        <v>469</v>
      </c>
      <c r="F111" s="124" t="s">
        <v>469</v>
      </c>
      <c r="G111" s="124" t="s">
        <v>469</v>
      </c>
      <c r="H111" s="124" t="s">
        <v>469</v>
      </c>
      <c r="I111" s="124" t="s">
        <v>469</v>
      </c>
      <c r="J111" s="124" t="s">
        <v>469</v>
      </c>
      <c r="K111" s="124" t="s">
        <v>469</v>
      </c>
      <c r="L111" s="124" t="s">
        <v>469</v>
      </c>
      <c r="M111" s="124" t="s">
        <v>469</v>
      </c>
      <c r="N111" s="124" t="s">
        <v>469</v>
      </c>
      <c r="O111" s="124" t="s">
        <v>469</v>
      </c>
      <c r="P111" s="124" t="s">
        <v>469</v>
      </c>
      <c r="Q111" s="124" t="s">
        <v>469</v>
      </c>
      <c r="R111" s="124" t="s">
        <v>469</v>
      </c>
      <c r="S111" s="124" t="s">
        <v>469</v>
      </c>
      <c r="T111" s="124" t="s">
        <v>469</v>
      </c>
      <c r="U111" s="124" t="s">
        <v>469</v>
      </c>
      <c r="V111" s="124" t="s">
        <v>469</v>
      </c>
      <c r="W111" s="124" t="s">
        <v>469</v>
      </c>
      <c r="X111" s="124" t="s">
        <v>469</v>
      </c>
      <c r="Y111" s="124" t="s">
        <v>469</v>
      </c>
      <c r="Z111" s="124" t="s">
        <v>469</v>
      </c>
      <c r="AA111" s="124" t="s">
        <v>469</v>
      </c>
      <c r="AB111" s="124" t="s">
        <v>469</v>
      </c>
      <c r="AC111" s="124" t="s">
        <v>469</v>
      </c>
      <c r="AD111" s="124" t="s">
        <v>469</v>
      </c>
      <c r="AE111" s="124" t="s">
        <v>469</v>
      </c>
      <c r="AF111" s="124" t="s">
        <v>469</v>
      </c>
      <c r="AG111" s="124" t="s">
        <v>469</v>
      </c>
      <c r="AH111" s="124" t="s">
        <v>469</v>
      </c>
      <c r="AI111" s="124" t="s">
        <v>469</v>
      </c>
      <c r="AJ111" s="124" t="s">
        <v>469</v>
      </c>
      <c r="AK111" s="124" t="s">
        <v>469</v>
      </c>
      <c r="AL111" s="124" t="s">
        <v>469</v>
      </c>
      <c r="AM111" s="124" t="s">
        <v>469</v>
      </c>
      <c r="AN111" s="124" t="s">
        <v>469</v>
      </c>
      <c r="AO111" s="124" t="s">
        <v>469</v>
      </c>
      <c r="AP111" s="124" t="s">
        <v>469</v>
      </c>
      <c r="AQ111" s="124" t="s">
        <v>469</v>
      </c>
      <c r="AR111" s="124" t="s">
        <v>469</v>
      </c>
      <c r="AS111" s="124" t="s">
        <v>469</v>
      </c>
      <c r="AT111" s="124" t="s">
        <v>469</v>
      </c>
      <c r="AU111" s="124" t="s">
        <v>469</v>
      </c>
      <c r="AV111" s="124" t="s">
        <v>469</v>
      </c>
      <c r="AW111" s="124" t="s">
        <v>469</v>
      </c>
      <c r="AX111" s="124" t="s">
        <v>469</v>
      </c>
      <c r="AY111" s="124" t="s">
        <v>469</v>
      </c>
      <c r="AZ111" s="124" t="s">
        <v>469</v>
      </c>
      <c r="BA111" s="124" t="s">
        <v>469</v>
      </c>
      <c r="BB111" s="124" t="s">
        <v>469</v>
      </c>
      <c r="BC111" s="124" t="s">
        <v>469</v>
      </c>
      <c r="BD111" s="124" t="s">
        <v>469</v>
      </c>
      <c r="BE111" s="124" t="s">
        <v>469</v>
      </c>
      <c r="BF111" s="124" t="s">
        <v>469</v>
      </c>
      <c r="BG111" s="124" t="s">
        <v>469</v>
      </c>
      <c r="BH111" s="124" t="s">
        <v>469</v>
      </c>
      <c r="BI111" s="124" t="s">
        <v>469</v>
      </c>
      <c r="BJ111" s="124" t="s">
        <v>469</v>
      </c>
      <c r="BK111" s="124" t="s">
        <v>469</v>
      </c>
      <c r="BL111" s="3"/>
      <c r="BM111" s="3"/>
      <c r="BN111" s="3"/>
      <c r="BO111" s="3"/>
      <c r="BP111" s="3"/>
      <c r="BQ111" s="3"/>
    </row>
    <row r="112" spans="1:69" hidden="1" outlineLevel="1" x14ac:dyDescent="0.4">
      <c r="C112" s="402"/>
      <c r="D112" s="295" t="s">
        <v>513</v>
      </c>
      <c r="E112" s="123" t="s">
        <v>469</v>
      </c>
      <c r="F112" s="123" t="s">
        <v>469</v>
      </c>
      <c r="G112" s="123" t="s">
        <v>469</v>
      </c>
      <c r="H112" s="123" t="s">
        <v>469</v>
      </c>
      <c r="I112" s="123" t="s">
        <v>469</v>
      </c>
      <c r="J112" s="123" t="s">
        <v>469</v>
      </c>
      <c r="K112" s="123" t="s">
        <v>469</v>
      </c>
      <c r="L112" s="123" t="s">
        <v>469</v>
      </c>
      <c r="M112" s="123" t="s">
        <v>469</v>
      </c>
      <c r="N112" s="123" t="s">
        <v>469</v>
      </c>
      <c r="O112" s="123" t="s">
        <v>469</v>
      </c>
      <c r="P112" s="123" t="s">
        <v>469</v>
      </c>
      <c r="Q112" s="123" t="s">
        <v>469</v>
      </c>
      <c r="R112" s="123" t="s">
        <v>469</v>
      </c>
      <c r="S112" s="123" t="s">
        <v>469</v>
      </c>
      <c r="T112" s="123" t="s">
        <v>469</v>
      </c>
      <c r="U112" s="123" t="s">
        <v>469</v>
      </c>
      <c r="V112" s="123" t="s">
        <v>469</v>
      </c>
      <c r="W112" s="123" t="s">
        <v>469</v>
      </c>
      <c r="X112" s="123" t="s">
        <v>469</v>
      </c>
      <c r="Y112" s="123" t="s">
        <v>469</v>
      </c>
      <c r="Z112" s="123" t="s">
        <v>469</v>
      </c>
      <c r="AA112" s="123" t="s">
        <v>469</v>
      </c>
      <c r="AB112" s="123" t="s">
        <v>469</v>
      </c>
      <c r="AC112" s="123" t="s">
        <v>469</v>
      </c>
      <c r="AD112" s="123" t="s">
        <v>469</v>
      </c>
      <c r="AE112" s="123" t="s">
        <v>469</v>
      </c>
      <c r="AF112" s="123" t="s">
        <v>469</v>
      </c>
      <c r="AG112" s="123" t="s">
        <v>469</v>
      </c>
      <c r="AH112" s="123" t="s">
        <v>469</v>
      </c>
      <c r="AI112" s="123" t="s">
        <v>469</v>
      </c>
      <c r="AJ112" s="123" t="s">
        <v>469</v>
      </c>
      <c r="AK112" s="123" t="s">
        <v>469</v>
      </c>
      <c r="AL112" s="123" t="s">
        <v>469</v>
      </c>
      <c r="AM112" s="123" t="s">
        <v>469</v>
      </c>
      <c r="AN112" s="123" t="s">
        <v>469</v>
      </c>
      <c r="AO112" s="123" t="s">
        <v>469</v>
      </c>
      <c r="AP112" s="123" t="s">
        <v>469</v>
      </c>
      <c r="AQ112" s="123" t="s">
        <v>469</v>
      </c>
      <c r="AR112" s="123" t="s">
        <v>469</v>
      </c>
      <c r="AS112" s="123" t="s">
        <v>469</v>
      </c>
      <c r="AT112" s="123" t="s">
        <v>469</v>
      </c>
      <c r="AU112" s="123" t="s">
        <v>469</v>
      </c>
      <c r="AV112" s="123" t="s">
        <v>469</v>
      </c>
      <c r="AW112" s="123" t="s">
        <v>469</v>
      </c>
      <c r="AX112" s="123" t="s">
        <v>469</v>
      </c>
      <c r="AY112" s="123" t="s">
        <v>469</v>
      </c>
      <c r="AZ112" s="123" t="s">
        <v>469</v>
      </c>
      <c r="BA112" s="123" t="s">
        <v>469</v>
      </c>
      <c r="BB112" s="123" t="s">
        <v>469</v>
      </c>
      <c r="BC112" s="123" t="s">
        <v>469</v>
      </c>
      <c r="BD112" s="123" t="s">
        <v>469</v>
      </c>
      <c r="BE112" s="123" t="s">
        <v>469</v>
      </c>
      <c r="BF112" s="123" t="s">
        <v>469</v>
      </c>
      <c r="BG112" s="123" t="s">
        <v>469</v>
      </c>
      <c r="BH112" s="123" t="s">
        <v>469</v>
      </c>
      <c r="BI112" s="123" t="s">
        <v>469</v>
      </c>
      <c r="BJ112" s="123" t="s">
        <v>469</v>
      </c>
      <c r="BK112" s="123" t="s">
        <v>469</v>
      </c>
      <c r="BL112" s="3"/>
      <c r="BM112" s="3"/>
      <c r="BN112" s="3"/>
      <c r="BO112" s="3"/>
      <c r="BP112" s="3"/>
      <c r="BQ112" s="3"/>
    </row>
    <row r="113" spans="1:69" hidden="1" outlineLevel="1" x14ac:dyDescent="0.4">
      <c r="C113" s="402" t="s">
        <v>934</v>
      </c>
      <c r="D113" s="295" t="s">
        <v>514</v>
      </c>
      <c r="E113" s="123" t="s">
        <v>469</v>
      </c>
      <c r="F113" s="123" t="s">
        <v>469</v>
      </c>
      <c r="G113" s="123" t="s">
        <v>469</v>
      </c>
      <c r="H113" s="123" t="s">
        <v>469</v>
      </c>
      <c r="I113" s="123" t="s">
        <v>469</v>
      </c>
      <c r="J113" s="123" t="s">
        <v>469</v>
      </c>
      <c r="K113" s="123" t="s">
        <v>469</v>
      </c>
      <c r="L113" s="123" t="s">
        <v>469</v>
      </c>
      <c r="M113" s="123" t="s">
        <v>469</v>
      </c>
      <c r="N113" s="123" t="s">
        <v>469</v>
      </c>
      <c r="O113" s="123" t="s">
        <v>469</v>
      </c>
      <c r="P113" s="123" t="s">
        <v>469</v>
      </c>
      <c r="Q113" s="123" t="s">
        <v>469</v>
      </c>
      <c r="R113" s="123" t="s">
        <v>469</v>
      </c>
      <c r="S113" s="123" t="s">
        <v>469</v>
      </c>
      <c r="T113" s="123" t="s">
        <v>469</v>
      </c>
      <c r="U113" s="123" t="s">
        <v>469</v>
      </c>
      <c r="V113" s="123" t="s">
        <v>469</v>
      </c>
      <c r="W113" s="123" t="s">
        <v>469</v>
      </c>
      <c r="X113" s="123" t="s">
        <v>469</v>
      </c>
      <c r="Y113" s="123" t="s">
        <v>469</v>
      </c>
      <c r="Z113" s="123" t="s">
        <v>469</v>
      </c>
      <c r="AA113" s="123" t="s">
        <v>469</v>
      </c>
      <c r="AB113" s="123" t="s">
        <v>469</v>
      </c>
      <c r="AC113" s="123" t="s">
        <v>469</v>
      </c>
      <c r="AD113" s="123" t="s">
        <v>469</v>
      </c>
      <c r="AE113" s="123" t="s">
        <v>469</v>
      </c>
      <c r="AF113" s="123" t="s">
        <v>469</v>
      </c>
      <c r="AG113" s="123" t="s">
        <v>469</v>
      </c>
      <c r="AH113" s="123" t="s">
        <v>469</v>
      </c>
      <c r="AI113" s="123" t="s">
        <v>469</v>
      </c>
      <c r="AJ113" s="123" t="s">
        <v>469</v>
      </c>
      <c r="AK113" s="123" t="s">
        <v>469</v>
      </c>
      <c r="AL113" s="123" t="s">
        <v>469</v>
      </c>
      <c r="AM113" s="123" t="s">
        <v>469</v>
      </c>
      <c r="AN113" s="123" t="s">
        <v>469</v>
      </c>
      <c r="AO113" s="123" t="s">
        <v>469</v>
      </c>
      <c r="AP113" s="123" t="s">
        <v>469</v>
      </c>
      <c r="AQ113" s="123" t="s">
        <v>469</v>
      </c>
      <c r="AR113" s="123" t="s">
        <v>469</v>
      </c>
      <c r="AS113" s="123" t="s">
        <v>469</v>
      </c>
      <c r="AT113" s="123" t="s">
        <v>469</v>
      </c>
      <c r="AU113" s="123" t="s">
        <v>469</v>
      </c>
      <c r="AV113" s="123" t="s">
        <v>469</v>
      </c>
      <c r="AW113" s="123" t="s">
        <v>469</v>
      </c>
      <c r="AX113" s="123" t="s">
        <v>469</v>
      </c>
      <c r="AY113" s="123" t="s">
        <v>469</v>
      </c>
      <c r="AZ113" s="123" t="s">
        <v>469</v>
      </c>
      <c r="BA113" s="123" t="s">
        <v>469</v>
      </c>
      <c r="BB113" s="123" t="s">
        <v>469</v>
      </c>
      <c r="BC113" s="123" t="s">
        <v>469</v>
      </c>
      <c r="BD113" s="123" t="s">
        <v>469</v>
      </c>
      <c r="BE113" s="123" t="s">
        <v>469</v>
      </c>
      <c r="BF113" s="123" t="s">
        <v>469</v>
      </c>
      <c r="BG113" s="123" t="s">
        <v>469</v>
      </c>
      <c r="BH113" s="123" t="s">
        <v>469</v>
      </c>
      <c r="BI113" s="123" t="s">
        <v>469</v>
      </c>
      <c r="BJ113" s="123" t="s">
        <v>469</v>
      </c>
      <c r="BK113" s="123" t="s">
        <v>469</v>
      </c>
      <c r="BL113" s="3"/>
      <c r="BM113" s="3"/>
      <c r="BN113" s="3"/>
      <c r="BO113" s="3"/>
      <c r="BP113" s="3"/>
      <c r="BQ113" s="3"/>
    </row>
    <row r="114" spans="1:69" hidden="1" outlineLevel="1" x14ac:dyDescent="0.4">
      <c r="C114" s="402"/>
      <c r="D114" s="295" t="s">
        <v>515</v>
      </c>
      <c r="E114" s="123" t="s">
        <v>469</v>
      </c>
      <c r="F114" s="123" t="s">
        <v>469</v>
      </c>
      <c r="G114" s="123" t="s">
        <v>469</v>
      </c>
      <c r="H114" s="123" t="s">
        <v>469</v>
      </c>
      <c r="I114" s="123" t="s">
        <v>469</v>
      </c>
      <c r="J114" s="123" t="s">
        <v>469</v>
      </c>
      <c r="K114" s="123" t="s">
        <v>469</v>
      </c>
      <c r="L114" s="123" t="s">
        <v>469</v>
      </c>
      <c r="M114" s="123" t="s">
        <v>469</v>
      </c>
      <c r="N114" s="123" t="s">
        <v>469</v>
      </c>
      <c r="O114" s="123" t="s">
        <v>469</v>
      </c>
      <c r="P114" s="123" t="s">
        <v>469</v>
      </c>
      <c r="Q114" s="123" t="s">
        <v>469</v>
      </c>
      <c r="R114" s="123" t="s">
        <v>469</v>
      </c>
      <c r="S114" s="123" t="s">
        <v>469</v>
      </c>
      <c r="T114" s="123" t="s">
        <v>469</v>
      </c>
      <c r="U114" s="123" t="s">
        <v>469</v>
      </c>
      <c r="V114" s="123" t="s">
        <v>469</v>
      </c>
      <c r="W114" s="123" t="s">
        <v>469</v>
      </c>
      <c r="X114" s="123" t="s">
        <v>469</v>
      </c>
      <c r="Y114" s="123" t="s">
        <v>469</v>
      </c>
      <c r="Z114" s="123" t="s">
        <v>469</v>
      </c>
      <c r="AA114" s="123" t="s">
        <v>469</v>
      </c>
      <c r="AB114" s="123" t="s">
        <v>469</v>
      </c>
      <c r="AC114" s="123" t="s">
        <v>469</v>
      </c>
      <c r="AD114" s="123" t="s">
        <v>469</v>
      </c>
      <c r="AE114" s="123" t="s">
        <v>469</v>
      </c>
      <c r="AF114" s="123" t="s">
        <v>469</v>
      </c>
      <c r="AG114" s="123" t="s">
        <v>469</v>
      </c>
      <c r="AH114" s="123" t="s">
        <v>469</v>
      </c>
      <c r="AI114" s="123" t="s">
        <v>469</v>
      </c>
      <c r="AJ114" s="123" t="s">
        <v>469</v>
      </c>
      <c r="AK114" s="123" t="s">
        <v>469</v>
      </c>
      <c r="AL114" s="123" t="s">
        <v>469</v>
      </c>
      <c r="AM114" s="123" t="s">
        <v>469</v>
      </c>
      <c r="AN114" s="123" t="s">
        <v>469</v>
      </c>
      <c r="AO114" s="123" t="s">
        <v>469</v>
      </c>
      <c r="AP114" s="123" t="s">
        <v>469</v>
      </c>
      <c r="AQ114" s="123" t="s">
        <v>469</v>
      </c>
      <c r="AR114" s="123" t="s">
        <v>469</v>
      </c>
      <c r="AS114" s="123" t="s">
        <v>469</v>
      </c>
      <c r="AT114" s="123" t="s">
        <v>469</v>
      </c>
      <c r="AU114" s="123" t="s">
        <v>469</v>
      </c>
      <c r="AV114" s="123" t="s">
        <v>469</v>
      </c>
      <c r="AW114" s="123" t="s">
        <v>469</v>
      </c>
      <c r="AX114" s="123" t="s">
        <v>469</v>
      </c>
      <c r="AY114" s="123" t="s">
        <v>469</v>
      </c>
      <c r="AZ114" s="123" t="s">
        <v>469</v>
      </c>
      <c r="BA114" s="123" t="s">
        <v>469</v>
      </c>
      <c r="BB114" s="123" t="s">
        <v>469</v>
      </c>
      <c r="BC114" s="123" t="s">
        <v>469</v>
      </c>
      <c r="BD114" s="123" t="s">
        <v>469</v>
      </c>
      <c r="BE114" s="123" t="s">
        <v>469</v>
      </c>
      <c r="BF114" s="123" t="s">
        <v>469</v>
      </c>
      <c r="BG114" s="123" t="s">
        <v>469</v>
      </c>
      <c r="BH114" s="123" t="s">
        <v>469</v>
      </c>
      <c r="BI114" s="123" t="s">
        <v>469</v>
      </c>
      <c r="BJ114" s="123" t="s">
        <v>469</v>
      </c>
      <c r="BK114" s="123" t="s">
        <v>469</v>
      </c>
      <c r="BL114" s="3"/>
      <c r="BM114" s="3"/>
      <c r="BN114" s="3"/>
      <c r="BO114" s="3"/>
      <c r="BP114" s="3"/>
      <c r="BQ114" s="3"/>
    </row>
    <row r="115" spans="1:69" hidden="1" outlineLevel="1" x14ac:dyDescent="0.4">
      <c r="C115" s="402"/>
      <c r="D115" s="295" t="s">
        <v>516</v>
      </c>
      <c r="E115" s="124" t="s">
        <v>469</v>
      </c>
      <c r="F115" s="124" t="s">
        <v>469</v>
      </c>
      <c r="G115" s="124" t="s">
        <v>469</v>
      </c>
      <c r="H115" s="124" t="s">
        <v>469</v>
      </c>
      <c r="I115" s="124" t="s">
        <v>469</v>
      </c>
      <c r="J115" s="124" t="s">
        <v>469</v>
      </c>
      <c r="K115" s="124" t="s">
        <v>469</v>
      </c>
      <c r="L115" s="124" t="s">
        <v>469</v>
      </c>
      <c r="M115" s="124" t="s">
        <v>469</v>
      </c>
      <c r="N115" s="124" t="s">
        <v>469</v>
      </c>
      <c r="O115" s="124" t="s">
        <v>469</v>
      </c>
      <c r="P115" s="124" t="s">
        <v>469</v>
      </c>
      <c r="Q115" s="124" t="s">
        <v>469</v>
      </c>
      <c r="R115" s="124" t="s">
        <v>469</v>
      </c>
      <c r="S115" s="124" t="s">
        <v>469</v>
      </c>
      <c r="T115" s="124" t="s">
        <v>469</v>
      </c>
      <c r="U115" s="124" t="s">
        <v>469</v>
      </c>
      <c r="V115" s="124" t="s">
        <v>469</v>
      </c>
      <c r="W115" s="124" t="s">
        <v>469</v>
      </c>
      <c r="X115" s="124" t="s">
        <v>469</v>
      </c>
      <c r="Y115" s="124" t="s">
        <v>469</v>
      </c>
      <c r="Z115" s="124" t="s">
        <v>469</v>
      </c>
      <c r="AA115" s="124" t="s">
        <v>469</v>
      </c>
      <c r="AB115" s="124" t="s">
        <v>469</v>
      </c>
      <c r="AC115" s="124" t="s">
        <v>469</v>
      </c>
      <c r="AD115" s="124" t="s">
        <v>469</v>
      </c>
      <c r="AE115" s="124" t="s">
        <v>469</v>
      </c>
      <c r="AF115" s="124" t="s">
        <v>469</v>
      </c>
      <c r="AG115" s="124" t="s">
        <v>469</v>
      </c>
      <c r="AH115" s="124" t="s">
        <v>469</v>
      </c>
      <c r="AI115" s="124" t="s">
        <v>469</v>
      </c>
      <c r="AJ115" s="124" t="s">
        <v>469</v>
      </c>
      <c r="AK115" s="124" t="s">
        <v>469</v>
      </c>
      <c r="AL115" s="124" t="s">
        <v>469</v>
      </c>
      <c r="AM115" s="124" t="s">
        <v>469</v>
      </c>
      <c r="AN115" s="124" t="s">
        <v>469</v>
      </c>
      <c r="AO115" s="124" t="s">
        <v>469</v>
      </c>
      <c r="AP115" s="124" t="s">
        <v>469</v>
      </c>
      <c r="AQ115" s="124" t="s">
        <v>469</v>
      </c>
      <c r="AR115" s="124" t="s">
        <v>469</v>
      </c>
      <c r="AS115" s="124" t="s">
        <v>469</v>
      </c>
      <c r="AT115" s="124" t="s">
        <v>469</v>
      </c>
      <c r="AU115" s="124" t="s">
        <v>469</v>
      </c>
      <c r="AV115" s="124" t="s">
        <v>469</v>
      </c>
      <c r="AW115" s="124" t="s">
        <v>469</v>
      </c>
      <c r="AX115" s="124" t="s">
        <v>469</v>
      </c>
      <c r="AY115" s="124" t="s">
        <v>469</v>
      </c>
      <c r="AZ115" s="124" t="s">
        <v>469</v>
      </c>
      <c r="BA115" s="124" t="s">
        <v>469</v>
      </c>
      <c r="BB115" s="124" t="s">
        <v>469</v>
      </c>
      <c r="BC115" s="124" t="s">
        <v>469</v>
      </c>
      <c r="BD115" s="124" t="s">
        <v>469</v>
      </c>
      <c r="BE115" s="124" t="s">
        <v>469</v>
      </c>
      <c r="BF115" s="124" t="s">
        <v>469</v>
      </c>
      <c r="BG115" s="124" t="s">
        <v>469</v>
      </c>
      <c r="BH115" s="124" t="s">
        <v>469</v>
      </c>
      <c r="BI115" s="124" t="s">
        <v>469</v>
      </c>
      <c r="BJ115" s="124" t="s">
        <v>469</v>
      </c>
      <c r="BK115" s="124" t="s">
        <v>469</v>
      </c>
      <c r="BL115" s="3"/>
      <c r="BM115" s="3"/>
      <c r="BN115" s="3"/>
      <c r="BO115" s="3"/>
      <c r="BP115" s="3"/>
      <c r="BQ115" s="3"/>
    </row>
    <row r="116" spans="1:69" hidden="1" outlineLevel="1" x14ac:dyDescent="0.4">
      <c r="C116" s="402"/>
      <c r="D116" s="295" t="s">
        <v>517</v>
      </c>
      <c r="E116" s="123" t="s">
        <v>469</v>
      </c>
      <c r="F116" s="123" t="s">
        <v>469</v>
      </c>
      <c r="G116" s="123" t="s">
        <v>469</v>
      </c>
      <c r="H116" s="123" t="s">
        <v>469</v>
      </c>
      <c r="I116" s="123" t="s">
        <v>469</v>
      </c>
      <c r="J116" s="123" t="s">
        <v>469</v>
      </c>
      <c r="K116" s="123" t="s">
        <v>469</v>
      </c>
      <c r="L116" s="123" t="s">
        <v>469</v>
      </c>
      <c r="M116" s="123" t="s">
        <v>469</v>
      </c>
      <c r="N116" s="123" t="s">
        <v>469</v>
      </c>
      <c r="O116" s="123" t="s">
        <v>469</v>
      </c>
      <c r="P116" s="123" t="s">
        <v>469</v>
      </c>
      <c r="Q116" s="123" t="s">
        <v>469</v>
      </c>
      <c r="R116" s="123" t="s">
        <v>469</v>
      </c>
      <c r="S116" s="123" t="s">
        <v>469</v>
      </c>
      <c r="T116" s="123" t="s">
        <v>469</v>
      </c>
      <c r="U116" s="123" t="s">
        <v>469</v>
      </c>
      <c r="V116" s="123" t="s">
        <v>469</v>
      </c>
      <c r="W116" s="123" t="s">
        <v>469</v>
      </c>
      <c r="X116" s="123" t="s">
        <v>469</v>
      </c>
      <c r="Y116" s="123" t="s">
        <v>469</v>
      </c>
      <c r="Z116" s="123" t="s">
        <v>469</v>
      </c>
      <c r="AA116" s="123" t="s">
        <v>469</v>
      </c>
      <c r="AB116" s="123" t="s">
        <v>469</v>
      </c>
      <c r="AC116" s="123" t="s">
        <v>469</v>
      </c>
      <c r="AD116" s="123" t="s">
        <v>469</v>
      </c>
      <c r="AE116" s="123" t="s">
        <v>469</v>
      </c>
      <c r="AF116" s="123" t="s">
        <v>469</v>
      </c>
      <c r="AG116" s="123" t="s">
        <v>469</v>
      </c>
      <c r="AH116" s="123" t="s">
        <v>469</v>
      </c>
      <c r="AI116" s="123" t="s">
        <v>469</v>
      </c>
      <c r="AJ116" s="123" t="s">
        <v>469</v>
      </c>
      <c r="AK116" s="123" t="s">
        <v>469</v>
      </c>
      <c r="AL116" s="123" t="s">
        <v>469</v>
      </c>
      <c r="AM116" s="123" t="s">
        <v>469</v>
      </c>
      <c r="AN116" s="123" t="s">
        <v>469</v>
      </c>
      <c r="AO116" s="123" t="s">
        <v>469</v>
      </c>
      <c r="AP116" s="123" t="s">
        <v>469</v>
      </c>
      <c r="AQ116" s="123" t="s">
        <v>469</v>
      </c>
      <c r="AR116" s="123" t="s">
        <v>469</v>
      </c>
      <c r="AS116" s="123" t="s">
        <v>469</v>
      </c>
      <c r="AT116" s="123" t="s">
        <v>469</v>
      </c>
      <c r="AU116" s="123" t="s">
        <v>469</v>
      </c>
      <c r="AV116" s="123" t="s">
        <v>469</v>
      </c>
      <c r="AW116" s="123" t="s">
        <v>469</v>
      </c>
      <c r="AX116" s="123" t="s">
        <v>469</v>
      </c>
      <c r="AY116" s="123" t="s">
        <v>469</v>
      </c>
      <c r="AZ116" s="123" t="s">
        <v>469</v>
      </c>
      <c r="BA116" s="123" t="s">
        <v>469</v>
      </c>
      <c r="BB116" s="123" t="s">
        <v>469</v>
      </c>
      <c r="BC116" s="123" t="s">
        <v>469</v>
      </c>
      <c r="BD116" s="123" t="s">
        <v>469</v>
      </c>
      <c r="BE116" s="123" t="s">
        <v>469</v>
      </c>
      <c r="BF116" s="123" t="s">
        <v>469</v>
      </c>
      <c r="BG116" s="123" t="s">
        <v>469</v>
      </c>
      <c r="BH116" s="123" t="s">
        <v>469</v>
      </c>
      <c r="BI116" s="123" t="s">
        <v>469</v>
      </c>
      <c r="BJ116" s="123" t="s">
        <v>469</v>
      </c>
      <c r="BK116" s="123" t="s">
        <v>469</v>
      </c>
      <c r="BL116" s="3"/>
      <c r="BM116" s="3"/>
      <c r="BN116" s="3"/>
      <c r="BO116" s="3"/>
      <c r="BP116" s="3"/>
      <c r="BQ116" s="3"/>
    </row>
    <row r="117" spans="1:69" collapsed="1" x14ac:dyDescent="0.4">
      <c r="C117" s="284"/>
      <c r="D117" s="296" t="s">
        <v>218</v>
      </c>
      <c r="E117" s="81" t="s">
        <v>218</v>
      </c>
      <c r="F117" s="81" t="s">
        <v>218</v>
      </c>
      <c r="G117" s="81" t="s">
        <v>218</v>
      </c>
      <c r="H117" s="81" t="s">
        <v>218</v>
      </c>
      <c r="I117" s="81" t="s">
        <v>218</v>
      </c>
      <c r="J117" s="81" t="s">
        <v>218</v>
      </c>
      <c r="K117" s="81" t="s">
        <v>218</v>
      </c>
      <c r="L117" s="81" t="s">
        <v>218</v>
      </c>
      <c r="M117" s="81" t="s">
        <v>218</v>
      </c>
      <c r="N117" s="81" t="s">
        <v>218</v>
      </c>
      <c r="O117" s="81" t="s">
        <v>218</v>
      </c>
      <c r="P117" s="81" t="s">
        <v>218</v>
      </c>
      <c r="Q117" s="81" t="s">
        <v>218</v>
      </c>
      <c r="R117" s="81" t="s">
        <v>218</v>
      </c>
      <c r="S117" s="81" t="s">
        <v>218</v>
      </c>
      <c r="T117" s="81" t="s">
        <v>218</v>
      </c>
      <c r="U117" s="81" t="s">
        <v>218</v>
      </c>
      <c r="V117" s="81" t="s">
        <v>218</v>
      </c>
      <c r="W117" s="81" t="s">
        <v>218</v>
      </c>
      <c r="X117" s="81" t="s">
        <v>218</v>
      </c>
      <c r="Y117" s="81" t="s">
        <v>218</v>
      </c>
      <c r="Z117" s="81" t="s">
        <v>218</v>
      </c>
      <c r="AA117" s="81" t="s">
        <v>218</v>
      </c>
      <c r="AB117" s="81" t="s">
        <v>218</v>
      </c>
      <c r="AC117" s="81" t="s">
        <v>218</v>
      </c>
      <c r="AD117" s="81" t="s">
        <v>218</v>
      </c>
      <c r="AE117" s="81" t="s">
        <v>218</v>
      </c>
      <c r="AF117" s="81" t="s">
        <v>218</v>
      </c>
      <c r="AG117" s="81" t="s">
        <v>218</v>
      </c>
      <c r="AH117" s="81" t="s">
        <v>218</v>
      </c>
      <c r="AI117" s="81" t="s">
        <v>218</v>
      </c>
      <c r="AJ117" s="81" t="s">
        <v>218</v>
      </c>
      <c r="AK117" s="81" t="s">
        <v>218</v>
      </c>
      <c r="AL117" s="81" t="s">
        <v>218</v>
      </c>
      <c r="AM117" s="81" t="s">
        <v>218</v>
      </c>
      <c r="AN117" s="81" t="s">
        <v>218</v>
      </c>
      <c r="AO117" s="81" t="s">
        <v>218</v>
      </c>
      <c r="AP117" s="81" t="s">
        <v>218</v>
      </c>
      <c r="AQ117" s="81" t="s">
        <v>218</v>
      </c>
      <c r="AR117" s="81" t="s">
        <v>218</v>
      </c>
      <c r="AS117" s="81" t="s">
        <v>218</v>
      </c>
      <c r="AT117" s="81" t="s">
        <v>218</v>
      </c>
      <c r="AU117" s="81" t="s">
        <v>218</v>
      </c>
      <c r="AV117" s="81" t="s">
        <v>218</v>
      </c>
      <c r="AW117" s="81" t="s">
        <v>218</v>
      </c>
      <c r="AX117" s="81" t="s">
        <v>218</v>
      </c>
      <c r="AY117" s="81" t="s">
        <v>218</v>
      </c>
      <c r="AZ117" s="81" t="s">
        <v>218</v>
      </c>
      <c r="BA117" s="81" t="s">
        <v>218</v>
      </c>
      <c r="BB117" s="81" t="s">
        <v>218</v>
      </c>
      <c r="BC117" s="81" t="s">
        <v>218</v>
      </c>
      <c r="BD117" s="81" t="s">
        <v>218</v>
      </c>
      <c r="BE117" s="81" t="s">
        <v>218</v>
      </c>
      <c r="BF117" s="81" t="s">
        <v>218</v>
      </c>
      <c r="BG117" s="81" t="s">
        <v>218</v>
      </c>
      <c r="BH117" s="81" t="s">
        <v>218</v>
      </c>
      <c r="BI117" s="81" t="s">
        <v>218</v>
      </c>
      <c r="BJ117" s="81" t="s">
        <v>218</v>
      </c>
      <c r="BK117" s="81" t="s">
        <v>218</v>
      </c>
      <c r="BL117" s="3"/>
      <c r="BM117" s="3"/>
      <c r="BN117" s="3"/>
      <c r="BO117" s="3"/>
      <c r="BP117" s="3"/>
      <c r="BQ117" s="3"/>
    </row>
    <row r="118" spans="1:69" x14ac:dyDescent="0.4">
      <c r="A118" s="127"/>
      <c r="B118" s="127"/>
      <c r="C118" s="244"/>
      <c r="D118" s="125" t="s">
        <v>218</v>
      </c>
      <c r="E118" s="126" t="str">
        <f t="shared" ref="E118:BG118" si="17">IF(E104="Ja",
IF(OR(COUNTIF(E108:E116,"*vælg*")&gt;0,SUM(E105:E107)=0),"Der mangler oplysninger","-"),
     IF(OR(COUNTIF(E108:E116,"*vælg*")&lt;9,SUM(E105:E107)&gt;0),"Fejl i indtastning",
"-"))</f>
        <v>-</v>
      </c>
      <c r="F118" s="126" t="str">
        <f t="shared" si="17"/>
        <v>-</v>
      </c>
      <c r="G118" s="126" t="str">
        <f t="shared" si="17"/>
        <v>-</v>
      </c>
      <c r="H118" s="126" t="str">
        <f t="shared" si="17"/>
        <v>-</v>
      </c>
      <c r="I118" s="126" t="str">
        <f t="shared" ref="I118:J118" si="18">IF(I104="Ja",
IF(OR(COUNTIF(I108:I116,"*vælg*")&gt;0,SUM(I105:I107)=0),"Der mangler oplysninger","-"),
     IF(OR(COUNTIF(I108:I116,"*vælg*")&lt;9,SUM(I105:I107)&gt;0),"Fejl i indtastning",
"-"))</f>
        <v>-</v>
      </c>
      <c r="J118" s="126" t="str">
        <f t="shared" si="18"/>
        <v>-</v>
      </c>
      <c r="K118" s="126" t="str">
        <f t="shared" si="17"/>
        <v>-</v>
      </c>
      <c r="L118" s="126" t="str">
        <f t="shared" si="17"/>
        <v>-</v>
      </c>
      <c r="M118" s="126" t="str">
        <f t="shared" si="17"/>
        <v>-</v>
      </c>
      <c r="N118" s="126" t="str">
        <f t="shared" si="17"/>
        <v>-</v>
      </c>
      <c r="O118" s="126" t="str">
        <f t="shared" si="17"/>
        <v>-</v>
      </c>
      <c r="P118" s="126" t="str">
        <f t="shared" si="17"/>
        <v>-</v>
      </c>
      <c r="Q118" s="126" t="str">
        <f t="shared" si="17"/>
        <v>-</v>
      </c>
      <c r="R118" s="126" t="str">
        <f t="shared" si="17"/>
        <v>-</v>
      </c>
      <c r="S118" s="126" t="str">
        <f t="shared" si="17"/>
        <v>-</v>
      </c>
      <c r="T118" s="126" t="str">
        <f t="shared" si="17"/>
        <v>-</v>
      </c>
      <c r="U118" s="126" t="str">
        <f t="shared" si="17"/>
        <v>-</v>
      </c>
      <c r="V118" s="126" t="str">
        <f t="shared" si="17"/>
        <v>-</v>
      </c>
      <c r="W118" s="126" t="str">
        <f t="shared" si="17"/>
        <v>-</v>
      </c>
      <c r="X118" s="126" t="str">
        <f t="shared" si="17"/>
        <v>-</v>
      </c>
      <c r="Y118" s="126" t="str">
        <f t="shared" si="17"/>
        <v>-</v>
      </c>
      <c r="Z118" s="126" t="str">
        <f t="shared" si="17"/>
        <v>-</v>
      </c>
      <c r="AA118" s="126" t="str">
        <f t="shared" si="17"/>
        <v>-</v>
      </c>
      <c r="AB118" s="126" t="str">
        <f t="shared" si="17"/>
        <v>-</v>
      </c>
      <c r="AC118" s="126" t="str">
        <f t="shared" si="17"/>
        <v>-</v>
      </c>
      <c r="AD118" s="126" t="str">
        <f t="shared" si="17"/>
        <v>-</v>
      </c>
      <c r="AE118" s="126" t="str">
        <f t="shared" si="17"/>
        <v>-</v>
      </c>
      <c r="AF118" s="126" t="str">
        <f t="shared" si="17"/>
        <v>-</v>
      </c>
      <c r="AG118" s="126" t="str">
        <f t="shared" si="17"/>
        <v>-</v>
      </c>
      <c r="AH118" s="126" t="str">
        <f t="shared" si="17"/>
        <v>-</v>
      </c>
      <c r="AI118" s="126" t="str">
        <f t="shared" si="17"/>
        <v>-</v>
      </c>
      <c r="AJ118" s="126" t="str">
        <f t="shared" si="17"/>
        <v>-</v>
      </c>
      <c r="AK118" s="126" t="str">
        <f t="shared" si="17"/>
        <v>-</v>
      </c>
      <c r="AL118" s="126" t="str">
        <f t="shared" si="17"/>
        <v>-</v>
      </c>
      <c r="AM118" s="126" t="str">
        <f t="shared" si="17"/>
        <v>-</v>
      </c>
      <c r="AN118" s="126" t="str">
        <f t="shared" si="17"/>
        <v>-</v>
      </c>
      <c r="AO118" s="126" t="str">
        <f t="shared" si="17"/>
        <v>-</v>
      </c>
      <c r="AP118" s="126" t="str">
        <f t="shared" si="17"/>
        <v>-</v>
      </c>
      <c r="AQ118" s="126" t="str">
        <f t="shared" si="17"/>
        <v>-</v>
      </c>
      <c r="AR118" s="126" t="str">
        <f t="shared" si="17"/>
        <v>-</v>
      </c>
      <c r="AS118" s="126" t="str">
        <f t="shared" si="17"/>
        <v>-</v>
      </c>
      <c r="AT118" s="126" t="str">
        <f t="shared" si="17"/>
        <v>-</v>
      </c>
      <c r="AU118" s="126" t="str">
        <f t="shared" si="17"/>
        <v>-</v>
      </c>
      <c r="AV118" s="126" t="str">
        <f t="shared" si="17"/>
        <v>-</v>
      </c>
      <c r="AW118" s="126" t="str">
        <f t="shared" si="17"/>
        <v>-</v>
      </c>
      <c r="AX118" s="126" t="str">
        <f t="shared" si="17"/>
        <v>-</v>
      </c>
      <c r="AY118" s="126" t="str">
        <f t="shared" si="17"/>
        <v>-</v>
      </c>
      <c r="AZ118" s="126" t="str">
        <f t="shared" si="17"/>
        <v>-</v>
      </c>
      <c r="BA118" s="126" t="str">
        <f t="shared" si="17"/>
        <v>-</v>
      </c>
      <c r="BB118" s="126" t="str">
        <f t="shared" si="17"/>
        <v>-</v>
      </c>
      <c r="BC118" s="126" t="str">
        <f t="shared" si="17"/>
        <v>-</v>
      </c>
      <c r="BD118" s="126" t="str">
        <f t="shared" si="17"/>
        <v>-</v>
      </c>
      <c r="BE118" s="126" t="str">
        <f t="shared" si="17"/>
        <v>-</v>
      </c>
      <c r="BF118" s="126" t="str">
        <f t="shared" si="17"/>
        <v>-</v>
      </c>
      <c r="BG118" s="126" t="str">
        <f t="shared" si="17"/>
        <v>-</v>
      </c>
      <c r="BH118" s="126" t="str">
        <f>IF(BH104="Ja",
IF(OR(COUNTIF(BH108:BH116,"*vælg*")&gt;0,SUM(BH105:BH107)=0),"Der mangler oplysninger","-"),
     IF(OR(COUNTIF(BH108:BH116,"*vælg*")&lt;9,SUM(BH105:BH107)&gt;0),"Fejl i indtastning",
"-"))</f>
        <v>-</v>
      </c>
      <c r="BI118" s="126" t="str">
        <f>IF(BI104="Ja",
IF(OR(COUNTIF(BI108:BI116,"*vælg*")&gt;0,SUM(BI105:BI107)=0),"Der mangler oplysninger","-"),
     IF(OR(COUNTIF(BI108:BI116,"*vælg*")&lt;9,SUM(BI105:BI107)&gt;0),"Fejl i indtastning",
"-"))</f>
        <v>-</v>
      </c>
      <c r="BJ118" s="126" t="str">
        <f>IF(BJ104="Ja",
IF(OR(COUNTIF(BJ108:BJ116,"*vælg*")&gt;0,SUM(BJ105:BJ107)=0),"Der mangler oplysninger","-"),
     IF(OR(COUNTIF(BJ108:BJ116,"*vælg*")&lt;9,SUM(BJ105:BJ107)&gt;0),"Fejl i indtastning",
"-"))</f>
        <v>-</v>
      </c>
      <c r="BK118" s="126" t="str">
        <f>IF(BK104="Ja",
IF(OR(COUNTIF(BK108:BK116,"*vælg*")&gt;0,SUM(BK105:BK107)=0),"Der mangler oplysninger","-"),
     IF(OR(COUNTIF(BK108:BK116,"*vælg*")&lt;9,SUM(BK105:BK107)&gt;0),"Fejl i indtastning",
"-"))</f>
        <v>-</v>
      </c>
      <c r="BL118" s="3"/>
      <c r="BM118" s="3"/>
      <c r="BN118" s="3"/>
      <c r="BO118" s="3"/>
      <c r="BP118" s="3"/>
      <c r="BQ118" s="3"/>
    </row>
    <row r="119" spans="1:69" x14ac:dyDescent="0.4">
      <c r="C119" s="284"/>
      <c r="D119" s="115" t="s">
        <v>26</v>
      </c>
      <c r="E119" s="302" t="s">
        <v>218</v>
      </c>
      <c r="F119" s="302" t="s">
        <v>947</v>
      </c>
      <c r="G119" s="302" t="s">
        <v>218</v>
      </c>
      <c r="H119" s="302" t="s">
        <v>218</v>
      </c>
      <c r="I119" s="302" t="s">
        <v>218</v>
      </c>
      <c r="J119" s="302" t="s">
        <v>218</v>
      </c>
      <c r="K119" s="302" t="s">
        <v>218</v>
      </c>
      <c r="L119" s="302" t="s">
        <v>218</v>
      </c>
      <c r="M119" s="302" t="s">
        <v>218</v>
      </c>
      <c r="N119" s="302" t="s">
        <v>218</v>
      </c>
      <c r="O119" s="302" t="s">
        <v>218</v>
      </c>
      <c r="P119" s="302" t="s">
        <v>218</v>
      </c>
      <c r="Q119" s="302" t="s">
        <v>218</v>
      </c>
      <c r="R119" s="302" t="s">
        <v>218</v>
      </c>
      <c r="S119" s="302" t="s">
        <v>218</v>
      </c>
      <c r="T119" s="302" t="s">
        <v>218</v>
      </c>
      <c r="U119" s="302" t="s">
        <v>218</v>
      </c>
      <c r="V119" s="302" t="s">
        <v>218</v>
      </c>
      <c r="W119" s="302" t="s">
        <v>218</v>
      </c>
      <c r="X119" s="302" t="s">
        <v>218</v>
      </c>
      <c r="Y119" s="302" t="s">
        <v>218</v>
      </c>
      <c r="Z119" s="302" t="s">
        <v>218</v>
      </c>
      <c r="AA119" s="302" t="s">
        <v>218</v>
      </c>
      <c r="AB119" s="302" t="s">
        <v>218</v>
      </c>
      <c r="AC119" s="302" t="s">
        <v>218</v>
      </c>
      <c r="AD119" s="302" t="s">
        <v>218</v>
      </c>
      <c r="AE119" s="302" t="s">
        <v>218</v>
      </c>
      <c r="AF119" s="302" t="s">
        <v>218</v>
      </c>
      <c r="AG119" s="302" t="s">
        <v>218</v>
      </c>
      <c r="AH119" s="302" t="s">
        <v>218</v>
      </c>
      <c r="AI119" s="302" t="s">
        <v>218</v>
      </c>
      <c r="AJ119" s="302" t="s">
        <v>218</v>
      </c>
      <c r="AK119" s="302" t="s">
        <v>218</v>
      </c>
      <c r="AL119" s="302" t="s">
        <v>218</v>
      </c>
      <c r="AM119" s="302" t="s">
        <v>218</v>
      </c>
      <c r="AN119" s="302" t="s">
        <v>218</v>
      </c>
      <c r="AO119" s="302" t="s">
        <v>218</v>
      </c>
      <c r="AP119" s="302" t="s">
        <v>218</v>
      </c>
      <c r="AQ119" s="302" t="s">
        <v>218</v>
      </c>
      <c r="AR119" s="302" t="s">
        <v>218</v>
      </c>
      <c r="AS119" s="302" t="s">
        <v>218</v>
      </c>
      <c r="AT119" s="302" t="s">
        <v>218</v>
      </c>
      <c r="AU119" s="302" t="s">
        <v>218</v>
      </c>
      <c r="AV119" s="302" t="s">
        <v>218</v>
      </c>
      <c r="AW119" s="302" t="s">
        <v>218</v>
      </c>
      <c r="AX119" s="302" t="s">
        <v>218</v>
      </c>
      <c r="AY119" s="302" t="s">
        <v>218</v>
      </c>
      <c r="AZ119" s="302" t="s">
        <v>218</v>
      </c>
      <c r="BA119" s="302" t="s">
        <v>218</v>
      </c>
      <c r="BB119" s="302" t="s">
        <v>218</v>
      </c>
      <c r="BC119" s="302" t="s">
        <v>218</v>
      </c>
      <c r="BD119" s="302" t="s">
        <v>218</v>
      </c>
      <c r="BE119" s="302" t="s">
        <v>218</v>
      </c>
      <c r="BF119" s="302" t="s">
        <v>218</v>
      </c>
      <c r="BG119" s="302" t="s">
        <v>218</v>
      </c>
      <c r="BH119" s="302" t="s">
        <v>218</v>
      </c>
      <c r="BI119" s="302" t="s">
        <v>218</v>
      </c>
      <c r="BJ119" s="302" t="s">
        <v>218</v>
      </c>
      <c r="BK119" s="302" t="s">
        <v>218</v>
      </c>
      <c r="BL119" s="3"/>
      <c r="BM119" s="3"/>
      <c r="BN119" s="3"/>
      <c r="BO119" s="3"/>
      <c r="BP119" s="3"/>
      <c r="BQ119" s="3"/>
    </row>
    <row r="120" spans="1:69" x14ac:dyDescent="0.4">
      <c r="C120" s="284"/>
      <c r="D120" s="115" t="s">
        <v>13</v>
      </c>
      <c r="E120" s="302" t="s">
        <v>218</v>
      </c>
      <c r="F120" s="302" t="s">
        <v>218</v>
      </c>
      <c r="G120" s="302" t="s">
        <v>945</v>
      </c>
      <c r="H120" s="302" t="s">
        <v>218</v>
      </c>
      <c r="I120" s="302" t="s">
        <v>218</v>
      </c>
      <c r="J120" s="302" t="s">
        <v>218</v>
      </c>
      <c r="K120" s="302" t="s">
        <v>218</v>
      </c>
      <c r="L120" s="302" t="s">
        <v>218</v>
      </c>
      <c r="M120" s="302" t="s">
        <v>218</v>
      </c>
      <c r="N120" s="302" t="s">
        <v>218</v>
      </c>
      <c r="O120" s="302" t="s">
        <v>218</v>
      </c>
      <c r="P120" s="302" t="s">
        <v>218</v>
      </c>
      <c r="Q120" s="302" t="s">
        <v>218</v>
      </c>
      <c r="R120" s="302" t="s">
        <v>218</v>
      </c>
      <c r="S120" s="302" t="s">
        <v>218</v>
      </c>
      <c r="T120" s="302" t="s">
        <v>218</v>
      </c>
      <c r="U120" s="302" t="s">
        <v>218</v>
      </c>
      <c r="V120" s="302" t="s">
        <v>218</v>
      </c>
      <c r="W120" s="302" t="s">
        <v>218</v>
      </c>
      <c r="X120" s="302" t="s">
        <v>218</v>
      </c>
      <c r="Y120" s="302" t="s">
        <v>218</v>
      </c>
      <c r="Z120" s="302" t="s">
        <v>218</v>
      </c>
      <c r="AA120" s="302" t="s">
        <v>218</v>
      </c>
      <c r="AB120" s="302" t="s">
        <v>218</v>
      </c>
      <c r="AC120" s="302" t="s">
        <v>218</v>
      </c>
      <c r="AD120" s="302" t="s">
        <v>218</v>
      </c>
      <c r="AE120" s="302" t="s">
        <v>218</v>
      </c>
      <c r="AF120" s="302" t="s">
        <v>218</v>
      </c>
      <c r="AG120" s="302" t="s">
        <v>218</v>
      </c>
      <c r="AH120" s="302" t="s">
        <v>218</v>
      </c>
      <c r="AI120" s="302" t="s">
        <v>218</v>
      </c>
      <c r="AJ120" s="302" t="s">
        <v>218</v>
      </c>
      <c r="AK120" s="302" t="s">
        <v>218</v>
      </c>
      <c r="AL120" s="302" t="s">
        <v>218</v>
      </c>
      <c r="AM120" s="302" t="s">
        <v>218</v>
      </c>
      <c r="AN120" s="302" t="s">
        <v>218</v>
      </c>
      <c r="AO120" s="302" t="s">
        <v>218</v>
      </c>
      <c r="AP120" s="302" t="s">
        <v>218</v>
      </c>
      <c r="AQ120" s="302" t="s">
        <v>218</v>
      </c>
      <c r="AR120" s="302" t="s">
        <v>218</v>
      </c>
      <c r="AS120" s="302" t="s">
        <v>218</v>
      </c>
      <c r="AT120" s="302" t="s">
        <v>218</v>
      </c>
      <c r="AU120" s="302" t="s">
        <v>218</v>
      </c>
      <c r="AV120" s="302" t="s">
        <v>218</v>
      </c>
      <c r="AW120" s="302" t="s">
        <v>218</v>
      </c>
      <c r="AX120" s="302" t="s">
        <v>218</v>
      </c>
      <c r="AY120" s="302" t="s">
        <v>218</v>
      </c>
      <c r="AZ120" s="302" t="s">
        <v>218</v>
      </c>
      <c r="BA120" s="302" t="s">
        <v>218</v>
      </c>
      <c r="BB120" s="302" t="s">
        <v>218</v>
      </c>
      <c r="BC120" s="302" t="s">
        <v>218</v>
      </c>
      <c r="BD120" s="302" t="s">
        <v>218</v>
      </c>
      <c r="BE120" s="302" t="s">
        <v>218</v>
      </c>
      <c r="BF120" s="302" t="s">
        <v>218</v>
      </c>
      <c r="BG120" s="302" t="s">
        <v>218</v>
      </c>
      <c r="BH120" s="302" t="s">
        <v>218</v>
      </c>
      <c r="BI120" s="302" t="s">
        <v>218</v>
      </c>
      <c r="BJ120" s="302" t="s">
        <v>218</v>
      </c>
      <c r="BK120" s="302" t="s">
        <v>218</v>
      </c>
      <c r="BL120" s="3"/>
      <c r="BM120" s="3"/>
      <c r="BN120" s="3"/>
      <c r="BO120" s="3"/>
      <c r="BP120" s="3"/>
      <c r="BQ120" s="3"/>
    </row>
    <row r="121" spans="1:69" x14ac:dyDescent="0.4">
      <c r="C121" s="284"/>
      <c r="D121" s="115" t="s">
        <v>28</v>
      </c>
      <c r="E121" s="302" t="s">
        <v>218</v>
      </c>
      <c r="F121" s="302" t="s">
        <v>218</v>
      </c>
      <c r="G121" s="302" t="s">
        <v>218</v>
      </c>
      <c r="H121" s="302" t="s">
        <v>218</v>
      </c>
      <c r="I121" s="302" t="s">
        <v>218</v>
      </c>
      <c r="J121" s="302" t="s">
        <v>218</v>
      </c>
      <c r="K121" s="302" t="s">
        <v>218</v>
      </c>
      <c r="L121" s="302" t="s">
        <v>218</v>
      </c>
      <c r="M121" s="302" t="s">
        <v>218</v>
      </c>
      <c r="N121" s="302" t="s">
        <v>218</v>
      </c>
      <c r="O121" s="302" t="s">
        <v>218</v>
      </c>
      <c r="P121" s="302" t="s">
        <v>218</v>
      </c>
      <c r="Q121" s="302" t="s">
        <v>218</v>
      </c>
      <c r="R121" s="302" t="s">
        <v>218</v>
      </c>
      <c r="S121" s="302" t="s">
        <v>218</v>
      </c>
      <c r="T121" s="302" t="s">
        <v>218</v>
      </c>
      <c r="U121" s="302" t="s">
        <v>218</v>
      </c>
      <c r="V121" s="302" t="s">
        <v>218</v>
      </c>
      <c r="W121" s="302" t="s">
        <v>218</v>
      </c>
      <c r="X121" s="302" t="s">
        <v>218</v>
      </c>
      <c r="Y121" s="302" t="s">
        <v>218</v>
      </c>
      <c r="Z121" s="302" t="s">
        <v>218</v>
      </c>
      <c r="AA121" s="302" t="s">
        <v>218</v>
      </c>
      <c r="AB121" s="302" t="s">
        <v>218</v>
      </c>
      <c r="AC121" s="302" t="s">
        <v>218</v>
      </c>
      <c r="AD121" s="302" t="s">
        <v>218</v>
      </c>
      <c r="AE121" s="302" t="s">
        <v>218</v>
      </c>
      <c r="AF121" s="302" t="s">
        <v>218</v>
      </c>
      <c r="AG121" s="302" t="s">
        <v>218</v>
      </c>
      <c r="AH121" s="302" t="s">
        <v>218</v>
      </c>
      <c r="AI121" s="302" t="s">
        <v>218</v>
      </c>
      <c r="AJ121" s="302" t="s">
        <v>218</v>
      </c>
      <c r="AK121" s="302" t="s">
        <v>218</v>
      </c>
      <c r="AL121" s="302" t="s">
        <v>218</v>
      </c>
      <c r="AM121" s="302" t="s">
        <v>218</v>
      </c>
      <c r="AN121" s="302" t="s">
        <v>218</v>
      </c>
      <c r="AO121" s="302" t="s">
        <v>218</v>
      </c>
      <c r="AP121" s="302" t="s">
        <v>218</v>
      </c>
      <c r="AQ121" s="302" t="s">
        <v>218</v>
      </c>
      <c r="AR121" s="302" t="s">
        <v>218</v>
      </c>
      <c r="AS121" s="302" t="s">
        <v>218</v>
      </c>
      <c r="AT121" s="302" t="s">
        <v>218</v>
      </c>
      <c r="AU121" s="302" t="s">
        <v>218</v>
      </c>
      <c r="AV121" s="302" t="s">
        <v>218</v>
      </c>
      <c r="AW121" s="302" t="s">
        <v>218</v>
      </c>
      <c r="AX121" s="302" t="s">
        <v>218</v>
      </c>
      <c r="AY121" s="302" t="s">
        <v>218</v>
      </c>
      <c r="AZ121" s="302" t="s">
        <v>218</v>
      </c>
      <c r="BA121" s="302" t="s">
        <v>218</v>
      </c>
      <c r="BB121" s="302" t="s">
        <v>218</v>
      </c>
      <c r="BC121" s="302" t="s">
        <v>218</v>
      </c>
      <c r="BD121" s="302" t="s">
        <v>218</v>
      </c>
      <c r="BE121" s="302" t="s">
        <v>218</v>
      </c>
      <c r="BF121" s="302" t="s">
        <v>218</v>
      </c>
      <c r="BG121" s="302" t="s">
        <v>218</v>
      </c>
      <c r="BH121" s="302" t="s">
        <v>218</v>
      </c>
      <c r="BI121" s="302" t="s">
        <v>218</v>
      </c>
      <c r="BJ121" s="302" t="s">
        <v>218</v>
      </c>
      <c r="BK121" s="302" t="s">
        <v>218</v>
      </c>
      <c r="BL121" s="3"/>
      <c r="BM121" s="3"/>
      <c r="BN121" s="3"/>
      <c r="BO121" s="3"/>
      <c r="BP121" s="3"/>
      <c r="BQ121" s="3"/>
    </row>
    <row r="122" spans="1:69" x14ac:dyDescent="0.4">
      <c r="C122" s="284"/>
      <c r="D122" s="115" t="s">
        <v>29</v>
      </c>
      <c r="E122" s="302" t="s">
        <v>218</v>
      </c>
      <c r="F122" s="302" t="s">
        <v>218</v>
      </c>
      <c r="G122" s="302" t="s">
        <v>218</v>
      </c>
      <c r="H122" s="302" t="s">
        <v>946</v>
      </c>
      <c r="I122" s="302" t="s">
        <v>218</v>
      </c>
      <c r="J122" s="302" t="s">
        <v>218</v>
      </c>
      <c r="K122" s="302" t="s">
        <v>218</v>
      </c>
      <c r="L122" s="302" t="s">
        <v>218</v>
      </c>
      <c r="M122" s="302" t="s">
        <v>218</v>
      </c>
      <c r="N122" s="302" t="s">
        <v>218</v>
      </c>
      <c r="O122" s="302" t="s">
        <v>218</v>
      </c>
      <c r="P122" s="302" t="s">
        <v>218</v>
      </c>
      <c r="Q122" s="302" t="s">
        <v>218</v>
      </c>
      <c r="R122" s="302" t="s">
        <v>218</v>
      </c>
      <c r="S122" s="302" t="s">
        <v>218</v>
      </c>
      <c r="T122" s="302" t="s">
        <v>218</v>
      </c>
      <c r="U122" s="302" t="s">
        <v>218</v>
      </c>
      <c r="V122" s="302" t="s">
        <v>218</v>
      </c>
      <c r="W122" s="302" t="s">
        <v>218</v>
      </c>
      <c r="X122" s="302" t="s">
        <v>218</v>
      </c>
      <c r="Y122" s="302" t="s">
        <v>218</v>
      </c>
      <c r="Z122" s="302" t="s">
        <v>218</v>
      </c>
      <c r="AA122" s="302" t="s">
        <v>218</v>
      </c>
      <c r="AB122" s="302" t="s">
        <v>218</v>
      </c>
      <c r="AC122" s="302" t="s">
        <v>218</v>
      </c>
      <c r="AD122" s="302" t="s">
        <v>218</v>
      </c>
      <c r="AE122" s="302" t="s">
        <v>218</v>
      </c>
      <c r="AF122" s="302" t="s">
        <v>218</v>
      </c>
      <c r="AG122" s="302" t="s">
        <v>218</v>
      </c>
      <c r="AH122" s="302" t="s">
        <v>218</v>
      </c>
      <c r="AI122" s="302" t="s">
        <v>218</v>
      </c>
      <c r="AJ122" s="302" t="s">
        <v>218</v>
      </c>
      <c r="AK122" s="302" t="s">
        <v>218</v>
      </c>
      <c r="AL122" s="302" t="s">
        <v>218</v>
      </c>
      <c r="AM122" s="302" t="s">
        <v>218</v>
      </c>
      <c r="AN122" s="302" t="s">
        <v>218</v>
      </c>
      <c r="AO122" s="302" t="s">
        <v>218</v>
      </c>
      <c r="AP122" s="302" t="s">
        <v>218</v>
      </c>
      <c r="AQ122" s="302" t="s">
        <v>218</v>
      </c>
      <c r="AR122" s="302" t="s">
        <v>218</v>
      </c>
      <c r="AS122" s="302" t="s">
        <v>218</v>
      </c>
      <c r="AT122" s="302" t="s">
        <v>218</v>
      </c>
      <c r="AU122" s="302" t="s">
        <v>218</v>
      </c>
      <c r="AV122" s="302" t="s">
        <v>218</v>
      </c>
      <c r="AW122" s="302" t="s">
        <v>218</v>
      </c>
      <c r="AX122" s="302" t="s">
        <v>218</v>
      </c>
      <c r="AY122" s="302" t="s">
        <v>218</v>
      </c>
      <c r="AZ122" s="302" t="s">
        <v>218</v>
      </c>
      <c r="BA122" s="302" t="s">
        <v>218</v>
      </c>
      <c r="BB122" s="302" t="s">
        <v>218</v>
      </c>
      <c r="BC122" s="302" t="s">
        <v>218</v>
      </c>
      <c r="BD122" s="302" t="s">
        <v>218</v>
      </c>
      <c r="BE122" s="302" t="s">
        <v>218</v>
      </c>
      <c r="BF122" s="302" t="s">
        <v>218</v>
      </c>
      <c r="BG122" s="302" t="s">
        <v>218</v>
      </c>
      <c r="BH122" s="302" t="s">
        <v>218</v>
      </c>
      <c r="BI122" s="302" t="s">
        <v>218</v>
      </c>
      <c r="BJ122" s="302" t="s">
        <v>218</v>
      </c>
      <c r="BK122" s="302" t="s">
        <v>218</v>
      </c>
      <c r="BL122" s="3"/>
      <c r="BM122" s="3"/>
      <c r="BN122" s="3"/>
      <c r="BO122" s="3"/>
      <c r="BP122" s="3"/>
      <c r="BQ122" s="3"/>
    </row>
    <row r="123" spans="1:69" x14ac:dyDescent="0.4">
      <c r="C123" s="284"/>
      <c r="D123" s="115" t="s">
        <v>30</v>
      </c>
      <c r="E123" s="302" t="s">
        <v>944</v>
      </c>
      <c r="F123" s="302" t="s">
        <v>218</v>
      </c>
      <c r="G123" s="302" t="s">
        <v>218</v>
      </c>
      <c r="H123" s="302" t="s">
        <v>218</v>
      </c>
      <c r="I123" s="302" t="s">
        <v>218</v>
      </c>
      <c r="J123" s="302" t="s">
        <v>218</v>
      </c>
      <c r="K123" s="302" t="s">
        <v>218</v>
      </c>
      <c r="L123" s="302" t="s">
        <v>218</v>
      </c>
      <c r="M123" s="302" t="s">
        <v>218</v>
      </c>
      <c r="N123" s="302" t="s">
        <v>218</v>
      </c>
      <c r="O123" s="302" t="s">
        <v>218</v>
      </c>
      <c r="P123" s="302" t="s">
        <v>218</v>
      </c>
      <c r="Q123" s="302" t="s">
        <v>218</v>
      </c>
      <c r="R123" s="302" t="s">
        <v>218</v>
      </c>
      <c r="S123" s="302" t="s">
        <v>218</v>
      </c>
      <c r="T123" s="302" t="s">
        <v>218</v>
      </c>
      <c r="U123" s="302" t="s">
        <v>218</v>
      </c>
      <c r="V123" s="302" t="s">
        <v>218</v>
      </c>
      <c r="W123" s="302" t="s">
        <v>218</v>
      </c>
      <c r="X123" s="302" t="s">
        <v>218</v>
      </c>
      <c r="Y123" s="302" t="s">
        <v>218</v>
      </c>
      <c r="Z123" s="302" t="s">
        <v>218</v>
      </c>
      <c r="AA123" s="302" t="s">
        <v>218</v>
      </c>
      <c r="AB123" s="302" t="s">
        <v>218</v>
      </c>
      <c r="AC123" s="302" t="s">
        <v>218</v>
      </c>
      <c r="AD123" s="302" t="s">
        <v>218</v>
      </c>
      <c r="AE123" s="302" t="s">
        <v>218</v>
      </c>
      <c r="AF123" s="302" t="s">
        <v>218</v>
      </c>
      <c r="AG123" s="302" t="s">
        <v>218</v>
      </c>
      <c r="AH123" s="302" t="s">
        <v>218</v>
      </c>
      <c r="AI123" s="302" t="s">
        <v>218</v>
      </c>
      <c r="AJ123" s="302" t="s">
        <v>218</v>
      </c>
      <c r="AK123" s="302" t="s">
        <v>218</v>
      </c>
      <c r="AL123" s="302" t="s">
        <v>218</v>
      </c>
      <c r="AM123" s="302" t="s">
        <v>218</v>
      </c>
      <c r="AN123" s="302" t="s">
        <v>218</v>
      </c>
      <c r="AO123" s="302" t="s">
        <v>218</v>
      </c>
      <c r="AP123" s="302" t="s">
        <v>218</v>
      </c>
      <c r="AQ123" s="302" t="s">
        <v>218</v>
      </c>
      <c r="AR123" s="302" t="s">
        <v>218</v>
      </c>
      <c r="AS123" s="302" t="s">
        <v>218</v>
      </c>
      <c r="AT123" s="302" t="s">
        <v>218</v>
      </c>
      <c r="AU123" s="302" t="s">
        <v>218</v>
      </c>
      <c r="AV123" s="302" t="s">
        <v>218</v>
      </c>
      <c r="AW123" s="302" t="s">
        <v>218</v>
      </c>
      <c r="AX123" s="302" t="s">
        <v>218</v>
      </c>
      <c r="AY123" s="302" t="s">
        <v>218</v>
      </c>
      <c r="AZ123" s="302" t="s">
        <v>218</v>
      </c>
      <c r="BA123" s="302" t="s">
        <v>218</v>
      </c>
      <c r="BB123" s="302" t="s">
        <v>218</v>
      </c>
      <c r="BC123" s="302" t="s">
        <v>218</v>
      </c>
      <c r="BD123" s="302" t="s">
        <v>218</v>
      </c>
      <c r="BE123" s="302" t="s">
        <v>218</v>
      </c>
      <c r="BF123" s="302" t="s">
        <v>218</v>
      </c>
      <c r="BG123" s="302" t="s">
        <v>218</v>
      </c>
      <c r="BH123" s="302" t="s">
        <v>218</v>
      </c>
      <c r="BI123" s="302" t="s">
        <v>218</v>
      </c>
      <c r="BJ123" s="302" t="s">
        <v>218</v>
      </c>
      <c r="BK123" s="302" t="s">
        <v>218</v>
      </c>
      <c r="BL123" s="3"/>
      <c r="BM123" s="3"/>
      <c r="BN123" s="3"/>
      <c r="BO123" s="3"/>
      <c r="BP123" s="3"/>
      <c r="BQ123" s="3"/>
    </row>
    <row r="124" spans="1:69" x14ac:dyDescent="0.4">
      <c r="C124" s="284"/>
      <c r="D124" s="115" t="s">
        <v>27</v>
      </c>
      <c r="E124" s="303" t="s">
        <v>414</v>
      </c>
      <c r="F124" s="303" t="s">
        <v>415</v>
      </c>
      <c r="G124" s="303" t="s">
        <v>414</v>
      </c>
      <c r="H124" s="303" t="s">
        <v>415</v>
      </c>
      <c r="I124" s="303" t="s">
        <v>469</v>
      </c>
      <c r="J124" s="303" t="s">
        <v>469</v>
      </c>
      <c r="K124" s="303" t="s">
        <v>469</v>
      </c>
      <c r="L124" s="303" t="s">
        <v>469</v>
      </c>
      <c r="M124" s="303" t="s">
        <v>469</v>
      </c>
      <c r="N124" s="303" t="s">
        <v>469</v>
      </c>
      <c r="O124" s="303" t="s">
        <v>469</v>
      </c>
      <c r="P124" s="303" t="s">
        <v>469</v>
      </c>
      <c r="Q124" s="303" t="s">
        <v>469</v>
      </c>
      <c r="R124" s="303" t="s">
        <v>469</v>
      </c>
      <c r="S124" s="303" t="s">
        <v>469</v>
      </c>
      <c r="T124" s="303" t="s">
        <v>469</v>
      </c>
      <c r="U124" s="303" t="s">
        <v>469</v>
      </c>
      <c r="V124" s="303" t="s">
        <v>469</v>
      </c>
      <c r="W124" s="303" t="s">
        <v>469</v>
      </c>
      <c r="X124" s="303" t="s">
        <v>469</v>
      </c>
      <c r="Y124" s="303" t="s">
        <v>469</v>
      </c>
      <c r="Z124" s="303" t="s">
        <v>469</v>
      </c>
      <c r="AA124" s="303" t="s">
        <v>469</v>
      </c>
      <c r="AB124" s="303" t="s">
        <v>469</v>
      </c>
      <c r="AC124" s="303" t="s">
        <v>469</v>
      </c>
      <c r="AD124" s="303" t="s">
        <v>469</v>
      </c>
      <c r="AE124" s="303" t="s">
        <v>469</v>
      </c>
      <c r="AF124" s="303" t="s">
        <v>469</v>
      </c>
      <c r="AG124" s="303" t="s">
        <v>469</v>
      </c>
      <c r="AH124" s="303" t="s">
        <v>469</v>
      </c>
      <c r="AI124" s="303" t="s">
        <v>469</v>
      </c>
      <c r="AJ124" s="303" t="s">
        <v>469</v>
      </c>
      <c r="AK124" s="303" t="s">
        <v>469</v>
      </c>
      <c r="AL124" s="303" t="s">
        <v>469</v>
      </c>
      <c r="AM124" s="303" t="s">
        <v>469</v>
      </c>
      <c r="AN124" s="303" t="s">
        <v>469</v>
      </c>
      <c r="AO124" s="303" t="s">
        <v>469</v>
      </c>
      <c r="AP124" s="303" t="s">
        <v>469</v>
      </c>
      <c r="AQ124" s="303" t="s">
        <v>469</v>
      </c>
      <c r="AR124" s="303" t="s">
        <v>469</v>
      </c>
      <c r="AS124" s="303" t="s">
        <v>469</v>
      </c>
      <c r="AT124" s="303" t="s">
        <v>469</v>
      </c>
      <c r="AU124" s="303" t="s">
        <v>469</v>
      </c>
      <c r="AV124" s="303" t="s">
        <v>469</v>
      </c>
      <c r="AW124" s="303" t="s">
        <v>469</v>
      </c>
      <c r="AX124" s="303" t="s">
        <v>469</v>
      </c>
      <c r="AY124" s="303" t="s">
        <v>469</v>
      </c>
      <c r="AZ124" s="303" t="s">
        <v>469</v>
      </c>
      <c r="BA124" s="303" t="s">
        <v>469</v>
      </c>
      <c r="BB124" s="303" t="s">
        <v>469</v>
      </c>
      <c r="BC124" s="303" t="s">
        <v>469</v>
      </c>
      <c r="BD124" s="303" t="s">
        <v>469</v>
      </c>
      <c r="BE124" s="303" t="s">
        <v>469</v>
      </c>
      <c r="BF124" s="303" t="s">
        <v>469</v>
      </c>
      <c r="BG124" s="303" t="s">
        <v>469</v>
      </c>
      <c r="BH124" s="303" t="s">
        <v>469</v>
      </c>
      <c r="BI124" s="303" t="s">
        <v>469</v>
      </c>
      <c r="BJ124" s="303" t="s">
        <v>469</v>
      </c>
      <c r="BK124" s="303" t="s">
        <v>469</v>
      </c>
      <c r="BL124" s="3"/>
      <c r="BM124" s="3"/>
      <c r="BN124" s="3"/>
      <c r="BO124" s="3"/>
      <c r="BP124" s="3"/>
      <c r="BQ124" s="3"/>
    </row>
    <row r="125" spans="1:69" x14ac:dyDescent="0.4">
      <c r="A125" s="127"/>
      <c r="B125" s="127"/>
      <c r="C125" s="244"/>
      <c r="D125" s="125" t="s">
        <v>218</v>
      </c>
      <c r="E125" s="125" t="s">
        <v>218</v>
      </c>
      <c r="F125" s="125" t="s">
        <v>218</v>
      </c>
      <c r="G125" s="125" t="s">
        <v>218</v>
      </c>
      <c r="H125" s="125" t="s">
        <v>218</v>
      </c>
      <c r="I125" s="125" t="s">
        <v>218</v>
      </c>
      <c r="J125" s="125" t="s">
        <v>218</v>
      </c>
      <c r="K125" s="125" t="s">
        <v>218</v>
      </c>
      <c r="L125" s="125" t="s">
        <v>218</v>
      </c>
      <c r="M125" s="125" t="s">
        <v>218</v>
      </c>
      <c r="N125" s="125" t="s">
        <v>218</v>
      </c>
      <c r="O125" s="125" t="s">
        <v>218</v>
      </c>
      <c r="P125" s="125" t="s">
        <v>218</v>
      </c>
      <c r="Q125" s="125" t="s">
        <v>218</v>
      </c>
      <c r="R125" s="125" t="s">
        <v>218</v>
      </c>
      <c r="S125" s="125" t="s">
        <v>218</v>
      </c>
      <c r="T125" s="125" t="s">
        <v>218</v>
      </c>
      <c r="U125" s="125" t="s">
        <v>218</v>
      </c>
      <c r="V125" s="125" t="s">
        <v>218</v>
      </c>
      <c r="W125" s="125" t="s">
        <v>218</v>
      </c>
      <c r="X125" s="125" t="s">
        <v>218</v>
      </c>
      <c r="Y125" s="125" t="s">
        <v>218</v>
      </c>
      <c r="Z125" s="125" t="s">
        <v>218</v>
      </c>
      <c r="AA125" s="125" t="s">
        <v>218</v>
      </c>
      <c r="AB125" s="125" t="s">
        <v>218</v>
      </c>
      <c r="AC125" s="125" t="s">
        <v>218</v>
      </c>
      <c r="AD125" s="125" t="s">
        <v>218</v>
      </c>
      <c r="AE125" s="125" t="s">
        <v>218</v>
      </c>
      <c r="AF125" s="125" t="s">
        <v>218</v>
      </c>
      <c r="AG125" s="125" t="s">
        <v>218</v>
      </c>
      <c r="AH125" s="125" t="s">
        <v>218</v>
      </c>
      <c r="AI125" s="125" t="s">
        <v>218</v>
      </c>
      <c r="AJ125" s="125" t="s">
        <v>218</v>
      </c>
      <c r="AK125" s="125" t="s">
        <v>218</v>
      </c>
      <c r="AL125" s="125" t="s">
        <v>218</v>
      </c>
      <c r="AM125" s="125" t="s">
        <v>218</v>
      </c>
      <c r="AN125" s="125" t="s">
        <v>218</v>
      </c>
      <c r="AO125" s="125" t="s">
        <v>218</v>
      </c>
      <c r="AP125" s="125" t="s">
        <v>218</v>
      </c>
      <c r="AQ125" s="125" t="s">
        <v>218</v>
      </c>
      <c r="AR125" s="125" t="s">
        <v>218</v>
      </c>
      <c r="AS125" s="125" t="s">
        <v>218</v>
      </c>
      <c r="AT125" s="125" t="s">
        <v>218</v>
      </c>
      <c r="AU125" s="125" t="s">
        <v>218</v>
      </c>
      <c r="AV125" s="125" t="s">
        <v>218</v>
      </c>
      <c r="AW125" s="125" t="s">
        <v>218</v>
      </c>
      <c r="AX125" s="125" t="s">
        <v>218</v>
      </c>
      <c r="AY125" s="125" t="s">
        <v>218</v>
      </c>
      <c r="AZ125" s="125" t="s">
        <v>218</v>
      </c>
      <c r="BA125" s="125" t="s">
        <v>218</v>
      </c>
      <c r="BB125" s="125" t="s">
        <v>218</v>
      </c>
      <c r="BC125" s="125" t="s">
        <v>218</v>
      </c>
      <c r="BD125" s="125" t="s">
        <v>218</v>
      </c>
      <c r="BE125" s="125" t="s">
        <v>218</v>
      </c>
      <c r="BF125" s="125" t="s">
        <v>218</v>
      </c>
      <c r="BG125" s="125" t="s">
        <v>218</v>
      </c>
      <c r="BH125" s="125" t="s">
        <v>218</v>
      </c>
      <c r="BI125" s="125" t="s">
        <v>218</v>
      </c>
      <c r="BJ125" s="125" t="s">
        <v>218</v>
      </c>
      <c r="BK125" s="125" t="s">
        <v>218</v>
      </c>
      <c r="BL125" s="3"/>
      <c r="BM125" s="3"/>
      <c r="BN125" s="3"/>
      <c r="BO125" s="3"/>
      <c r="BP125" s="3"/>
      <c r="BQ125" s="3"/>
    </row>
    <row r="126" spans="1:69" x14ac:dyDescent="0.4">
      <c r="C126" s="3"/>
      <c r="D126" s="285"/>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3"/>
      <c r="BM126" s="3"/>
      <c r="BN126" s="3"/>
      <c r="BO126" s="3"/>
      <c r="BP126" s="3"/>
      <c r="BQ126" s="3"/>
    </row>
    <row r="127" spans="1:69" x14ac:dyDescent="0.4">
      <c r="C127" s="3"/>
      <c r="D127" s="3"/>
      <c r="E127" s="299"/>
      <c r="F127" s="42"/>
      <c r="G127" s="42"/>
      <c r="H127" s="42"/>
      <c r="I127" s="3"/>
      <c r="J127" s="3"/>
      <c r="K127" s="3"/>
      <c r="L127" s="3"/>
      <c r="M127" s="3"/>
      <c r="N127" s="3"/>
      <c r="O127" s="3"/>
      <c r="P127" s="3"/>
      <c r="Q127" s="3"/>
      <c r="R127" s="3"/>
      <c r="S127" s="3"/>
      <c r="T127" s="3"/>
      <c r="U127" s="3"/>
      <c r="V127" s="3"/>
      <c r="W127" s="3"/>
      <c r="X127" s="3"/>
      <c r="Y127" s="3"/>
      <c r="Z127" s="3"/>
      <c r="AA127" s="3"/>
      <c r="AB127" s="3"/>
      <c r="AC127" s="42"/>
      <c r="AD127" s="42"/>
      <c r="AE127" s="42"/>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row>
    <row r="128" spans="1:69" x14ac:dyDescent="0.4">
      <c r="C128" s="3"/>
      <c r="D128" s="3"/>
      <c r="E128" s="304"/>
      <c r="F128" s="304"/>
      <c r="G128" s="42"/>
      <c r="H128" s="42"/>
      <c r="I128" s="3"/>
      <c r="J128" s="3"/>
      <c r="K128" s="3"/>
      <c r="L128" s="3"/>
      <c r="M128" s="3"/>
      <c r="N128" s="3"/>
      <c r="O128" s="3"/>
      <c r="P128" s="3"/>
      <c r="Q128" s="3"/>
      <c r="R128" s="3"/>
      <c r="S128" s="3"/>
      <c r="T128" s="3"/>
      <c r="U128" s="3"/>
      <c r="V128" s="3"/>
      <c r="W128" s="3"/>
      <c r="X128" s="3"/>
      <c r="Y128" s="3"/>
      <c r="Z128" s="3"/>
      <c r="AA128" s="3"/>
      <c r="AB128" s="3"/>
      <c r="AC128" s="304"/>
      <c r="AD128" s="42"/>
      <c r="AE128" s="42"/>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row>
    <row r="129" spans="3:69" x14ac:dyDescent="0.4">
      <c r="C129" s="3"/>
      <c r="D129" s="3"/>
      <c r="E129" s="42"/>
      <c r="F129" s="42"/>
      <c r="G129" s="42"/>
      <c r="H129" s="42"/>
      <c r="I129" s="3"/>
      <c r="J129" s="3"/>
      <c r="K129" s="3"/>
      <c r="L129" s="3"/>
      <c r="M129" s="3"/>
      <c r="N129" s="3"/>
      <c r="O129" s="3"/>
      <c r="P129" s="3"/>
      <c r="Q129" s="3"/>
      <c r="R129" s="3"/>
      <c r="S129" s="3"/>
      <c r="T129" s="3"/>
      <c r="U129" s="3"/>
      <c r="V129" s="3"/>
      <c r="W129" s="3"/>
      <c r="X129" s="3"/>
      <c r="Y129" s="3"/>
      <c r="Z129" s="3"/>
      <c r="AA129" s="3"/>
      <c r="AB129" s="3"/>
      <c r="AC129" s="42"/>
      <c r="AD129" s="42"/>
      <c r="AE129" s="42"/>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row>
    <row r="130" spans="3:69" x14ac:dyDescent="0.4">
      <c r="C130" s="3"/>
      <c r="D130" s="3"/>
      <c r="E130" s="42"/>
      <c r="F130" s="42"/>
      <c r="G130" s="42"/>
      <c r="H130" s="42"/>
      <c r="I130" s="3"/>
      <c r="J130" s="3"/>
      <c r="K130" s="3"/>
      <c r="L130" s="3"/>
      <c r="M130" s="3"/>
      <c r="N130" s="3"/>
      <c r="O130" s="3"/>
      <c r="P130" s="3"/>
      <c r="Q130" s="3"/>
      <c r="R130" s="3"/>
      <c r="S130" s="3"/>
      <c r="T130" s="3"/>
      <c r="U130" s="3"/>
      <c r="V130" s="3"/>
      <c r="W130" s="3"/>
      <c r="X130" s="3"/>
      <c r="Y130" s="3"/>
      <c r="Z130" s="3"/>
      <c r="AA130" s="3"/>
      <c r="AB130" s="3"/>
      <c r="AC130" s="42"/>
      <c r="AD130" s="42"/>
      <c r="AE130" s="42"/>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row>
    <row r="131" spans="3:69" x14ac:dyDescent="0.4">
      <c r="C131" s="3"/>
      <c r="D131" s="3"/>
      <c r="E131" s="42"/>
      <c r="F131" s="42"/>
      <c r="G131" s="42"/>
      <c r="H131" s="42"/>
      <c r="I131" s="3"/>
      <c r="J131" s="3"/>
      <c r="K131" s="3"/>
      <c r="L131" s="3"/>
      <c r="M131" s="3"/>
      <c r="N131" s="3"/>
      <c r="O131" s="3"/>
      <c r="P131" s="3"/>
      <c r="Q131" s="3"/>
      <c r="R131" s="3"/>
      <c r="S131" s="3"/>
      <c r="T131" s="3"/>
      <c r="U131" s="3"/>
      <c r="V131" s="3"/>
      <c r="W131" s="3"/>
      <c r="X131" s="3"/>
      <c r="Y131" s="3"/>
      <c r="Z131" s="3"/>
      <c r="AA131" s="3"/>
      <c r="AB131" s="3"/>
      <c r="AC131" s="42"/>
      <c r="AD131" s="42"/>
      <c r="AE131" s="42"/>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row>
    <row r="132" spans="3:69" x14ac:dyDescent="0.4">
      <c r="C132" s="3"/>
      <c r="D132" s="3"/>
      <c r="E132" s="42"/>
      <c r="F132" s="42"/>
      <c r="G132" s="42"/>
      <c r="H132" s="42"/>
      <c r="I132" s="3"/>
      <c r="J132" s="3"/>
      <c r="K132" s="3"/>
      <c r="L132" s="3"/>
      <c r="M132" s="3"/>
      <c r="N132" s="3"/>
      <c r="O132" s="3"/>
      <c r="P132" s="3"/>
      <c r="Q132" s="3"/>
      <c r="R132" s="3"/>
      <c r="S132" s="3"/>
      <c r="T132" s="3"/>
      <c r="U132" s="3"/>
      <c r="V132" s="3"/>
      <c r="W132" s="3"/>
      <c r="X132" s="3"/>
      <c r="Y132" s="3"/>
      <c r="Z132" s="3"/>
      <c r="AA132" s="3"/>
      <c r="AB132" s="3"/>
      <c r="AC132" s="42"/>
      <c r="AD132" s="42"/>
      <c r="AE132" s="42"/>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row>
    <row r="133" spans="3:69" x14ac:dyDescent="0.4">
      <c r="C133" s="3"/>
      <c r="D133" s="3"/>
      <c r="E133" s="42"/>
      <c r="F133" s="42"/>
      <c r="G133" s="42"/>
      <c r="H133" s="42"/>
      <c r="I133" s="3"/>
      <c r="J133" s="3"/>
      <c r="K133" s="3"/>
      <c r="L133" s="3"/>
      <c r="M133" s="3"/>
      <c r="N133" s="3"/>
      <c r="O133" s="3"/>
      <c r="P133" s="3"/>
      <c r="Q133" s="3"/>
      <c r="R133" s="3"/>
      <c r="S133" s="3"/>
      <c r="T133" s="3"/>
      <c r="U133" s="3"/>
      <c r="V133" s="3"/>
      <c r="W133" s="3"/>
      <c r="X133" s="3"/>
      <c r="Y133" s="3"/>
      <c r="Z133" s="3"/>
      <c r="AA133" s="3"/>
      <c r="AB133" s="3"/>
      <c r="AC133" s="42"/>
      <c r="AD133" s="42"/>
      <c r="AE133" s="42"/>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row>
    <row r="134" spans="3:69" x14ac:dyDescent="0.4">
      <c r="C134" s="3"/>
      <c r="D134" s="3"/>
      <c r="E134" s="42"/>
      <c r="F134" s="42"/>
      <c r="G134" s="42"/>
      <c r="H134" s="42"/>
      <c r="I134" s="3"/>
      <c r="J134" s="3"/>
      <c r="K134" s="3"/>
      <c r="L134" s="3"/>
      <c r="M134" s="3"/>
      <c r="N134" s="3"/>
      <c r="O134" s="3"/>
      <c r="P134" s="3"/>
      <c r="Q134" s="3"/>
      <c r="R134" s="3"/>
      <c r="S134" s="3"/>
      <c r="T134" s="3"/>
      <c r="U134" s="3"/>
      <c r="V134" s="3"/>
      <c r="W134" s="3"/>
      <c r="X134" s="3"/>
      <c r="Y134" s="3"/>
      <c r="Z134" s="3"/>
      <c r="AA134" s="3"/>
      <c r="AB134" s="3"/>
      <c r="AC134" s="42"/>
      <c r="AD134" s="42"/>
      <c r="AE134" s="42"/>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row>
    <row r="135" spans="3:69" x14ac:dyDescent="0.4">
      <c r="C135" s="3"/>
      <c r="D135" s="3"/>
      <c r="E135" s="42"/>
      <c r="F135" s="42"/>
      <c r="G135" s="42"/>
      <c r="H135" s="42"/>
      <c r="I135" s="3"/>
      <c r="J135" s="3"/>
      <c r="K135" s="3"/>
      <c r="L135" s="3"/>
      <c r="M135" s="3"/>
      <c r="N135" s="3"/>
      <c r="O135" s="3"/>
      <c r="P135" s="3"/>
      <c r="Q135" s="3"/>
      <c r="R135" s="3"/>
      <c r="S135" s="3"/>
      <c r="T135" s="3"/>
      <c r="U135" s="3"/>
      <c r="V135" s="3"/>
      <c r="W135" s="3"/>
      <c r="X135" s="3"/>
      <c r="Y135" s="3"/>
      <c r="Z135" s="3"/>
      <c r="AA135" s="3"/>
      <c r="AB135" s="3"/>
      <c r="AC135" s="42"/>
      <c r="AD135" s="42"/>
      <c r="AE135" s="42"/>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row>
    <row r="136" spans="3:69" x14ac:dyDescent="0.4">
      <c r="C136" s="3"/>
      <c r="D136" s="3"/>
      <c r="E136" s="42"/>
      <c r="F136" s="42"/>
      <c r="G136" s="42"/>
      <c r="H136" s="42"/>
      <c r="I136" s="3"/>
      <c r="J136" s="3"/>
      <c r="K136" s="3"/>
      <c r="L136" s="3"/>
      <c r="M136" s="3"/>
      <c r="N136" s="3"/>
      <c r="O136" s="3"/>
      <c r="P136" s="3"/>
      <c r="Q136" s="3"/>
      <c r="R136" s="3"/>
      <c r="S136" s="3"/>
      <c r="T136" s="3"/>
      <c r="U136" s="3"/>
      <c r="V136" s="3"/>
      <c r="W136" s="3"/>
      <c r="X136" s="3"/>
      <c r="Y136" s="3"/>
      <c r="Z136" s="3"/>
      <c r="AA136" s="3"/>
      <c r="AB136" s="3"/>
      <c r="AC136" s="42"/>
      <c r="AD136" s="42"/>
      <c r="AE136" s="42"/>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row>
    <row r="137" spans="3:69" x14ac:dyDescent="0.4">
      <c r="C137" s="3"/>
      <c r="D137" s="3"/>
      <c r="E137" s="42"/>
      <c r="F137" s="42"/>
      <c r="G137" s="42"/>
      <c r="H137" s="42"/>
      <c r="I137" s="3"/>
      <c r="J137" s="3"/>
      <c r="K137" s="3"/>
      <c r="L137" s="3"/>
      <c r="M137" s="3"/>
      <c r="N137" s="3"/>
      <c r="O137" s="3"/>
      <c r="P137" s="3"/>
      <c r="Q137" s="3"/>
      <c r="R137" s="3"/>
      <c r="S137" s="3"/>
      <c r="T137" s="3"/>
      <c r="U137" s="3"/>
      <c r="V137" s="3"/>
      <c r="W137" s="3"/>
      <c r="X137" s="3"/>
      <c r="Y137" s="3"/>
      <c r="Z137" s="3"/>
      <c r="AA137" s="3"/>
      <c r="AB137" s="3"/>
      <c r="AC137" s="42"/>
      <c r="AD137" s="42"/>
      <c r="AE137" s="42"/>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row>
  </sheetData>
  <sheetProtection selectLockedCells="1" sort="0" selectUnlockedCells="1"/>
  <mergeCells count="20">
    <mergeCell ref="C105:C108"/>
    <mergeCell ref="C109:C112"/>
    <mergeCell ref="C113:C116"/>
    <mergeCell ref="C5:C7"/>
    <mergeCell ref="C9:C17"/>
    <mergeCell ref="C19:C23"/>
    <mergeCell ref="C25:C34"/>
    <mergeCell ref="C41:C43"/>
    <mergeCell ref="C61:C63"/>
    <mergeCell ref="C101:C103"/>
    <mergeCell ref="C81:C83"/>
    <mergeCell ref="C65:C68"/>
    <mergeCell ref="C69:C72"/>
    <mergeCell ref="C73:C76"/>
    <mergeCell ref="C45:C48"/>
    <mergeCell ref="C49:C52"/>
    <mergeCell ref="C53:C56"/>
    <mergeCell ref="C85:C88"/>
    <mergeCell ref="C89:C92"/>
    <mergeCell ref="C93:C96"/>
  </mergeCells>
  <phoneticPr fontId="13" type="noConversion"/>
  <hyperlinks>
    <hyperlink ref="C5:C7" location="Forklaring!B32" display="Forklaring!B32" xr:uid="{1E4465E5-6A12-4881-AC14-309243D3774A}"/>
    <hyperlink ref="C9:C17" location="Forklaring!B37" display="Forklaring!B37" xr:uid="{5027BE28-91E9-4F34-A6C6-76EF85BF436B}"/>
    <hyperlink ref="C19:C23" location="Forklaring!B119" display="Forklaring!B119" xr:uid="{50193FF5-510A-40E8-9A4B-E6EB73F7A988}"/>
    <hyperlink ref="C25:C34" location="Forklaring!B169" display="Forklaring!B169" xr:uid="{8335B182-7293-430C-92DD-9C6C49FFD21F}"/>
    <hyperlink ref="C65" location="Forklaring!B290" display="Forklaring!B290" xr:uid="{8AAEC465-49EC-40A6-A073-1DDB0EA3CBE0}"/>
    <hyperlink ref="C69" location="Forklaring!B290" display="Forklaring!B290" xr:uid="{231DF31A-A74B-48AE-9D30-37375C60D7D3}"/>
    <hyperlink ref="C69:C72" location="Forklaring!B300" display="Forklaring!B300" xr:uid="{A36D00FF-EF52-4332-95E2-4AC4748F7352}"/>
    <hyperlink ref="C65:C68" location="Forklaring!B232" display="Forklaring!B232" xr:uid="{C33ED08D-D9DB-442A-B6A0-B12AC5D64204}"/>
    <hyperlink ref="C73" location="Forklaring!B290" display="Forklaring!B290" xr:uid="{FFC1F011-36C5-4909-8A70-3CEED80E5B30}"/>
    <hyperlink ref="C73:C76" location="Forklaring!B340" display="Forklaring!B340" xr:uid="{D0DB455E-8DF6-4125-B202-C65C00ED183D}"/>
    <hyperlink ref="C61:C63" location="Forklaring!B222" display="Forklaring!B222" xr:uid="{D351F589-53E5-4FF4-B19B-EA1B46CB7753}"/>
    <hyperlink ref="C45" location="Forklaring!B290" display="Forklaring!B290" xr:uid="{A8C0E881-40F8-4264-BB5D-2A3B4F0C333B}"/>
    <hyperlink ref="C49" location="Forklaring!B290" display="Forklaring!B290" xr:uid="{A2095891-7D35-4D3F-8FF9-57905252FEB9}"/>
    <hyperlink ref="C49:C52" location="Forklaring!B300" display="Forklaring!B300" xr:uid="{EC727FEE-8DD8-4F32-87C7-BF724AE5BD74}"/>
    <hyperlink ref="C45:C48" location="Forklaring!B232" display="Forklaring!B232" xr:uid="{07C2B432-5B32-4900-967A-C54E43CBA7D5}"/>
    <hyperlink ref="C53" location="Forklaring!B290" display="Forklaring!B290" xr:uid="{EF2EF276-55E6-493C-8BD3-2DD74C5FAFE6}"/>
    <hyperlink ref="C53:C56" location="Forklaring!B340" display="Forklaring!B340" xr:uid="{6B1E0FC6-7C07-45A2-9642-AA9C90B8DF6A}"/>
    <hyperlink ref="C41:C43" location="Forklaring!B222" display="Forklaring!B222" xr:uid="{7B3435C1-D7B6-4B16-AE67-2D4D479151B2}"/>
    <hyperlink ref="C85" location="Forklaring!B290" display="Forklaring!B290" xr:uid="{44A07047-EA6D-4BC8-AB81-FC2D17A37B30}"/>
    <hyperlink ref="C89" location="Forklaring!B290" display="Forklaring!B290" xr:uid="{A3008F30-F0CC-479F-8BEF-9080E7A19419}"/>
    <hyperlink ref="C89:C92" location="Forklaring!B300" display="Forklaring!B300" xr:uid="{3C40012C-5B0B-493F-9FB1-EBEF4B856A13}"/>
    <hyperlink ref="C85:C88" location="Forklaring!B232" display="Forklaring!B232" xr:uid="{9C1C68EF-97F7-469D-8918-D724962DE05F}"/>
    <hyperlink ref="C93" location="Forklaring!B290" display="Forklaring!B290" xr:uid="{5770325F-C43F-4035-8D22-9160BA8C5816}"/>
    <hyperlink ref="C93:C96" location="Forklaring!B340" display="Forklaring!B340" xr:uid="{A469B122-97DF-4C36-9FA2-C94EFCB9326C}"/>
    <hyperlink ref="C81:C83" location="Forklaring!B222" display="Forklaring!B222" xr:uid="{2E9090E1-933B-4B52-B991-FC55E534F199}"/>
    <hyperlink ref="C105" location="Forklaring!B290" display="Forklaring!B290" xr:uid="{444CD0BB-4066-4345-9720-30D01524EBBB}"/>
    <hyperlink ref="C109" location="Forklaring!B290" display="Forklaring!B290" xr:uid="{8700BE3F-7A7C-47BE-AC3A-352943B1FF0E}"/>
    <hyperlink ref="C109:C112" location="Forklaring!B300" display="Forklaring!B300" xr:uid="{DFEA86A7-3CA0-4450-86C3-DAA85581FF0C}"/>
    <hyperlink ref="C105:C108" location="Forklaring!B232" display="Forklaring!B232" xr:uid="{BA94A360-F0E8-42CF-959F-B8309735A1B5}"/>
    <hyperlink ref="C113" location="Forklaring!B290" display="Forklaring!B290" xr:uid="{6F1E198B-3CC1-4B52-996C-867F9B920071}"/>
    <hyperlink ref="C113:C116" location="Forklaring!B340" display="Forklaring!B340" xr:uid="{D96660CB-9A2D-4F66-BCDB-295E3AECAD0E}"/>
    <hyperlink ref="C101:C103" location="Forklaring!B222" display="Forklaring!B222" xr:uid="{E17D3A11-7844-4B93-9A6D-22A23EEDDDD9}"/>
  </hyperlinks>
  <pageMargins left="0.70866141732283472" right="0.70866141732283472" top="0.74803149606299213" bottom="0.74803149606299213" header="0.31496062992125984" footer="0.31496062992125984"/>
  <pageSetup scale="30" fitToHeight="0" orientation="landscape" r:id="rId1"/>
  <extLst>
    <ext xmlns:x14="http://schemas.microsoft.com/office/spreadsheetml/2009/9/main" uri="{CCE6A557-97BC-4b89-ADB6-D9C93CAAB3DF}">
      <x14:dataValidations xmlns:xm="http://schemas.microsoft.com/office/excel/2006/main" count="39">
        <x14:dataValidation type="list" allowBlank="1" showInputMessage="1" showErrorMessage="1" xr:uid="{47A72430-F184-47EA-B3A7-51064A21FAFA}">
          <x14:formula1>
            <xm:f>'Svar-lister'!$C$3:$C$11</xm:f>
          </x14:formula1>
          <xm:sqref>E7:BK7</xm:sqref>
        </x14:dataValidation>
        <x14:dataValidation type="list" allowBlank="1" showInputMessage="1" showErrorMessage="1" xr:uid="{5925A6A0-A6A5-43B3-B6EC-6EF38A4A973A}">
          <x14:formula1>
            <xm:f>'Svar-lister'!$F$3:$F$10</xm:f>
          </x14:formula1>
          <xm:sqref>E10:BK10</xm:sqref>
        </x14:dataValidation>
        <x14:dataValidation type="list" allowBlank="1" showInputMessage="1" showErrorMessage="1" xr:uid="{307CE37A-8E01-4135-8D6C-A0562EEDC417}">
          <x14:formula1>
            <xm:f>'Svar-lister'!$H$3:$H$6</xm:f>
          </x14:formula1>
          <xm:sqref>E12:BK12</xm:sqref>
        </x14:dataValidation>
        <x14:dataValidation type="list" allowBlank="1" showInputMessage="1" showErrorMessage="1" xr:uid="{88541ADF-0657-4D59-A82A-771200ED3393}">
          <x14:formula1>
            <xm:f>'Svar-lister'!$P$3:$P$9</xm:f>
          </x14:formula1>
          <xm:sqref>E20:BK20</xm:sqref>
        </x14:dataValidation>
        <x14:dataValidation type="list" allowBlank="1" showInputMessage="1" showErrorMessage="1" xr:uid="{23F0FB54-4A63-48CD-A702-4FED254C4844}">
          <x14:formula1>
            <xm:f>'Svar-lister'!$Q$3:$Q$6</xm:f>
          </x14:formula1>
          <xm:sqref>E21:BK21</xm:sqref>
        </x14:dataValidation>
        <x14:dataValidation type="list" allowBlank="1" showInputMessage="1" showErrorMessage="1" xr:uid="{5C64A038-AA59-4E22-96EF-EA87EFDB273D}">
          <x14:formula1>
            <xm:f>'Svar-lister'!$U$3:$U$8</xm:f>
          </x14:formula1>
          <xm:sqref>E25:BK25</xm:sqref>
        </x14:dataValidation>
        <x14:dataValidation type="list" allowBlank="1" showInputMessage="1" showErrorMessage="1" xr:uid="{70E58ECA-23D0-46D1-AC52-F9B0764C230B}">
          <x14:formula1>
            <xm:f>'Svar-lister'!$X$3:$X$6</xm:f>
          </x14:formula1>
          <xm:sqref>E28:BK28</xm:sqref>
        </x14:dataValidation>
        <x14:dataValidation type="list" allowBlank="1" showInputMessage="1" showErrorMessage="1" xr:uid="{E3C1681F-FD0F-44A1-A9CC-72F56BEF95EB}">
          <x14:formula1>
            <xm:f>'Svar-lister'!$I$3:$I$5</xm:f>
          </x14:formula1>
          <xm:sqref>E13:BK13</xm:sqref>
        </x14:dataValidation>
        <x14:dataValidation type="list" allowBlank="1" showInputMessage="1" showErrorMessage="1" xr:uid="{EE9B786B-DEF0-428B-AC61-6613E8778F6B}">
          <x14:formula1>
            <xm:f>'Svar-lister'!$J$3:$J$5</xm:f>
          </x14:formula1>
          <xm:sqref>E14:BK14</xm:sqref>
        </x14:dataValidation>
        <x14:dataValidation type="list" allowBlank="1" showInputMessage="1" showErrorMessage="1" xr:uid="{9C7B1E8D-66BC-4376-9273-E221342A1618}">
          <x14:formula1>
            <xm:f>'Svar-lister'!$AU$3:$AU$7</xm:f>
          </x14:formula1>
          <xm:sqref>E63:BK63 E83:BK83 E103:BK103 E43:BK43</xm:sqref>
        </x14:dataValidation>
        <x14:dataValidation type="list" allowBlank="1" showInputMessage="1" showErrorMessage="1" xr:uid="{2D27D2B1-E7BA-47A4-B043-45F29C9BE8DF}">
          <x14:formula1>
            <xm:f>'Svar-lister'!$AV$3:$AV$5</xm:f>
          </x14:formula1>
          <xm:sqref>E64:BK64 E84:BK84 E44:BK44 E104:BK104</xm:sqref>
        </x14:dataValidation>
        <x14:dataValidation type="list" allowBlank="1" showInputMessage="1" showErrorMessage="1" xr:uid="{03619F77-410D-41B3-AA7C-FA0CE20569B4}">
          <x14:formula1>
            <xm:f>'Svar-lister'!$BA$3:$BA$7</xm:f>
          </x14:formula1>
          <xm:sqref>E89:BK89 E69:BK69 E109:BK109 E49:BK49</xm:sqref>
        </x14:dataValidation>
        <x14:dataValidation type="list" allowBlank="1" showInputMessage="1" showErrorMessage="1" xr:uid="{EBF9CBC4-3037-43D3-B755-D1CA96C1B147}">
          <x14:formula1>
            <xm:f>'Svar-lister'!$BB$3:$BB$7</xm:f>
          </x14:formula1>
          <xm:sqref>E90:BK90 E70:BK70 E110:BK110 E50:BK50</xm:sqref>
        </x14:dataValidation>
        <x14:dataValidation type="list" allowBlank="1" showInputMessage="1" showErrorMessage="1" xr:uid="{0C0BC2BC-4C60-42B6-B9B2-3DC4C5C6BC72}">
          <x14:formula1>
            <xm:f>'Svar-lister'!$BC$3:$BC$6</xm:f>
          </x14:formula1>
          <xm:sqref>E91:BK91 E71:BK71 E111:BK111 E51:BK51</xm:sqref>
        </x14:dataValidation>
        <x14:dataValidation type="list" allowBlank="1" showInputMessage="1" showErrorMessage="1" xr:uid="{8A5FEACF-A9E8-4ADD-9641-D4288A89082F}">
          <x14:formula1>
            <xm:f>'Svar-lister'!$BD$3:$BD$8</xm:f>
          </x14:formula1>
          <xm:sqref>E52:BK52 E72:BK72 E112:BK112 E92:BK92</xm:sqref>
        </x14:dataValidation>
        <x14:dataValidation type="list" allowBlank="1" showInputMessage="1" showErrorMessage="1" xr:uid="{1957279C-E787-467A-A401-052C377EAB78}">
          <x14:formula1>
            <xm:f>'Svar-lister'!$BH$3:$BH$5</xm:f>
          </x14:formula1>
          <xm:sqref>E56:BK56 E76:BK76 E116:BK116 E96:BK96</xm:sqref>
        </x14:dataValidation>
        <x14:dataValidation type="list" allowBlank="1" showInputMessage="1" showErrorMessage="1" xr:uid="{FC24F48F-9EAB-4A50-85B3-620B22A2B000}">
          <x14:formula1>
            <xm:f>'Svar-lister'!$AP$3:$AP$8</xm:f>
          </x14:formula1>
          <xm:sqref>E124:BK124</xm:sqref>
        </x14:dataValidation>
        <x14:dataValidation type="list" allowBlank="1" showInputMessage="1" showErrorMessage="1" xr:uid="{D424FE81-8658-4FFE-B812-6106891B0B3B}">
          <x14:formula1>
            <xm:f>'Svar-lister'!$AB$3:$AB$5</xm:f>
          </x14:formula1>
          <xm:sqref>E31:BK31</xm:sqref>
        </x14:dataValidation>
        <x14:dataValidation type="list" allowBlank="1" showInputMessage="1" showErrorMessage="1" xr:uid="{0B3D4488-7971-499D-A707-47A8BEC2E1F7}">
          <x14:formula1>
            <xm:f>'Svar-lister'!$AZ$3:$AZ$5</xm:f>
          </x14:formula1>
          <xm:sqref>E88:BK88 E68:BK68 E108:BK108 E48:BK48</xm:sqref>
        </x14:dataValidation>
        <x14:dataValidation type="list" allowBlank="1" showInputMessage="1" showErrorMessage="1" xr:uid="{83C22BAA-E9D9-4A20-9DAB-3BC6402EFF12}">
          <x14:formula1>
            <xm:f>'Svar-lister'!$L$3:$L$5</xm:f>
          </x14:formula1>
          <xm:sqref>E16:BK16</xm:sqref>
        </x14:dataValidation>
        <x14:dataValidation type="list" allowBlank="1" showInputMessage="1" showErrorMessage="1" xr:uid="{84370F30-D18B-47C0-822B-BFA1EED5F5BD}">
          <x14:formula1>
            <xm:f>'Svar-lister'!$O$3:$O$8</xm:f>
          </x14:formula1>
          <xm:sqref>E19:BK19</xm:sqref>
        </x14:dataValidation>
        <x14:dataValidation type="list" allowBlank="1" showInputMessage="1" showErrorMessage="1" xr:uid="{E447D2A2-DD0F-41EE-BB36-CD08E5A97A2A}">
          <x14:formula1>
            <xm:f>'Svar-lister'!$R$3:$R$7</xm:f>
          </x14:formula1>
          <xm:sqref>E22:BK22</xm:sqref>
        </x14:dataValidation>
        <x14:dataValidation type="list" allowBlank="1" showInputMessage="1" showErrorMessage="1" xr:uid="{3888AD92-125C-433E-9381-67391FC6D5D3}">
          <x14:formula1>
            <xm:f>'Svar-lister'!$V$3:$V$7</xm:f>
          </x14:formula1>
          <xm:sqref>E26:BK26</xm:sqref>
        </x14:dataValidation>
        <x14:dataValidation type="list" allowBlank="1" showInputMessage="1" showErrorMessage="1" xr:uid="{F829B841-BCF7-42AF-BE1C-9DF01C75E8F4}">
          <x14:formula1>
            <xm:f>'Svar-lister'!$AA$3:$AA$6</xm:f>
          </x14:formula1>
          <xm:sqref>E30:BK30</xm:sqref>
        </x14:dataValidation>
        <x14:dataValidation type="list" allowBlank="1" showInputMessage="1" showErrorMessage="1" xr:uid="{96F5C3B2-8F62-47D2-B515-367CEEE86FF9}">
          <x14:formula1>
            <xm:f>'Svar-lister'!$AC$3:$AC$5</xm:f>
          </x14:formula1>
          <xm:sqref>E32:BK34</xm:sqref>
        </x14:dataValidation>
        <x14:dataValidation type="list" allowBlank="1" showInputMessage="1" showErrorMessage="1" xr:uid="{06659073-F15B-4ED2-BDF5-5B5B1FF14546}">
          <x14:formula1>
            <xm:f>'Svar-lister'!$AD$3:$AD$5</xm:f>
          </x14:formula1>
          <xm:sqref>E33:F33 I33:BK33</xm:sqref>
        </x14:dataValidation>
        <x14:dataValidation type="list" allowBlank="1" showInputMessage="1" showErrorMessage="1" xr:uid="{1B1D24FB-FE02-4A0D-A553-5ED84A38604C}">
          <x14:formula1>
            <xm:f>'Svar-lister'!$AE$3:$AE$5</xm:f>
          </x14:formula1>
          <xm:sqref>E34:F34 I34:BK34</xm:sqref>
        </x14:dataValidation>
        <x14:dataValidation type="list" allowBlank="1" showInputMessage="1" showErrorMessage="1" xr:uid="{57E46298-E7AD-4430-9A15-743EB49B468F}">
          <x14:formula1>
            <xm:f>'Svar-lister'!$AG$3:$AG$7</xm:f>
          </x14:formula1>
          <xm:sqref>E36:BK38</xm:sqref>
        </x14:dataValidation>
        <x14:dataValidation type="list" allowBlank="1" showInputMessage="1" showErrorMessage="1" xr:uid="{762D5A20-FC2E-4AF1-B329-924A325179ED}">
          <x14:formula1>
            <xm:f>'Svar-lister'!$AR$3:$AR$6</xm:f>
          </x14:formula1>
          <xm:sqref>E40:BK40 E80:BK80 E100:BK100 E60:BK60</xm:sqref>
        </x14:dataValidation>
        <x14:dataValidation type="list" allowBlank="1" showInputMessage="1" showErrorMessage="1" xr:uid="{C4C5BDB1-9436-44AB-BC16-E29ABCECB15A}">
          <x14:formula1>
            <xm:f>'Svar-lister'!$BE$3:$BE$9</xm:f>
          </x14:formula1>
          <xm:sqref>E93:BK93 E73:BK73 E113:BK113 E53:BK53</xm:sqref>
        </x14:dataValidation>
        <x14:dataValidation type="list" allowBlank="1" showInputMessage="1" showErrorMessage="1" xr:uid="{44E216E7-D926-44BC-B972-2E42AA8F1073}">
          <x14:formula1>
            <xm:f>'Svar-lister'!$BF$3:$BF$7</xm:f>
          </x14:formula1>
          <xm:sqref>E54:BK54 E74:BK74 E114:BK114 E94:BK94</xm:sqref>
        </x14:dataValidation>
        <x14:dataValidation type="list" allowBlank="1" showInputMessage="1" showErrorMessage="1" xr:uid="{801253B7-7C79-4DBD-B723-513400348E92}">
          <x14:formula1>
            <xm:f>'Svar-lister'!$BG$3:$BG$8</xm:f>
          </x14:formula1>
          <xm:sqref>E95:BK95 E75:BK75 E115:BK115 E55:BK55</xm:sqref>
        </x14:dataValidation>
        <x14:dataValidation type="list" allowBlank="1" showInputMessage="1" showErrorMessage="1" xr:uid="{07CCF314-8463-4E19-8490-7780EAAEE4F3}">
          <x14:formula1>
            <xm:f>'Svar-lister'!$BG$3:$BG$6</xm:f>
          </x14:formula1>
          <xm:sqref>E93:BK95 E73:BK75 E113:BK115 E53:BK55</xm:sqref>
        </x14:dataValidation>
        <x14:dataValidation type="list" allowBlank="1" showInputMessage="1" showErrorMessage="1" xr:uid="{31E0761B-E1EE-4148-A197-A89F23DCA044}">
          <x14:formula1>
            <xm:f>'Svar-lister'!$AH$3:$AH$7</xm:f>
          </x14:formula1>
          <xm:sqref>I37:BK37 E37:H38</xm:sqref>
        </x14:dataValidation>
        <x14:dataValidation type="list" allowBlank="1" showInputMessage="1" showErrorMessage="1" xr:uid="{FAD9F7E0-607C-4B0F-B64E-CF6F68B40CCE}">
          <x14:formula1>
            <xm:f>'Svar-lister'!$AI$3:$AI$7</xm:f>
          </x14:formula1>
          <xm:sqref>I38:BK38</xm:sqref>
        </x14:dataValidation>
        <x14:dataValidation type="list" allowBlank="1" showInputMessage="1" showErrorMessage="1" xr:uid="{1F5BA352-BE11-4153-A116-DE36B0803436}">
          <x14:formula1>
            <xm:f>'Svar-lister'!$G$3:$G$6</xm:f>
          </x14:formula1>
          <xm:sqref>E11:BK11</xm:sqref>
        </x14:dataValidation>
        <x14:dataValidation type="list" allowBlank="1" showInputMessage="1" showErrorMessage="1" xr:uid="{71FC751B-7880-4C8C-A1B6-520B295FB46E}">
          <x14:formula1>
            <xm:f>'Svar-lister'!$W$3:$W$8</xm:f>
          </x14:formula1>
          <xm:sqref>E27:BK27</xm:sqref>
        </x14:dataValidation>
        <x14:dataValidation type="list" allowBlank="1" showInputMessage="1" showErrorMessage="1" xr:uid="{C4AE2A21-70DF-4170-990B-E64DA679DBD3}">
          <x14:formula1>
            <xm:f>'Svar-lister'!$Z$3:$Z$6</xm:f>
          </x14:formula1>
          <xm:sqref>E29:BK29</xm:sqref>
        </x14:dataValidation>
        <x14:dataValidation type="list" allowBlank="1" showInputMessage="1" showErrorMessage="1" xr:uid="{0C993B57-31C3-43CC-B276-6FDF1258151E}">
          <x14:formula1>
            <xm:f>'Svar-lister'!$M$3:$M$10</xm:f>
          </x14:formula1>
          <xm:sqref>E17:BK17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7B62-22C7-4F05-888C-7EA7681DB7BE}">
  <sheetPr codeName="Ark4">
    <tabColor theme="8" tint="0.59999389629810485"/>
  </sheetPr>
  <dimension ref="A1:BP92"/>
  <sheetViews>
    <sheetView zoomScaleNormal="100" workbookViewId="0">
      <pane xSplit="4" ySplit="7" topLeftCell="E8" activePane="bottomRight" state="frozen"/>
      <selection pane="topRight" activeCell="E1" sqref="E1"/>
      <selection pane="bottomLeft" activeCell="A8" sqref="A8"/>
      <selection pane="bottomRight"/>
    </sheetView>
  </sheetViews>
  <sheetFormatPr defaultColWidth="8.84375" defaultRowHeight="14.6" outlineLevelRow="1" x14ac:dyDescent="0.4"/>
  <cols>
    <col min="1" max="1" width="2" customWidth="1"/>
    <col min="2" max="2" width="4.53515625" bestFit="1" customWidth="1"/>
    <col min="3" max="3" width="5.53515625" customWidth="1"/>
    <col min="4" max="4" width="29.84375" bestFit="1" customWidth="1"/>
    <col min="5" max="5" width="21.53515625" style="30" customWidth="1"/>
    <col min="6" max="9" width="21.53515625" customWidth="1"/>
    <col min="10" max="10" width="21.53515625" style="30" customWidth="1"/>
    <col min="11" max="14" width="21.53515625" customWidth="1"/>
    <col min="15" max="15" width="21.53515625" style="30" customWidth="1"/>
    <col min="16" max="19" width="21.53515625" customWidth="1"/>
    <col min="20" max="20" width="21.53515625" style="30" customWidth="1"/>
    <col min="21" max="24" width="21.53515625" customWidth="1"/>
    <col min="25" max="25" width="21.53515625" style="30" customWidth="1"/>
    <col min="26" max="29" width="21.53515625" customWidth="1"/>
    <col min="30" max="30" width="21.53515625" style="30" customWidth="1"/>
    <col min="31" max="34" width="21.53515625" customWidth="1"/>
    <col min="35" max="35" width="21.53515625" style="30" customWidth="1"/>
    <col min="36" max="39" width="21.53515625" customWidth="1"/>
    <col min="40" max="40" width="21.53515625" style="30" customWidth="1"/>
    <col min="41" max="44" width="21.53515625" customWidth="1"/>
    <col min="45" max="45" width="21.53515625" style="30" customWidth="1"/>
    <col min="46" max="49" width="21.53515625" customWidth="1"/>
    <col min="50" max="50" width="21.53515625" style="30" customWidth="1"/>
    <col min="51" max="54" width="21.53515625" customWidth="1"/>
    <col min="55" max="55" width="21.53515625" style="30" customWidth="1"/>
    <col min="56" max="63" width="21.53515625" customWidth="1"/>
  </cols>
  <sheetData>
    <row r="1" spans="1:68" ht="14.7" customHeight="1" x14ac:dyDescent="0.5">
      <c r="A1" s="3"/>
      <c r="B1" s="3"/>
      <c r="C1" s="382" t="str">
        <f>'Indtast oplysninger'!E1</f>
        <v>&gt;Projekt&lt;</v>
      </c>
      <c r="D1" s="382"/>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row>
    <row r="2" spans="1:68" x14ac:dyDescent="0.4">
      <c r="A2" s="3"/>
      <c r="B2" s="3"/>
      <c r="C2" s="383" t="str">
        <f>'Indtast oplysninger'!E2</f>
        <v>&gt;navn&lt;</v>
      </c>
      <c r="D2" s="383"/>
      <c r="E2" s="319"/>
      <c r="F2" s="319"/>
      <c r="G2" s="319"/>
      <c r="H2" s="3"/>
      <c r="I2" s="3"/>
      <c r="J2" s="319"/>
      <c r="K2" s="319"/>
      <c r="L2" s="319"/>
      <c r="M2" s="3"/>
      <c r="N2" s="3"/>
      <c r="O2" s="319"/>
      <c r="P2" s="319"/>
      <c r="Q2" s="319"/>
      <c r="R2" s="3"/>
      <c r="S2" s="3"/>
      <c r="T2" s="319"/>
      <c r="U2" s="319"/>
      <c r="V2" s="319"/>
      <c r="W2" s="3"/>
      <c r="X2" s="3"/>
      <c r="Y2" s="319"/>
      <c r="Z2" s="319"/>
      <c r="AA2" s="319"/>
      <c r="AB2" s="3"/>
      <c r="AC2" s="3"/>
      <c r="AD2" s="319"/>
      <c r="AE2" s="319"/>
      <c r="AF2" s="319"/>
      <c r="AG2" s="3"/>
      <c r="AH2" s="3"/>
      <c r="AI2" s="319"/>
      <c r="AJ2" s="319"/>
      <c r="AK2" s="319"/>
      <c r="AL2" s="3"/>
      <c r="AM2" s="3"/>
      <c r="AN2" s="319"/>
      <c r="AO2" s="319"/>
      <c r="AP2" s="319"/>
      <c r="AQ2" s="3"/>
      <c r="AR2" s="3"/>
      <c r="AS2" s="319"/>
      <c r="AT2" s="319"/>
      <c r="AU2" s="319"/>
      <c r="AV2" s="3"/>
      <c r="AW2" s="3"/>
      <c r="AX2" s="319"/>
      <c r="AY2" s="319"/>
      <c r="AZ2" s="319"/>
      <c r="BA2" s="3"/>
      <c r="BB2" s="3"/>
      <c r="BC2" s="319"/>
      <c r="BD2" s="319"/>
      <c r="BE2" s="319"/>
      <c r="BF2" s="3"/>
      <c r="BG2" s="3"/>
      <c r="BH2" s="319"/>
      <c r="BI2" s="319"/>
      <c r="BJ2" s="3"/>
      <c r="BK2" s="3"/>
      <c r="BL2" s="3"/>
      <c r="BM2" s="3"/>
      <c r="BN2" s="3"/>
      <c r="BO2" s="3"/>
      <c r="BP2" s="3"/>
    </row>
    <row r="3" spans="1:68" x14ac:dyDescent="0.4">
      <c r="A3" s="3"/>
      <c r="B3" s="3"/>
      <c r="C3" s="383" t="str">
        <f>'Indtast oplysninger'!E3</f>
        <v>&gt;dato&lt;</v>
      </c>
      <c r="D3" s="383"/>
      <c r="E3" s="319"/>
      <c r="F3" s="319"/>
      <c r="G3" s="319"/>
      <c r="H3" s="3"/>
      <c r="I3" s="3"/>
      <c r="J3" s="319"/>
      <c r="K3" s="319"/>
      <c r="L3" s="319"/>
      <c r="M3" s="3"/>
      <c r="N3" s="3"/>
      <c r="O3" s="319"/>
      <c r="P3" s="319"/>
      <c r="Q3" s="319"/>
      <c r="R3" s="3"/>
      <c r="S3" s="3"/>
      <c r="T3" s="319"/>
      <c r="U3" s="319"/>
      <c r="V3" s="319"/>
      <c r="W3" s="3"/>
      <c r="X3" s="3"/>
      <c r="Y3" s="319"/>
      <c r="Z3" s="319"/>
      <c r="AA3" s="319"/>
      <c r="AB3" s="3"/>
      <c r="AC3" s="3"/>
      <c r="AD3" s="319"/>
      <c r="AE3" s="319"/>
      <c r="AF3" s="319"/>
      <c r="AG3" s="3"/>
      <c r="AH3" s="3"/>
      <c r="AI3" s="319"/>
      <c r="AJ3" s="319"/>
      <c r="AK3" s="319"/>
      <c r="AL3" s="3"/>
      <c r="AM3" s="3"/>
      <c r="AN3" s="319"/>
      <c r="AO3" s="319"/>
      <c r="AP3" s="319"/>
      <c r="AQ3" s="3"/>
      <c r="AR3" s="3"/>
      <c r="AS3" s="319"/>
      <c r="AT3" s="319"/>
      <c r="AU3" s="319"/>
      <c r="AV3" s="3"/>
      <c r="AW3" s="3"/>
      <c r="AX3" s="319"/>
      <c r="AY3" s="319"/>
      <c r="AZ3" s="319"/>
      <c r="BA3" s="3"/>
      <c r="BB3" s="3"/>
      <c r="BC3" s="319"/>
      <c r="BD3" s="319"/>
      <c r="BE3" s="319"/>
      <c r="BF3" s="3"/>
      <c r="BG3" s="3"/>
      <c r="BH3" s="319"/>
      <c r="BI3" s="319"/>
      <c r="BJ3" s="3"/>
      <c r="BK3" s="3"/>
      <c r="BL3" s="3"/>
      <c r="BM3" s="3"/>
      <c r="BN3" s="3"/>
      <c r="BO3" s="3"/>
      <c r="BP3" s="3"/>
    </row>
    <row r="4" spans="1:68" x14ac:dyDescent="0.4">
      <c r="A4" s="3"/>
      <c r="B4" s="3"/>
      <c r="C4" s="111"/>
      <c r="D4" s="3"/>
      <c r="E4" s="320" t="str">
        <f>IF(AND('Indtast oplysninger'!E58="-",'Indtast oplysninger'!E78="-",'Indtast oplysninger'!E98="-",'Indtast oplysninger'!E118="-"),"","Fejl i indtastning")</f>
        <v/>
      </c>
      <c r="F4" s="319"/>
      <c r="G4" s="319"/>
      <c r="H4" s="319"/>
      <c r="I4" s="319"/>
      <c r="J4" s="320" t="str">
        <f>IF(AND('Indtast oplysninger'!J58="-",'Indtast oplysninger'!J78="-",'Indtast oplysninger'!J98="-",'Indtast oplysninger'!J118="-"),"","Fejl i indtastning")</f>
        <v/>
      </c>
      <c r="K4" s="319"/>
      <c r="L4" s="319"/>
      <c r="M4" s="319"/>
      <c r="N4" s="319"/>
      <c r="O4" s="320" t="str">
        <f>IF(AND('Indtast oplysninger'!O58="-",'Indtast oplysninger'!O78="-",'Indtast oplysninger'!O98="-",'Indtast oplysninger'!O118="-"),"","Fejl i indtastning")</f>
        <v/>
      </c>
      <c r="P4" s="319"/>
      <c r="Q4" s="319"/>
      <c r="R4" s="319"/>
      <c r="S4" s="319"/>
      <c r="T4" s="320" t="str">
        <f>IF(AND('Indtast oplysninger'!T58="-",'Indtast oplysninger'!T78="-",'Indtast oplysninger'!T98="-",'Indtast oplysninger'!T118="-"),"","Fejl i indtastning")</f>
        <v/>
      </c>
      <c r="U4" s="319"/>
      <c r="V4" s="319"/>
      <c r="W4" s="319"/>
      <c r="X4" s="319"/>
      <c r="Y4" s="320" t="str">
        <f>IF(AND('Indtast oplysninger'!Y58="-",'Indtast oplysninger'!Y78="-",'Indtast oplysninger'!Y98="-",'Indtast oplysninger'!Y118="-"),"","Fejl i indtastning")</f>
        <v/>
      </c>
      <c r="Z4" s="319"/>
      <c r="AA4" s="319"/>
      <c r="AB4" s="319"/>
      <c r="AC4" s="319"/>
      <c r="AD4" s="320" t="str">
        <f>IF(AND('Indtast oplysninger'!AD58="-",'Indtast oplysninger'!AD78="-",'Indtast oplysninger'!AD98="-",'Indtast oplysninger'!AD118="-"),"","Fejl i indtastning")</f>
        <v/>
      </c>
      <c r="AE4" s="319"/>
      <c r="AF4" s="319"/>
      <c r="AG4" s="319"/>
      <c r="AH4" s="319"/>
      <c r="AI4" s="320" t="str">
        <f>IF(AND('Indtast oplysninger'!AI58="-",'Indtast oplysninger'!AI78="-",'Indtast oplysninger'!AI98="-",'Indtast oplysninger'!AI118="-"),"","Fejl i indtastning")</f>
        <v/>
      </c>
      <c r="AJ4" s="319"/>
      <c r="AK4" s="319"/>
      <c r="AL4" s="319"/>
      <c r="AM4" s="319"/>
      <c r="AN4" s="320" t="str">
        <f>IF(AND('Indtast oplysninger'!AN58="-",'Indtast oplysninger'!AN78="-",'Indtast oplysninger'!AN98="-",'Indtast oplysninger'!AN118="-"),"","Fejl i indtastning")</f>
        <v/>
      </c>
      <c r="AO4" s="319"/>
      <c r="AP4" s="319"/>
      <c r="AQ4" s="319"/>
      <c r="AR4" s="319"/>
      <c r="AS4" s="320" t="str">
        <f>IF(AND('Indtast oplysninger'!AS58="-",'Indtast oplysninger'!AS78="-",'Indtast oplysninger'!AS98="-",'Indtast oplysninger'!AS118="-"),"","Fejl i indtastning")</f>
        <v/>
      </c>
      <c r="AT4" s="319"/>
      <c r="AU4" s="319"/>
      <c r="AV4" s="319"/>
      <c r="AW4" s="319"/>
      <c r="AX4" s="320" t="str">
        <f>IF(AND('Indtast oplysninger'!AX58="-",'Indtast oplysninger'!AX78="-",'Indtast oplysninger'!AX98="-",'Indtast oplysninger'!AX118="-"),"","Fejl i indtastning")</f>
        <v/>
      </c>
      <c r="AY4" s="319"/>
      <c r="AZ4" s="319"/>
      <c r="BA4" s="319"/>
      <c r="BB4" s="319"/>
      <c r="BC4" s="320" t="str">
        <f>IF(AND('Indtast oplysninger'!BC58="-",'Indtast oplysninger'!BC78="-",'Indtast oplysninger'!BC98="-",'Indtast oplysninger'!BC118="-"),"","Fejl i indtastning")</f>
        <v/>
      </c>
      <c r="BD4" s="319"/>
      <c r="BE4" s="319"/>
      <c r="BF4" s="319"/>
      <c r="BG4" s="319"/>
      <c r="BH4" s="319"/>
      <c r="BI4" s="319"/>
      <c r="BJ4" s="319"/>
      <c r="BK4" s="319"/>
      <c r="BL4" s="3"/>
      <c r="BM4" s="3"/>
      <c r="BN4" s="3"/>
      <c r="BO4" s="3"/>
      <c r="BP4" s="3"/>
    </row>
    <row r="5" spans="1:68" x14ac:dyDescent="0.4">
      <c r="A5" s="3"/>
      <c r="B5" s="3"/>
      <c r="C5" s="3"/>
      <c r="D5" s="3" t="s">
        <v>473</v>
      </c>
      <c r="E5" s="321" t="str">
        <f>Beregninger!E5</f>
        <v>Eksempel</v>
      </c>
      <c r="F5" s="321" t="str">
        <f>Beregninger!F5</f>
        <v>Eksempel</v>
      </c>
      <c r="G5" s="321" t="str">
        <f>Beregninger!G5</f>
        <v>Eksempel</v>
      </c>
      <c r="H5" s="321" t="str">
        <f>Beregninger!H5</f>
        <v>Eksempel</v>
      </c>
      <c r="I5" s="321" t="str">
        <f>Beregninger!I5</f>
        <v>Ikke tastet</v>
      </c>
      <c r="J5" s="321" t="str">
        <f>Beregninger!J5</f>
        <v>Ikke tastet</v>
      </c>
      <c r="K5" s="321" t="str">
        <f>Beregninger!K5</f>
        <v>Ikke tastet</v>
      </c>
      <c r="L5" s="321" t="str">
        <f>Beregninger!L5</f>
        <v>Ikke tastet</v>
      </c>
      <c r="M5" s="321" t="str">
        <f>Beregninger!M5</f>
        <v>Ikke tastet</v>
      </c>
      <c r="N5" s="321" t="str">
        <f>Beregninger!N5</f>
        <v>Ikke tastet</v>
      </c>
      <c r="O5" s="321" t="str">
        <f>Beregninger!O5</f>
        <v>Ikke tastet</v>
      </c>
      <c r="P5" s="321" t="str">
        <f>Beregninger!P5</f>
        <v>Ikke tastet</v>
      </c>
      <c r="Q5" s="321" t="str">
        <f>Beregninger!Q5</f>
        <v>Ikke tastet</v>
      </c>
      <c r="R5" s="321" t="str">
        <f>Beregninger!R5</f>
        <v>Ikke tastet</v>
      </c>
      <c r="S5" s="321" t="str">
        <f>Beregninger!S5</f>
        <v>Ikke tastet</v>
      </c>
      <c r="T5" s="321" t="str">
        <f>Beregninger!T5</f>
        <v>Ikke tastet</v>
      </c>
      <c r="U5" s="321" t="str">
        <f>Beregninger!U5</f>
        <v>Ikke tastet</v>
      </c>
      <c r="V5" s="321" t="str">
        <f>Beregninger!V5</f>
        <v>Ikke tastet</v>
      </c>
      <c r="W5" s="321" t="str">
        <f>Beregninger!W5</f>
        <v>Ikke tastet</v>
      </c>
      <c r="X5" s="321" t="str">
        <f>Beregninger!X5</f>
        <v>Ikke tastet</v>
      </c>
      <c r="Y5" s="321" t="str">
        <f>Beregninger!Y5</f>
        <v>Ikke tastet</v>
      </c>
      <c r="Z5" s="321" t="str">
        <f>Beregninger!Z5</f>
        <v>Ikke tastet</v>
      </c>
      <c r="AA5" s="321" t="str">
        <f>Beregninger!AA5</f>
        <v>Ikke tastet</v>
      </c>
      <c r="AB5" s="321" t="str">
        <f>Beregninger!AB5</f>
        <v>Ikke tastet</v>
      </c>
      <c r="AC5" s="321" t="str">
        <f>Beregninger!AC5</f>
        <v>Ikke tastet</v>
      </c>
      <c r="AD5" s="321" t="str">
        <f>Beregninger!AD5</f>
        <v>Ikke tastet</v>
      </c>
      <c r="AE5" s="321" t="str">
        <f>Beregninger!AE5</f>
        <v>Ikke tastet</v>
      </c>
      <c r="AF5" s="321" t="str">
        <f>Beregninger!AF5</f>
        <v>Ikke tastet</v>
      </c>
      <c r="AG5" s="321" t="str">
        <f>Beregninger!AG5</f>
        <v>Ikke tastet</v>
      </c>
      <c r="AH5" s="321" t="str">
        <f>Beregninger!AH5</f>
        <v>Ikke tastet</v>
      </c>
      <c r="AI5" s="321" t="str">
        <f>Beregninger!AI5</f>
        <v>Ikke tastet</v>
      </c>
      <c r="AJ5" s="321" t="str">
        <f>Beregninger!AJ5</f>
        <v>Ikke tastet</v>
      </c>
      <c r="AK5" s="321" t="str">
        <f>Beregninger!AK5</f>
        <v>Ikke tastet</v>
      </c>
      <c r="AL5" s="321" t="str">
        <f>Beregninger!AL5</f>
        <v>Ikke tastet</v>
      </c>
      <c r="AM5" s="321" t="str">
        <f>Beregninger!AM5</f>
        <v>Ikke tastet</v>
      </c>
      <c r="AN5" s="321" t="str">
        <f>Beregninger!AN5</f>
        <v>Ikke tastet</v>
      </c>
      <c r="AO5" s="321" t="str">
        <f>Beregninger!AO5</f>
        <v>Ikke tastet</v>
      </c>
      <c r="AP5" s="321" t="str">
        <f>Beregninger!AP5</f>
        <v>Ikke tastet</v>
      </c>
      <c r="AQ5" s="321" t="str">
        <f>Beregninger!AQ5</f>
        <v>Ikke tastet</v>
      </c>
      <c r="AR5" s="321" t="str">
        <f>Beregninger!AR5</f>
        <v>Ikke tastet</v>
      </c>
      <c r="AS5" s="321" t="str">
        <f>Beregninger!AS5</f>
        <v>Ikke tastet</v>
      </c>
      <c r="AT5" s="321" t="str">
        <f>Beregninger!AT5</f>
        <v>Ikke tastet</v>
      </c>
      <c r="AU5" s="321" t="str">
        <f>Beregninger!AU5</f>
        <v>Ikke tastet</v>
      </c>
      <c r="AV5" s="321" t="str">
        <f>Beregninger!AV5</f>
        <v>Ikke tastet</v>
      </c>
      <c r="AW5" s="321" t="str">
        <f>Beregninger!AW5</f>
        <v>Ikke tastet</v>
      </c>
      <c r="AX5" s="321" t="str">
        <f>Beregninger!AX5</f>
        <v>Ikke tastet</v>
      </c>
      <c r="AY5" s="321" t="str">
        <f>Beregninger!AY5</f>
        <v>Ikke tastet</v>
      </c>
      <c r="AZ5" s="321" t="str">
        <f>Beregninger!AZ5</f>
        <v>Ikke tastet</v>
      </c>
      <c r="BA5" s="321" t="str">
        <f>Beregninger!BA5</f>
        <v>Ikke tastet</v>
      </c>
      <c r="BB5" s="321" t="str">
        <f>Beregninger!BB5</f>
        <v>Ikke tastet</v>
      </c>
      <c r="BC5" s="321" t="str">
        <f>Beregninger!BC5</f>
        <v>Ikke tastet</v>
      </c>
      <c r="BD5" s="321" t="str">
        <f>Beregninger!BD5</f>
        <v>Ikke tastet</v>
      </c>
      <c r="BE5" s="321" t="str">
        <f>Beregninger!BE5</f>
        <v>Ikke tastet</v>
      </c>
      <c r="BF5" s="321" t="str">
        <f>Beregninger!BF5</f>
        <v>Ikke tastet</v>
      </c>
      <c r="BG5" s="321" t="str">
        <f>Beregninger!BG5</f>
        <v>Ikke tastet</v>
      </c>
      <c r="BH5" s="321" t="str">
        <f>Beregninger!BH5</f>
        <v>Ikke tastet</v>
      </c>
      <c r="BI5" s="321" t="str">
        <f>Beregninger!BI5</f>
        <v>Ikke tastet</v>
      </c>
      <c r="BJ5" s="321" t="str">
        <f>Beregninger!BJ5</f>
        <v>Ikke tastet</v>
      </c>
      <c r="BK5" s="321" t="str">
        <f>Beregninger!BK5</f>
        <v>Ikke tastet</v>
      </c>
      <c r="BL5" s="3"/>
      <c r="BM5" s="3"/>
      <c r="BN5" s="3"/>
      <c r="BO5" s="3"/>
      <c r="BP5" s="3"/>
    </row>
    <row r="6" spans="1:68" x14ac:dyDescent="0.4">
      <c r="A6" s="3"/>
      <c r="B6" s="305" t="s">
        <v>609</v>
      </c>
      <c r="C6" s="305"/>
      <c r="D6" s="317" t="s">
        <v>528</v>
      </c>
      <c r="E6" s="322" t="str">
        <f>Beregninger!E6</f>
        <v>Regulært</v>
      </c>
      <c r="F6" s="322" t="str">
        <f>Beregninger!F6</f>
        <v>Brugsareal</v>
      </c>
      <c r="G6" s="322" t="str">
        <f>Beregninger!G6</f>
        <v>Indhak_tilpasset</v>
      </c>
      <c r="H6" s="322" t="str">
        <f>Beregninger!H6</f>
        <v>Skrå væg</v>
      </c>
      <c r="I6" s="322" t="str">
        <f>Beregninger!I6</f>
        <v>-</v>
      </c>
      <c r="J6" s="322" t="str">
        <f>Beregninger!J6</f>
        <v>-</v>
      </c>
      <c r="K6" s="322" t="str">
        <f>Beregninger!K6</f>
        <v>-</v>
      </c>
      <c r="L6" s="322" t="str">
        <f>Beregninger!L6</f>
        <v>-</v>
      </c>
      <c r="M6" s="322" t="str">
        <f>Beregninger!M6</f>
        <v>-</v>
      </c>
      <c r="N6" s="322" t="str">
        <f>Beregninger!N6</f>
        <v>-</v>
      </c>
      <c r="O6" s="322" t="str">
        <f>Beregninger!O6</f>
        <v>-</v>
      </c>
      <c r="P6" s="322" t="str">
        <f>Beregninger!P6</f>
        <v>-</v>
      </c>
      <c r="Q6" s="322" t="str">
        <f>Beregninger!Q6</f>
        <v>-</v>
      </c>
      <c r="R6" s="322" t="str">
        <f>Beregninger!R6</f>
        <v>-</v>
      </c>
      <c r="S6" s="322" t="str">
        <f>Beregninger!S6</f>
        <v>-</v>
      </c>
      <c r="T6" s="322" t="str">
        <f>Beregninger!T6</f>
        <v>-</v>
      </c>
      <c r="U6" s="322" t="str">
        <f>Beregninger!U6</f>
        <v>-</v>
      </c>
      <c r="V6" s="322" t="str">
        <f>Beregninger!V6</f>
        <v>-</v>
      </c>
      <c r="W6" s="322" t="str">
        <f>Beregninger!W6</f>
        <v>-</v>
      </c>
      <c r="X6" s="322" t="str">
        <f>Beregninger!X6</f>
        <v>-</v>
      </c>
      <c r="Y6" s="322" t="str">
        <f>Beregninger!Y6</f>
        <v>-</v>
      </c>
      <c r="Z6" s="322" t="str">
        <f>Beregninger!Z6</f>
        <v>-</v>
      </c>
      <c r="AA6" s="322" t="str">
        <f>Beregninger!AA6</f>
        <v>-</v>
      </c>
      <c r="AB6" s="322" t="str">
        <f>Beregninger!AB6</f>
        <v>-</v>
      </c>
      <c r="AC6" s="322" t="str">
        <f>Beregninger!AC6</f>
        <v>-</v>
      </c>
      <c r="AD6" s="322" t="str">
        <f>Beregninger!AD6</f>
        <v>-</v>
      </c>
      <c r="AE6" s="322" t="str">
        <f>Beregninger!AE6</f>
        <v>-</v>
      </c>
      <c r="AF6" s="322" t="str">
        <f>Beregninger!AF6</f>
        <v>-</v>
      </c>
      <c r="AG6" s="322" t="str">
        <f>Beregninger!AG6</f>
        <v>-</v>
      </c>
      <c r="AH6" s="322" t="str">
        <f>Beregninger!AH6</f>
        <v>-</v>
      </c>
      <c r="AI6" s="322" t="str">
        <f>Beregninger!AI6</f>
        <v>-</v>
      </c>
      <c r="AJ6" s="322" t="str">
        <f>Beregninger!AJ6</f>
        <v>-</v>
      </c>
      <c r="AK6" s="322" t="str">
        <f>Beregninger!AK6</f>
        <v>-</v>
      </c>
      <c r="AL6" s="322" t="str">
        <f>Beregninger!AL6</f>
        <v>-</v>
      </c>
      <c r="AM6" s="322" t="str">
        <f>Beregninger!AM6</f>
        <v>-</v>
      </c>
      <c r="AN6" s="322" t="str">
        <f>Beregninger!AN6</f>
        <v>-</v>
      </c>
      <c r="AO6" s="322" t="str">
        <f>Beregninger!AO6</f>
        <v>-</v>
      </c>
      <c r="AP6" s="322" t="str">
        <f>Beregninger!AP6</f>
        <v>-</v>
      </c>
      <c r="AQ6" s="322" t="str">
        <f>Beregninger!AQ6</f>
        <v>-</v>
      </c>
      <c r="AR6" s="322" t="str">
        <f>Beregninger!AR6</f>
        <v>-</v>
      </c>
      <c r="AS6" s="322" t="str">
        <f>Beregninger!AS6</f>
        <v>-</v>
      </c>
      <c r="AT6" s="322" t="str">
        <f>Beregninger!AT6</f>
        <v>-</v>
      </c>
      <c r="AU6" s="322" t="str">
        <f>Beregninger!AU6</f>
        <v>-</v>
      </c>
      <c r="AV6" s="322" t="str">
        <f>Beregninger!AV6</f>
        <v>-</v>
      </c>
      <c r="AW6" s="322" t="str">
        <f>Beregninger!AW6</f>
        <v>-</v>
      </c>
      <c r="AX6" s="322" t="str">
        <f>Beregninger!AX6</f>
        <v>-</v>
      </c>
      <c r="AY6" s="322" t="str">
        <f>Beregninger!AY6</f>
        <v>-</v>
      </c>
      <c r="AZ6" s="322" t="str">
        <f>Beregninger!AZ6</f>
        <v>-</v>
      </c>
      <c r="BA6" s="322" t="str">
        <f>Beregninger!BA6</f>
        <v>-</v>
      </c>
      <c r="BB6" s="322" t="str">
        <f>Beregninger!BB6</f>
        <v>-</v>
      </c>
      <c r="BC6" s="322" t="str">
        <f>Beregninger!BC6</f>
        <v>-</v>
      </c>
      <c r="BD6" s="322" t="str">
        <f>Beregninger!BD6</f>
        <v>-</v>
      </c>
      <c r="BE6" s="322" t="str">
        <f>Beregninger!BE6</f>
        <v>-</v>
      </c>
      <c r="BF6" s="322" t="str">
        <f>Beregninger!BF6</f>
        <v>-</v>
      </c>
      <c r="BG6" s="322" t="str">
        <f>Beregninger!BG6</f>
        <v>-</v>
      </c>
      <c r="BH6" s="322" t="str">
        <f>Beregninger!BH6</f>
        <v>-</v>
      </c>
      <c r="BI6" s="322" t="str">
        <f>Beregninger!BI6</f>
        <v>-</v>
      </c>
      <c r="BJ6" s="322" t="str">
        <f>Beregninger!BJ6</f>
        <v>-</v>
      </c>
      <c r="BK6" s="322" t="str">
        <f>Beregninger!BK6</f>
        <v>-</v>
      </c>
      <c r="BL6" s="3"/>
      <c r="BM6" s="3"/>
      <c r="BN6" s="3"/>
      <c r="BO6" s="3"/>
      <c r="BP6" s="3"/>
    </row>
    <row r="7" spans="1:68" x14ac:dyDescent="0.4">
      <c r="A7" s="3"/>
      <c r="B7" s="305"/>
      <c r="C7" s="305"/>
      <c r="D7" s="317" t="s">
        <v>694</v>
      </c>
      <c r="E7" s="323" t="str">
        <f>Beregninger!E7</f>
        <v>Undervisning</v>
      </c>
      <c r="F7" s="323" t="str">
        <f>Beregninger!F7</f>
        <v>Undervisning</v>
      </c>
      <c r="G7" s="323" t="str">
        <f>Beregninger!G7</f>
        <v>Undervisning</v>
      </c>
      <c r="H7" s="323" t="str">
        <f>Beregninger!H7</f>
        <v>Undervisning</v>
      </c>
      <c r="I7" s="323" t="str">
        <f>Beregninger!I7</f>
        <v>&lt; vælg fra listen &gt;</v>
      </c>
      <c r="J7" s="323" t="str">
        <f>Beregninger!J7</f>
        <v/>
      </c>
      <c r="K7" s="323" t="str">
        <f>Beregninger!K7</f>
        <v/>
      </c>
      <c r="L7" s="323" t="str">
        <f>Beregninger!L7</f>
        <v/>
      </c>
      <c r="M7" s="323" t="str">
        <f>Beregninger!M7</f>
        <v/>
      </c>
      <c r="N7" s="323" t="str">
        <f>Beregninger!N7</f>
        <v/>
      </c>
      <c r="O7" s="323" t="str">
        <f>Beregninger!O7</f>
        <v/>
      </c>
      <c r="P7" s="323" t="str">
        <f>Beregninger!P7</f>
        <v/>
      </c>
      <c r="Q7" s="323" t="str">
        <f>Beregninger!Q7</f>
        <v/>
      </c>
      <c r="R7" s="323" t="str">
        <f>Beregninger!R7</f>
        <v/>
      </c>
      <c r="S7" s="323" t="str">
        <f>Beregninger!S7</f>
        <v/>
      </c>
      <c r="T7" s="323" t="str">
        <f>Beregninger!T7</f>
        <v/>
      </c>
      <c r="U7" s="323" t="str">
        <f>Beregninger!U7</f>
        <v/>
      </c>
      <c r="V7" s="323" t="str">
        <f>Beregninger!V7</f>
        <v/>
      </c>
      <c r="W7" s="323" t="str">
        <f>Beregninger!W7</f>
        <v/>
      </c>
      <c r="X7" s="323" t="str">
        <f>Beregninger!X7</f>
        <v/>
      </c>
      <c r="Y7" s="323" t="str">
        <f>Beregninger!Y7</f>
        <v/>
      </c>
      <c r="Z7" s="323" t="str">
        <f>Beregninger!Z7</f>
        <v/>
      </c>
      <c r="AA7" s="323" t="str">
        <f>Beregninger!AA7</f>
        <v/>
      </c>
      <c r="AB7" s="323" t="str">
        <f>Beregninger!AB7</f>
        <v/>
      </c>
      <c r="AC7" s="323" t="str">
        <f>Beregninger!AC7</f>
        <v/>
      </c>
      <c r="AD7" s="323" t="str">
        <f>Beregninger!AD7</f>
        <v/>
      </c>
      <c r="AE7" s="323" t="str">
        <f>Beregninger!AE7</f>
        <v/>
      </c>
      <c r="AF7" s="323" t="str">
        <f>Beregninger!AF7</f>
        <v/>
      </c>
      <c r="AG7" s="323" t="str">
        <f>Beregninger!AG7</f>
        <v/>
      </c>
      <c r="AH7" s="323" t="str">
        <f>Beregninger!AH7</f>
        <v/>
      </c>
      <c r="AI7" s="323" t="str">
        <f>Beregninger!AI7</f>
        <v/>
      </c>
      <c r="AJ7" s="323" t="str">
        <f>Beregninger!AJ7</f>
        <v/>
      </c>
      <c r="AK7" s="323" t="str">
        <f>Beregninger!AK7</f>
        <v/>
      </c>
      <c r="AL7" s="323" t="str">
        <f>Beregninger!AL7</f>
        <v/>
      </c>
      <c r="AM7" s="323" t="str">
        <f>Beregninger!AM7</f>
        <v/>
      </c>
      <c r="AN7" s="323" t="str">
        <f>Beregninger!AN7</f>
        <v/>
      </c>
      <c r="AO7" s="323" t="str">
        <f>Beregninger!AO7</f>
        <v/>
      </c>
      <c r="AP7" s="323" t="str">
        <f>Beregninger!AP7</f>
        <v/>
      </c>
      <c r="AQ7" s="323" t="str">
        <f>Beregninger!AQ7</f>
        <v/>
      </c>
      <c r="AR7" s="323" t="str">
        <f>Beregninger!AR7</f>
        <v/>
      </c>
      <c r="AS7" s="323" t="str">
        <f>Beregninger!AS7</f>
        <v/>
      </c>
      <c r="AT7" s="323" t="str">
        <f>Beregninger!AT7</f>
        <v/>
      </c>
      <c r="AU7" s="323" t="str">
        <f>Beregninger!AU7</f>
        <v/>
      </c>
      <c r="AV7" s="323" t="str">
        <f>Beregninger!AV7</f>
        <v/>
      </c>
      <c r="AW7" s="323" t="str">
        <f>Beregninger!AW7</f>
        <v/>
      </c>
      <c r="AX7" s="323" t="str">
        <f>Beregninger!AX7</f>
        <v/>
      </c>
      <c r="AY7" s="323" t="str">
        <f>Beregninger!AY7</f>
        <v/>
      </c>
      <c r="AZ7" s="323" t="str">
        <f>Beregninger!AZ7</f>
        <v/>
      </c>
      <c r="BA7" s="323" t="str">
        <f>Beregninger!BA7</f>
        <v/>
      </c>
      <c r="BB7" s="323" t="str">
        <f>Beregninger!BB7</f>
        <v/>
      </c>
      <c r="BC7" s="323" t="str">
        <f>Beregninger!BC7</f>
        <v/>
      </c>
      <c r="BD7" s="323" t="str">
        <f>Beregninger!BD7</f>
        <v/>
      </c>
      <c r="BE7" s="323" t="str">
        <f>Beregninger!BE7</f>
        <v/>
      </c>
      <c r="BF7" s="323" t="str">
        <f>Beregninger!BF7</f>
        <v/>
      </c>
      <c r="BG7" s="323" t="str">
        <f>Beregninger!BG7</f>
        <v/>
      </c>
      <c r="BH7" s="323" t="str">
        <f>Beregninger!BH7</f>
        <v/>
      </c>
      <c r="BI7" s="323" t="str">
        <f>Beregninger!BI7</f>
        <v/>
      </c>
      <c r="BJ7" s="323" t="str">
        <f>Beregninger!BJ7</f>
        <v/>
      </c>
      <c r="BK7" s="323" t="str">
        <f>Beregninger!BK7</f>
        <v/>
      </c>
      <c r="BL7" s="3"/>
      <c r="BM7" s="3"/>
      <c r="BN7" s="3"/>
      <c r="BO7" s="3"/>
      <c r="BP7" s="3"/>
    </row>
    <row r="8" spans="1:68" x14ac:dyDescent="0.4">
      <c r="A8" s="3"/>
      <c r="B8" s="306" t="s">
        <v>218</v>
      </c>
      <c r="C8" s="306" t="s">
        <v>218</v>
      </c>
      <c r="D8" s="306" t="s">
        <v>218</v>
      </c>
      <c r="E8" s="324" t="s">
        <v>218</v>
      </c>
      <c r="F8" s="324" t="s">
        <v>218</v>
      </c>
      <c r="G8" s="324" t="s">
        <v>218</v>
      </c>
      <c r="H8" s="324" t="s">
        <v>218</v>
      </c>
      <c r="I8" s="324" t="s">
        <v>218</v>
      </c>
      <c r="J8" s="324" t="s">
        <v>218</v>
      </c>
      <c r="K8" s="324" t="s">
        <v>218</v>
      </c>
      <c r="L8" s="324" t="s">
        <v>218</v>
      </c>
      <c r="M8" s="324" t="s">
        <v>218</v>
      </c>
      <c r="N8" s="324" t="s">
        <v>218</v>
      </c>
      <c r="O8" s="324" t="s">
        <v>218</v>
      </c>
      <c r="P8" s="324" t="s">
        <v>218</v>
      </c>
      <c r="Q8" s="324" t="s">
        <v>218</v>
      </c>
      <c r="R8" s="324" t="s">
        <v>218</v>
      </c>
      <c r="S8" s="324" t="s">
        <v>218</v>
      </c>
      <c r="T8" s="324" t="s">
        <v>218</v>
      </c>
      <c r="U8" s="324" t="s">
        <v>218</v>
      </c>
      <c r="V8" s="324" t="s">
        <v>218</v>
      </c>
      <c r="W8" s="324" t="s">
        <v>218</v>
      </c>
      <c r="X8" s="324" t="s">
        <v>218</v>
      </c>
      <c r="Y8" s="324" t="s">
        <v>218</v>
      </c>
      <c r="Z8" s="324" t="s">
        <v>218</v>
      </c>
      <c r="AA8" s="324" t="s">
        <v>218</v>
      </c>
      <c r="AB8" s="324" t="s">
        <v>218</v>
      </c>
      <c r="AC8" s="324" t="s">
        <v>218</v>
      </c>
      <c r="AD8" s="324" t="s">
        <v>218</v>
      </c>
      <c r="AE8" s="324" t="s">
        <v>218</v>
      </c>
      <c r="AF8" s="324" t="s">
        <v>218</v>
      </c>
      <c r="AG8" s="324" t="s">
        <v>218</v>
      </c>
      <c r="AH8" s="324" t="s">
        <v>218</v>
      </c>
      <c r="AI8" s="324" t="s">
        <v>218</v>
      </c>
      <c r="AJ8" s="324" t="s">
        <v>218</v>
      </c>
      <c r="AK8" s="324" t="s">
        <v>218</v>
      </c>
      <c r="AL8" s="324" t="s">
        <v>218</v>
      </c>
      <c r="AM8" s="324" t="s">
        <v>218</v>
      </c>
      <c r="AN8" s="324" t="s">
        <v>218</v>
      </c>
      <c r="AO8" s="324" t="s">
        <v>218</v>
      </c>
      <c r="AP8" s="324" t="s">
        <v>218</v>
      </c>
      <c r="AQ8" s="324" t="s">
        <v>218</v>
      </c>
      <c r="AR8" s="324" t="s">
        <v>218</v>
      </c>
      <c r="AS8" s="324" t="s">
        <v>218</v>
      </c>
      <c r="AT8" s="324" t="s">
        <v>218</v>
      </c>
      <c r="AU8" s="324" t="s">
        <v>218</v>
      </c>
      <c r="AV8" s="324" t="s">
        <v>218</v>
      </c>
      <c r="AW8" s="324" t="s">
        <v>218</v>
      </c>
      <c r="AX8" s="324" t="s">
        <v>218</v>
      </c>
      <c r="AY8" s="324" t="s">
        <v>218</v>
      </c>
      <c r="AZ8" s="324" t="s">
        <v>218</v>
      </c>
      <c r="BA8" s="324" t="s">
        <v>218</v>
      </c>
      <c r="BB8" s="324" t="s">
        <v>218</v>
      </c>
      <c r="BC8" s="324" t="s">
        <v>218</v>
      </c>
      <c r="BD8" s="324" t="s">
        <v>218</v>
      </c>
      <c r="BE8" s="324" t="s">
        <v>218</v>
      </c>
      <c r="BF8" s="324" t="s">
        <v>218</v>
      </c>
      <c r="BG8" s="324" t="s">
        <v>218</v>
      </c>
      <c r="BH8" s="324" t="s">
        <v>218</v>
      </c>
      <c r="BI8" s="324" t="s">
        <v>218</v>
      </c>
      <c r="BJ8" s="324" t="s">
        <v>218</v>
      </c>
      <c r="BK8" s="324" t="s">
        <v>218</v>
      </c>
      <c r="BL8" s="3"/>
      <c r="BM8" s="3"/>
      <c r="BN8" s="3"/>
      <c r="BO8" s="3"/>
      <c r="BP8" s="3"/>
    </row>
    <row r="9" spans="1:68" x14ac:dyDescent="0.4">
      <c r="A9" s="3"/>
      <c r="B9" s="305"/>
      <c r="C9" s="305"/>
      <c r="D9" s="317" t="s">
        <v>696</v>
      </c>
      <c r="E9" s="325">
        <f>IF(E6="-","",Beregninger!E14)</f>
        <v>72</v>
      </c>
      <c r="F9" s="325">
        <f>IF(F6="-","",Beregninger!F14)</f>
        <v>49.5</v>
      </c>
      <c r="G9" s="325">
        <f>IF(G6="-","",Beregninger!G14)</f>
        <v>67.8125</v>
      </c>
      <c r="H9" s="325">
        <f>IF(H6="-","",Beregninger!H14)</f>
        <v>65</v>
      </c>
      <c r="I9" s="325" t="str">
        <f>IF(I6="-","",Beregninger!I14)</f>
        <v/>
      </c>
      <c r="J9" s="325" t="str">
        <f>IF(J6="-","",Beregninger!J14)</f>
        <v/>
      </c>
      <c r="K9" s="325" t="str">
        <f>IF(K6="-","",Beregninger!K14)</f>
        <v/>
      </c>
      <c r="L9" s="325" t="str">
        <f>IF(L6="-","",Beregninger!L14)</f>
        <v/>
      </c>
      <c r="M9" s="325" t="str">
        <f>IF(M6="-","",Beregninger!M14)</f>
        <v/>
      </c>
      <c r="N9" s="325" t="str">
        <f>IF(N6="-","",Beregninger!N14)</f>
        <v/>
      </c>
      <c r="O9" s="325" t="str">
        <f>IF(O6="-","",Beregninger!O14)</f>
        <v/>
      </c>
      <c r="P9" s="325" t="str">
        <f>IF(P6="-","",Beregninger!P14)</f>
        <v/>
      </c>
      <c r="Q9" s="325" t="str">
        <f>IF(Q6="-","",Beregninger!Q14)</f>
        <v/>
      </c>
      <c r="R9" s="325" t="str">
        <f>IF(R6="-","",Beregninger!R14)</f>
        <v/>
      </c>
      <c r="S9" s="325" t="str">
        <f>IF(S6="-","",Beregninger!S14)</f>
        <v/>
      </c>
      <c r="T9" s="325" t="str">
        <f>IF(T6="-","",Beregninger!T14)</f>
        <v/>
      </c>
      <c r="U9" s="325" t="str">
        <f>IF(U6="-","",Beregninger!U14)</f>
        <v/>
      </c>
      <c r="V9" s="325" t="str">
        <f>IF(V6="-","",Beregninger!V14)</f>
        <v/>
      </c>
      <c r="W9" s="325" t="str">
        <f>IF(W6="-","",Beregninger!W14)</f>
        <v/>
      </c>
      <c r="X9" s="325" t="str">
        <f>IF(X6="-","",Beregninger!X14)</f>
        <v/>
      </c>
      <c r="Y9" s="325" t="str">
        <f>IF(Y6="-","",Beregninger!Y14)</f>
        <v/>
      </c>
      <c r="Z9" s="325" t="str">
        <f>IF(Z6="-","",Beregninger!Z14)</f>
        <v/>
      </c>
      <c r="AA9" s="325" t="str">
        <f>IF(AA6="-","",Beregninger!AA14)</f>
        <v/>
      </c>
      <c r="AB9" s="325" t="str">
        <f>IF(AB6="-","",Beregninger!AB14)</f>
        <v/>
      </c>
      <c r="AC9" s="325" t="str">
        <f>IF(AC6="-","",Beregninger!AC14)</f>
        <v/>
      </c>
      <c r="AD9" s="325" t="str">
        <f>IF(AD6="-","",Beregninger!AD14)</f>
        <v/>
      </c>
      <c r="AE9" s="325" t="str">
        <f>IF(AE6="-","",Beregninger!AE14)</f>
        <v/>
      </c>
      <c r="AF9" s="325" t="str">
        <f>IF(AF6="-","",Beregninger!AF14)</f>
        <v/>
      </c>
      <c r="AG9" s="325" t="str">
        <f>IF(AG6="-","",Beregninger!AG14)</f>
        <v/>
      </c>
      <c r="AH9" s="325" t="str">
        <f>IF(AH6="-","",Beregninger!AH14)</f>
        <v/>
      </c>
      <c r="AI9" s="325" t="str">
        <f>IF(AI6="-","",Beregninger!AI14)</f>
        <v/>
      </c>
      <c r="AJ9" s="325" t="str">
        <f>IF(AJ6="-","",Beregninger!AJ14)</f>
        <v/>
      </c>
      <c r="AK9" s="325" t="str">
        <f>IF(AK6="-","",Beregninger!AK14)</f>
        <v/>
      </c>
      <c r="AL9" s="325" t="str">
        <f>IF(AL6="-","",Beregninger!AL14)</f>
        <v/>
      </c>
      <c r="AM9" s="325" t="str">
        <f>IF(AM6="-","",Beregninger!AM14)</f>
        <v/>
      </c>
      <c r="AN9" s="325" t="str">
        <f>IF(AN6="-","",Beregninger!AN14)</f>
        <v/>
      </c>
      <c r="AO9" s="325" t="str">
        <f>IF(AO6="-","",Beregninger!AO14)</f>
        <v/>
      </c>
      <c r="AP9" s="325" t="str">
        <f>IF(AP6="-","",Beregninger!AP14)</f>
        <v/>
      </c>
      <c r="AQ9" s="325" t="str">
        <f>IF(AQ6="-","",Beregninger!AQ14)</f>
        <v/>
      </c>
      <c r="AR9" s="325" t="str">
        <f>IF(AR6="-","",Beregninger!AR14)</f>
        <v/>
      </c>
      <c r="AS9" s="325" t="str">
        <f>IF(AS6="-","",Beregninger!AS14)</f>
        <v/>
      </c>
      <c r="AT9" s="325" t="str">
        <f>IF(AT6="-","",Beregninger!AT14)</f>
        <v/>
      </c>
      <c r="AU9" s="325" t="str">
        <f>IF(AU6="-","",Beregninger!AU14)</f>
        <v/>
      </c>
      <c r="AV9" s="325" t="str">
        <f>IF(AV6="-","",Beregninger!AV14)</f>
        <v/>
      </c>
      <c r="AW9" s="325" t="str">
        <f>IF(AW6="-","",Beregninger!AW14)</f>
        <v/>
      </c>
      <c r="AX9" s="325" t="str">
        <f>IF(AX6="-","",Beregninger!AX14)</f>
        <v/>
      </c>
      <c r="AY9" s="325" t="str">
        <f>IF(AY6="-","",Beregninger!AY14)</f>
        <v/>
      </c>
      <c r="AZ9" s="325" t="str">
        <f>IF(AZ6="-","",Beregninger!AZ14)</f>
        <v/>
      </c>
      <c r="BA9" s="325" t="str">
        <f>IF(BA6="-","",Beregninger!BA14)</f>
        <v/>
      </c>
      <c r="BB9" s="325" t="str">
        <f>IF(BB6="-","",Beregninger!BB14)</f>
        <v/>
      </c>
      <c r="BC9" s="325" t="str">
        <f>IF(BC6="-","",Beregninger!BC14)</f>
        <v/>
      </c>
      <c r="BD9" s="325" t="str">
        <f>IF(BD6="-","",Beregninger!BD14)</f>
        <v/>
      </c>
      <c r="BE9" s="325" t="str">
        <f>IF(BE6="-","",Beregninger!BE14)</f>
        <v/>
      </c>
      <c r="BF9" s="325" t="str">
        <f>IF(BF6="-","",Beregninger!BF14)</f>
        <v/>
      </c>
      <c r="BG9" s="325" t="str">
        <f>IF(BG6="-","",Beregninger!BG14)</f>
        <v/>
      </c>
      <c r="BH9" s="325" t="str">
        <f>IF(BH6="-","",Beregninger!BH14)</f>
        <v/>
      </c>
      <c r="BI9" s="325" t="str">
        <f>IF(BI6="-","",Beregninger!BI14)</f>
        <v/>
      </c>
      <c r="BJ9" s="325" t="str">
        <f>IF(BJ6="-","",Beregninger!BJ14)</f>
        <v/>
      </c>
      <c r="BK9" s="325" t="str">
        <f>IF(BK6="-","",Beregninger!BK14)</f>
        <v/>
      </c>
      <c r="BL9" s="3"/>
      <c r="BM9" s="3"/>
      <c r="BN9" s="3"/>
      <c r="BO9" s="3"/>
      <c r="BP9" s="3"/>
    </row>
    <row r="10" spans="1:68" x14ac:dyDescent="0.4">
      <c r="A10" s="3"/>
      <c r="B10" s="305"/>
      <c r="C10" s="305"/>
      <c r="D10" s="317" t="s">
        <v>94</v>
      </c>
      <c r="E10" s="325">
        <f>IF(E6="-","",Beregninger!E27)</f>
        <v>296.73</v>
      </c>
      <c r="F10" s="325">
        <f>IF(F6="-","",Beregninger!F27)</f>
        <v>204.00187499999998</v>
      </c>
      <c r="G10" s="325">
        <f>IF(G6="-","",Beregninger!G27)</f>
        <v>279.47226562499998</v>
      </c>
      <c r="H10" s="325">
        <f>IF(H6="-","",Beregninger!H27)</f>
        <v>267.88124999999997</v>
      </c>
      <c r="I10" s="325" t="str">
        <f>IF(I6="-","",Beregninger!I27)</f>
        <v/>
      </c>
      <c r="J10" s="325" t="str">
        <f>IF(J6="-","",Beregninger!J27)</f>
        <v/>
      </c>
      <c r="K10" s="325" t="str">
        <f>IF(K6="-","",Beregninger!K27)</f>
        <v/>
      </c>
      <c r="L10" s="325" t="str">
        <f>IF(L6="-","",Beregninger!L27)</f>
        <v/>
      </c>
      <c r="M10" s="325" t="str">
        <f>IF(M6="-","",Beregninger!M27)</f>
        <v/>
      </c>
      <c r="N10" s="325" t="str">
        <f>IF(N6="-","",Beregninger!N27)</f>
        <v/>
      </c>
      <c r="O10" s="325" t="str">
        <f>IF(O6="-","",Beregninger!O27)</f>
        <v/>
      </c>
      <c r="P10" s="325" t="str">
        <f>IF(P6="-","",Beregninger!P27)</f>
        <v/>
      </c>
      <c r="Q10" s="325" t="str">
        <f>IF(Q6="-","",Beregninger!Q27)</f>
        <v/>
      </c>
      <c r="R10" s="325" t="str">
        <f>IF(R6="-","",Beregninger!R27)</f>
        <v/>
      </c>
      <c r="S10" s="325" t="str">
        <f>IF(S6="-","",Beregninger!S27)</f>
        <v/>
      </c>
      <c r="T10" s="325" t="str">
        <f>IF(T6="-","",Beregninger!T27)</f>
        <v/>
      </c>
      <c r="U10" s="325" t="str">
        <f>IF(U6="-","",Beregninger!U27)</f>
        <v/>
      </c>
      <c r="V10" s="325" t="str">
        <f>IF(V6="-","",Beregninger!V27)</f>
        <v/>
      </c>
      <c r="W10" s="325" t="str">
        <f>IF(W6="-","",Beregninger!W27)</f>
        <v/>
      </c>
      <c r="X10" s="325" t="str">
        <f>IF(X6="-","",Beregninger!X27)</f>
        <v/>
      </c>
      <c r="Y10" s="325" t="str">
        <f>IF(Y6="-","",Beregninger!Y27)</f>
        <v/>
      </c>
      <c r="Z10" s="325" t="str">
        <f>IF(Z6="-","",Beregninger!Z27)</f>
        <v/>
      </c>
      <c r="AA10" s="325" t="str">
        <f>IF(AA6="-","",Beregninger!AA27)</f>
        <v/>
      </c>
      <c r="AB10" s="325" t="str">
        <f>IF(AB6="-","",Beregninger!AB27)</f>
        <v/>
      </c>
      <c r="AC10" s="325" t="str">
        <f>IF(AC6="-","",Beregninger!AC27)</f>
        <v/>
      </c>
      <c r="AD10" s="325" t="str">
        <f>IF(AD6="-","",Beregninger!AD27)</f>
        <v/>
      </c>
      <c r="AE10" s="325" t="str">
        <f>IF(AE6="-","",Beregninger!AE27)</f>
        <v/>
      </c>
      <c r="AF10" s="325" t="str">
        <f>IF(AF6="-","",Beregninger!AF27)</f>
        <v/>
      </c>
      <c r="AG10" s="325" t="str">
        <f>IF(AG6="-","",Beregninger!AG27)</f>
        <v/>
      </c>
      <c r="AH10" s="325" t="str">
        <f>IF(AH6="-","",Beregninger!AH27)</f>
        <v/>
      </c>
      <c r="AI10" s="325" t="str">
        <f>IF(AI6="-","",Beregninger!AI27)</f>
        <v/>
      </c>
      <c r="AJ10" s="325" t="str">
        <f>IF(AJ6="-","",Beregninger!AJ27)</f>
        <v/>
      </c>
      <c r="AK10" s="325" t="str">
        <f>IF(AK6="-","",Beregninger!AK27)</f>
        <v/>
      </c>
      <c r="AL10" s="325" t="str">
        <f>IF(AL6="-","",Beregninger!AL27)</f>
        <v/>
      </c>
      <c r="AM10" s="325" t="str">
        <f>IF(AM6="-","",Beregninger!AM27)</f>
        <v/>
      </c>
      <c r="AN10" s="325" t="str">
        <f>IF(AN6="-","",Beregninger!AN27)</f>
        <v/>
      </c>
      <c r="AO10" s="325" t="str">
        <f>IF(AO6="-","",Beregninger!AO27)</f>
        <v/>
      </c>
      <c r="AP10" s="325" t="str">
        <f>IF(AP6="-","",Beregninger!AP27)</f>
        <v/>
      </c>
      <c r="AQ10" s="325" t="str">
        <f>IF(AQ6="-","",Beregninger!AQ27)</f>
        <v/>
      </c>
      <c r="AR10" s="325" t="str">
        <f>IF(AR6="-","",Beregninger!AR27)</f>
        <v/>
      </c>
      <c r="AS10" s="325" t="str">
        <f>IF(AS6="-","",Beregninger!AS27)</f>
        <v/>
      </c>
      <c r="AT10" s="325" t="str">
        <f>IF(AT6="-","",Beregninger!AT27)</f>
        <v/>
      </c>
      <c r="AU10" s="325" t="str">
        <f>IF(AU6="-","",Beregninger!AU27)</f>
        <v/>
      </c>
      <c r="AV10" s="325" t="str">
        <f>IF(AV6="-","",Beregninger!AV27)</f>
        <v/>
      </c>
      <c r="AW10" s="325" t="str">
        <f>IF(AW6="-","",Beregninger!AW27)</f>
        <v/>
      </c>
      <c r="AX10" s="325" t="str">
        <f>IF(AX6="-","",Beregninger!AX27)</f>
        <v/>
      </c>
      <c r="AY10" s="325" t="str">
        <f>IF(AY6="-","",Beregninger!AY27)</f>
        <v/>
      </c>
      <c r="AZ10" s="325" t="str">
        <f>IF(AZ6="-","",Beregninger!AZ27)</f>
        <v/>
      </c>
      <c r="BA10" s="325" t="str">
        <f>IF(BA6="-","",Beregninger!BA27)</f>
        <v/>
      </c>
      <c r="BB10" s="325" t="str">
        <f>IF(BB6="-","",Beregninger!BB27)</f>
        <v/>
      </c>
      <c r="BC10" s="325" t="str">
        <f>IF(BC6="-","",Beregninger!BC27)</f>
        <v/>
      </c>
      <c r="BD10" s="325" t="str">
        <f>IF(BD6="-","",Beregninger!BD27)</f>
        <v/>
      </c>
      <c r="BE10" s="325" t="str">
        <f>IF(BE6="-","",Beregninger!BE27)</f>
        <v/>
      </c>
      <c r="BF10" s="325" t="str">
        <f>IF(BF6="-","",Beregninger!BF27)</f>
        <v/>
      </c>
      <c r="BG10" s="325" t="str">
        <f>IF(BG6="-","",Beregninger!BG27)</f>
        <v/>
      </c>
      <c r="BH10" s="325" t="str">
        <f>IF(BH6="-","",Beregninger!BH27)</f>
        <v/>
      </c>
      <c r="BI10" s="325" t="str">
        <f>IF(BI6="-","",Beregninger!BI27)</f>
        <v/>
      </c>
      <c r="BJ10" s="325" t="str">
        <f>IF(BJ6="-","",Beregninger!BJ27)</f>
        <v/>
      </c>
      <c r="BK10" s="325" t="str">
        <f>IF(BK6="-","",Beregninger!BK27)</f>
        <v/>
      </c>
      <c r="BL10" s="3"/>
      <c r="BM10" s="3"/>
      <c r="BN10" s="3"/>
      <c r="BO10" s="3"/>
      <c r="BP10" s="3"/>
    </row>
    <row r="11" spans="1:68" x14ac:dyDescent="0.4">
      <c r="A11" s="3"/>
      <c r="B11" s="305"/>
      <c r="C11" s="305"/>
      <c r="D11" s="317" t="s">
        <v>867</v>
      </c>
      <c r="E11" s="325">
        <f>IF(E6="-","",Beregninger!E20)</f>
        <v>132.05104</v>
      </c>
      <c r="F11" s="325">
        <f>IF(F6="-","",Beregninger!F20)</f>
        <v>112.8272</v>
      </c>
      <c r="G11" s="325">
        <f>IF(G6="-","",Beregninger!G20)</f>
        <v>128.9547</v>
      </c>
      <c r="H11" s="325">
        <f>IF(H6="-","",Beregninger!H20)</f>
        <v>124.80719999999999</v>
      </c>
      <c r="I11" s="325" t="str">
        <f>IF(I6="-","",Beregninger!I20)</f>
        <v/>
      </c>
      <c r="J11" s="325" t="str">
        <f>IF(J6="-","",Beregninger!J20)</f>
        <v/>
      </c>
      <c r="K11" s="325" t="str">
        <f>IF(K6="-","",Beregninger!K20)</f>
        <v/>
      </c>
      <c r="L11" s="325" t="str">
        <f>IF(L6="-","",Beregninger!L20)</f>
        <v/>
      </c>
      <c r="M11" s="325" t="str">
        <f>IF(M6="-","",Beregninger!M20)</f>
        <v/>
      </c>
      <c r="N11" s="325" t="str">
        <f>IF(N6="-","",Beregninger!N20)</f>
        <v/>
      </c>
      <c r="O11" s="325" t="str">
        <f>IF(O6="-","",Beregninger!O20)</f>
        <v/>
      </c>
      <c r="P11" s="325" t="str">
        <f>IF(P6="-","",Beregninger!P20)</f>
        <v/>
      </c>
      <c r="Q11" s="325" t="str">
        <f>IF(Q6="-","",Beregninger!Q20)</f>
        <v/>
      </c>
      <c r="R11" s="325" t="str">
        <f>IF(R6="-","",Beregninger!R20)</f>
        <v/>
      </c>
      <c r="S11" s="325" t="str">
        <f>IF(S6="-","",Beregninger!S20)</f>
        <v/>
      </c>
      <c r="T11" s="325" t="str">
        <f>IF(T6="-","",Beregninger!T20)</f>
        <v/>
      </c>
      <c r="U11" s="325" t="str">
        <f>IF(U6="-","",Beregninger!U20)</f>
        <v/>
      </c>
      <c r="V11" s="325" t="str">
        <f>IF(V6="-","",Beregninger!V20)</f>
        <v/>
      </c>
      <c r="W11" s="325" t="str">
        <f>IF(W6="-","",Beregninger!W20)</f>
        <v/>
      </c>
      <c r="X11" s="325" t="str">
        <f>IF(X6="-","",Beregninger!X20)</f>
        <v/>
      </c>
      <c r="Y11" s="325" t="str">
        <f>IF(Y6="-","",Beregninger!Y20)</f>
        <v/>
      </c>
      <c r="Z11" s="325" t="str">
        <f>IF(Z6="-","",Beregninger!Z20)</f>
        <v/>
      </c>
      <c r="AA11" s="325" t="str">
        <f>IF(AA6="-","",Beregninger!AA20)</f>
        <v/>
      </c>
      <c r="AB11" s="325" t="str">
        <f>IF(AB6="-","",Beregninger!AB20)</f>
        <v/>
      </c>
      <c r="AC11" s="325" t="str">
        <f>IF(AC6="-","",Beregninger!AC20)</f>
        <v/>
      </c>
      <c r="AD11" s="325" t="str">
        <f>IF(AD6="-","",Beregninger!AD20)</f>
        <v/>
      </c>
      <c r="AE11" s="325" t="str">
        <f>IF(AE6="-","",Beregninger!AE20)</f>
        <v/>
      </c>
      <c r="AF11" s="325" t="str">
        <f>IF(AF6="-","",Beregninger!AF20)</f>
        <v/>
      </c>
      <c r="AG11" s="325" t="str">
        <f>IF(AG6="-","",Beregninger!AG20)</f>
        <v/>
      </c>
      <c r="AH11" s="325" t="str">
        <f>IF(AH6="-","",Beregninger!AH20)</f>
        <v/>
      </c>
      <c r="AI11" s="325" t="str">
        <f>IF(AI6="-","",Beregninger!AI20)</f>
        <v/>
      </c>
      <c r="AJ11" s="325" t="str">
        <f>IF(AJ6="-","",Beregninger!AJ20)</f>
        <v/>
      </c>
      <c r="AK11" s="325" t="str">
        <f>IF(AK6="-","",Beregninger!AK20)</f>
        <v/>
      </c>
      <c r="AL11" s="325" t="str">
        <f>IF(AL6="-","",Beregninger!AL20)</f>
        <v/>
      </c>
      <c r="AM11" s="325" t="str">
        <f>IF(AM6="-","",Beregninger!AM20)</f>
        <v/>
      </c>
      <c r="AN11" s="325" t="str">
        <f>IF(AN6="-","",Beregninger!AN20)</f>
        <v/>
      </c>
      <c r="AO11" s="325" t="str">
        <f>IF(AO6="-","",Beregninger!AO20)</f>
        <v/>
      </c>
      <c r="AP11" s="325" t="str">
        <f>IF(AP6="-","",Beregninger!AP20)</f>
        <v/>
      </c>
      <c r="AQ11" s="325" t="str">
        <f>IF(AQ6="-","",Beregninger!AQ20)</f>
        <v/>
      </c>
      <c r="AR11" s="325" t="str">
        <f>IF(AR6="-","",Beregninger!AR20)</f>
        <v/>
      </c>
      <c r="AS11" s="325" t="str">
        <f>IF(AS6="-","",Beregninger!AS20)</f>
        <v/>
      </c>
      <c r="AT11" s="325" t="str">
        <f>IF(AT6="-","",Beregninger!AT20)</f>
        <v/>
      </c>
      <c r="AU11" s="325" t="str">
        <f>IF(AU6="-","",Beregninger!AU20)</f>
        <v/>
      </c>
      <c r="AV11" s="325" t="str">
        <f>IF(AV6="-","",Beregninger!AV20)</f>
        <v/>
      </c>
      <c r="AW11" s="325" t="str">
        <f>IF(AW6="-","",Beregninger!AW20)</f>
        <v/>
      </c>
      <c r="AX11" s="325" t="str">
        <f>IF(AX6="-","",Beregninger!AX20)</f>
        <v/>
      </c>
      <c r="AY11" s="325" t="str">
        <f>IF(AY6="-","",Beregninger!AY20)</f>
        <v/>
      </c>
      <c r="AZ11" s="325" t="str">
        <f>IF(AZ6="-","",Beregninger!AZ20)</f>
        <v/>
      </c>
      <c r="BA11" s="325" t="str">
        <f>IF(BA6="-","",Beregninger!BA20)</f>
        <v/>
      </c>
      <c r="BB11" s="325" t="str">
        <f>IF(BB6="-","",Beregninger!BB20)</f>
        <v/>
      </c>
      <c r="BC11" s="325" t="str">
        <f>IF(BC6="-","",Beregninger!BC20)</f>
        <v/>
      </c>
      <c r="BD11" s="325" t="str">
        <f>IF(BD6="-","",Beregninger!BD20)</f>
        <v/>
      </c>
      <c r="BE11" s="325" t="str">
        <f>IF(BE6="-","",Beregninger!BE20)</f>
        <v/>
      </c>
      <c r="BF11" s="325" t="str">
        <f>IF(BF6="-","",Beregninger!BF20)</f>
        <v/>
      </c>
      <c r="BG11" s="325" t="str">
        <f>IF(BG6="-","",Beregninger!BG20)</f>
        <v/>
      </c>
      <c r="BH11" s="325" t="str">
        <f>IF(BH6="-","",Beregninger!BH20)</f>
        <v/>
      </c>
      <c r="BI11" s="325" t="str">
        <f>IF(BI6="-","",Beregninger!BI20)</f>
        <v/>
      </c>
      <c r="BJ11" s="325" t="str">
        <f>IF(BJ6="-","",Beregninger!BJ20)</f>
        <v/>
      </c>
      <c r="BK11" s="325" t="str">
        <f>IF(BK6="-","",Beregninger!BK20)</f>
        <v/>
      </c>
      <c r="BL11" s="3"/>
      <c r="BM11" s="3"/>
      <c r="BN11" s="3"/>
      <c r="BO11" s="3"/>
      <c r="BP11" s="3"/>
    </row>
    <row r="12" spans="1:68" x14ac:dyDescent="0.4">
      <c r="A12" s="3"/>
      <c r="B12" s="305"/>
      <c r="C12" s="305"/>
      <c r="D12" s="317" t="s">
        <v>697</v>
      </c>
      <c r="E12" s="325">
        <f>IF(E6="-","",Beregninger!E25)</f>
        <v>8.0739599999999996</v>
      </c>
      <c r="F12" s="325">
        <f>IF(F6="-","",Beregninger!F25)</f>
        <v>6.6978</v>
      </c>
      <c r="G12" s="325">
        <f>IF(G6="-","",Beregninger!G25)</f>
        <v>6.6978</v>
      </c>
      <c r="H12" s="325">
        <f>IF(H6="-","",Beregninger!H25)</f>
        <v>6.6978</v>
      </c>
      <c r="I12" s="325" t="str">
        <f>IF(I6="-","",Beregninger!I25)</f>
        <v/>
      </c>
      <c r="J12" s="325" t="str">
        <f>IF(J6="-","",Beregninger!J25)</f>
        <v/>
      </c>
      <c r="K12" s="325" t="str">
        <f>IF(K6="-","",Beregninger!K25)</f>
        <v/>
      </c>
      <c r="L12" s="325" t="str">
        <f>IF(L6="-","",Beregninger!L25)</f>
        <v/>
      </c>
      <c r="M12" s="325" t="str">
        <f>IF(M6="-","",Beregninger!M25)</f>
        <v/>
      </c>
      <c r="N12" s="325" t="str">
        <f>IF(N6="-","",Beregninger!N25)</f>
        <v/>
      </c>
      <c r="O12" s="325" t="str">
        <f>IF(O6="-","",Beregninger!O25)</f>
        <v/>
      </c>
      <c r="P12" s="325" t="str">
        <f>IF(P6="-","",Beregninger!P25)</f>
        <v/>
      </c>
      <c r="Q12" s="325" t="str">
        <f>IF(Q6="-","",Beregninger!Q25)</f>
        <v/>
      </c>
      <c r="R12" s="325" t="str">
        <f>IF(R6="-","",Beregninger!R25)</f>
        <v/>
      </c>
      <c r="S12" s="325" t="str">
        <f>IF(S6="-","",Beregninger!S25)</f>
        <v/>
      </c>
      <c r="T12" s="325" t="str">
        <f>IF(T6="-","",Beregninger!T25)</f>
        <v/>
      </c>
      <c r="U12" s="325" t="str">
        <f>IF(U6="-","",Beregninger!U25)</f>
        <v/>
      </c>
      <c r="V12" s="325" t="str">
        <f>IF(V6="-","",Beregninger!V25)</f>
        <v/>
      </c>
      <c r="W12" s="325" t="str">
        <f>IF(W6="-","",Beregninger!W25)</f>
        <v/>
      </c>
      <c r="X12" s="325" t="str">
        <f>IF(X6="-","",Beregninger!X25)</f>
        <v/>
      </c>
      <c r="Y12" s="325" t="str">
        <f>IF(Y6="-","",Beregninger!Y25)</f>
        <v/>
      </c>
      <c r="Z12" s="325" t="str">
        <f>IF(Z6="-","",Beregninger!Z25)</f>
        <v/>
      </c>
      <c r="AA12" s="325" t="str">
        <f>IF(AA6="-","",Beregninger!AA25)</f>
        <v/>
      </c>
      <c r="AB12" s="325" t="str">
        <f>IF(AB6="-","",Beregninger!AB25)</f>
        <v/>
      </c>
      <c r="AC12" s="325" t="str">
        <f>IF(AC6="-","",Beregninger!AC25)</f>
        <v/>
      </c>
      <c r="AD12" s="325" t="str">
        <f>IF(AD6="-","",Beregninger!AD25)</f>
        <v/>
      </c>
      <c r="AE12" s="325" t="str">
        <f>IF(AE6="-","",Beregninger!AE25)</f>
        <v/>
      </c>
      <c r="AF12" s="325" t="str">
        <f>IF(AF6="-","",Beregninger!AF25)</f>
        <v/>
      </c>
      <c r="AG12" s="325" t="str">
        <f>IF(AG6="-","",Beregninger!AG25)</f>
        <v/>
      </c>
      <c r="AH12" s="325" t="str">
        <f>IF(AH6="-","",Beregninger!AH25)</f>
        <v/>
      </c>
      <c r="AI12" s="325" t="str">
        <f>IF(AI6="-","",Beregninger!AI25)</f>
        <v/>
      </c>
      <c r="AJ12" s="325" t="str">
        <f>IF(AJ6="-","",Beregninger!AJ25)</f>
        <v/>
      </c>
      <c r="AK12" s="325" t="str">
        <f>IF(AK6="-","",Beregninger!AK25)</f>
        <v/>
      </c>
      <c r="AL12" s="325" t="str">
        <f>IF(AL6="-","",Beregninger!AL25)</f>
        <v/>
      </c>
      <c r="AM12" s="325" t="str">
        <f>IF(AM6="-","",Beregninger!AM25)</f>
        <v/>
      </c>
      <c r="AN12" s="325" t="str">
        <f>IF(AN6="-","",Beregninger!AN25)</f>
        <v/>
      </c>
      <c r="AO12" s="325" t="str">
        <f>IF(AO6="-","",Beregninger!AO25)</f>
        <v/>
      </c>
      <c r="AP12" s="325" t="str">
        <f>IF(AP6="-","",Beregninger!AP25)</f>
        <v/>
      </c>
      <c r="AQ12" s="325" t="str">
        <f>IF(AQ6="-","",Beregninger!AQ25)</f>
        <v/>
      </c>
      <c r="AR12" s="325" t="str">
        <f>IF(AR6="-","",Beregninger!AR25)</f>
        <v/>
      </c>
      <c r="AS12" s="325" t="str">
        <f>IF(AS6="-","",Beregninger!AS25)</f>
        <v/>
      </c>
      <c r="AT12" s="325" t="str">
        <f>IF(AT6="-","",Beregninger!AT25)</f>
        <v/>
      </c>
      <c r="AU12" s="325" t="str">
        <f>IF(AU6="-","",Beregninger!AU25)</f>
        <v/>
      </c>
      <c r="AV12" s="325" t="str">
        <f>IF(AV6="-","",Beregninger!AV25)</f>
        <v/>
      </c>
      <c r="AW12" s="325" t="str">
        <f>IF(AW6="-","",Beregninger!AW25)</f>
        <v/>
      </c>
      <c r="AX12" s="325" t="str">
        <f>IF(AX6="-","",Beregninger!AX25)</f>
        <v/>
      </c>
      <c r="AY12" s="325" t="str">
        <f>IF(AY6="-","",Beregninger!AY25)</f>
        <v/>
      </c>
      <c r="AZ12" s="325" t="str">
        <f>IF(AZ6="-","",Beregninger!AZ25)</f>
        <v/>
      </c>
      <c r="BA12" s="325" t="str">
        <f>IF(BA6="-","",Beregninger!BA25)</f>
        <v/>
      </c>
      <c r="BB12" s="325" t="str">
        <f>IF(BB6="-","",Beregninger!BB25)</f>
        <v/>
      </c>
      <c r="BC12" s="325" t="str">
        <f>IF(BC6="-","",Beregninger!BC25)</f>
        <v/>
      </c>
      <c r="BD12" s="325" t="str">
        <f>IF(BD6="-","",Beregninger!BD25)</f>
        <v/>
      </c>
      <c r="BE12" s="325" t="str">
        <f>IF(BE6="-","",Beregninger!BE25)</f>
        <v/>
      </c>
      <c r="BF12" s="325" t="str">
        <f>IF(BF6="-","",Beregninger!BF25)</f>
        <v/>
      </c>
      <c r="BG12" s="325" t="str">
        <f>IF(BG6="-","",Beregninger!BG25)</f>
        <v/>
      </c>
      <c r="BH12" s="325" t="str">
        <f>IF(BH6="-","",Beregninger!BH25)</f>
        <v/>
      </c>
      <c r="BI12" s="325" t="str">
        <f>IF(BI6="-","",Beregninger!BI25)</f>
        <v/>
      </c>
      <c r="BJ12" s="325" t="str">
        <f>IF(BJ6="-","",Beregninger!BJ25)</f>
        <v/>
      </c>
      <c r="BK12" s="325" t="str">
        <f>IF(BK6="-","",Beregninger!BK25)</f>
        <v/>
      </c>
      <c r="BL12" s="3"/>
      <c r="BM12" s="3"/>
      <c r="BN12" s="3"/>
      <c r="BO12" s="3"/>
      <c r="BP12" s="3"/>
    </row>
    <row r="13" spans="1:68" x14ac:dyDescent="0.4">
      <c r="A13" s="3"/>
      <c r="B13" s="305"/>
      <c r="C13" s="305"/>
      <c r="D13" s="317" t="s">
        <v>868</v>
      </c>
      <c r="E13" s="325">
        <f>IF(E6="-","",Beregninger!E26)</f>
        <v>0</v>
      </c>
      <c r="F13" s="325">
        <f>IF(F6="-","",Beregninger!F26)</f>
        <v>0</v>
      </c>
      <c r="G13" s="325">
        <f>IF(G6="-","",Beregninger!G26)</f>
        <v>0</v>
      </c>
      <c r="H13" s="325">
        <f>IF(H6="-","",Beregninger!H26)</f>
        <v>0</v>
      </c>
      <c r="I13" s="325" t="str">
        <f>IF(I6="-","",Beregninger!I26)</f>
        <v/>
      </c>
      <c r="J13" s="325" t="str">
        <f>IF(J6="-","",Beregninger!J26)</f>
        <v/>
      </c>
      <c r="K13" s="325" t="str">
        <f>IF(K6="-","",Beregninger!K26)</f>
        <v/>
      </c>
      <c r="L13" s="325" t="str">
        <f>IF(L6="-","",Beregninger!L26)</f>
        <v/>
      </c>
      <c r="M13" s="325" t="str">
        <f>IF(M6="-","",Beregninger!M26)</f>
        <v/>
      </c>
      <c r="N13" s="325" t="str">
        <f>IF(N6="-","",Beregninger!N26)</f>
        <v/>
      </c>
      <c r="O13" s="325" t="str">
        <f>IF(O6="-","",Beregninger!O26)</f>
        <v/>
      </c>
      <c r="P13" s="325" t="str">
        <f>IF(P6="-","",Beregninger!P26)</f>
        <v/>
      </c>
      <c r="Q13" s="325" t="str">
        <f>IF(Q6="-","",Beregninger!Q26)</f>
        <v/>
      </c>
      <c r="R13" s="325" t="str">
        <f>IF(R6="-","",Beregninger!R26)</f>
        <v/>
      </c>
      <c r="S13" s="325" t="str">
        <f>IF(S6="-","",Beregninger!S26)</f>
        <v/>
      </c>
      <c r="T13" s="325" t="str">
        <f>IF(T6="-","",Beregninger!T26)</f>
        <v/>
      </c>
      <c r="U13" s="325" t="str">
        <f>IF(U6="-","",Beregninger!U26)</f>
        <v/>
      </c>
      <c r="V13" s="325" t="str">
        <f>IF(V6="-","",Beregninger!V26)</f>
        <v/>
      </c>
      <c r="W13" s="325" t="str">
        <f>IF(W6="-","",Beregninger!W26)</f>
        <v/>
      </c>
      <c r="X13" s="325" t="str">
        <f>IF(X6="-","",Beregninger!X26)</f>
        <v/>
      </c>
      <c r="Y13" s="325" t="str">
        <f>IF(Y6="-","",Beregninger!Y26)</f>
        <v/>
      </c>
      <c r="Z13" s="325" t="str">
        <f>IF(Z6="-","",Beregninger!Z26)</f>
        <v/>
      </c>
      <c r="AA13" s="325" t="str">
        <f>IF(AA6="-","",Beregninger!AA26)</f>
        <v/>
      </c>
      <c r="AB13" s="325" t="str">
        <f>IF(AB6="-","",Beregninger!AB26)</f>
        <v/>
      </c>
      <c r="AC13" s="325" t="str">
        <f>IF(AC6="-","",Beregninger!AC26)</f>
        <v/>
      </c>
      <c r="AD13" s="325" t="str">
        <f>IF(AD6="-","",Beregninger!AD26)</f>
        <v/>
      </c>
      <c r="AE13" s="325" t="str">
        <f>IF(AE6="-","",Beregninger!AE26)</f>
        <v/>
      </c>
      <c r="AF13" s="325" t="str">
        <f>IF(AF6="-","",Beregninger!AF26)</f>
        <v/>
      </c>
      <c r="AG13" s="325" t="str">
        <f>IF(AG6="-","",Beregninger!AG26)</f>
        <v/>
      </c>
      <c r="AH13" s="325" t="str">
        <f>IF(AH6="-","",Beregninger!AH26)</f>
        <v/>
      </c>
      <c r="AI13" s="325" t="str">
        <f>IF(AI6="-","",Beregninger!AI26)</f>
        <v/>
      </c>
      <c r="AJ13" s="325" t="str">
        <f>IF(AJ6="-","",Beregninger!AJ26)</f>
        <v/>
      </c>
      <c r="AK13" s="325" t="str">
        <f>IF(AK6="-","",Beregninger!AK26)</f>
        <v/>
      </c>
      <c r="AL13" s="325" t="str">
        <f>IF(AL6="-","",Beregninger!AL26)</f>
        <v/>
      </c>
      <c r="AM13" s="325" t="str">
        <f>IF(AM6="-","",Beregninger!AM26)</f>
        <v/>
      </c>
      <c r="AN13" s="325" t="str">
        <f>IF(AN6="-","",Beregninger!AN26)</f>
        <v/>
      </c>
      <c r="AO13" s="325" t="str">
        <f>IF(AO6="-","",Beregninger!AO26)</f>
        <v/>
      </c>
      <c r="AP13" s="325" t="str">
        <f>IF(AP6="-","",Beregninger!AP26)</f>
        <v/>
      </c>
      <c r="AQ13" s="325" t="str">
        <f>IF(AQ6="-","",Beregninger!AQ26)</f>
        <v/>
      </c>
      <c r="AR13" s="325" t="str">
        <f>IF(AR6="-","",Beregninger!AR26)</f>
        <v/>
      </c>
      <c r="AS13" s="325" t="str">
        <f>IF(AS6="-","",Beregninger!AS26)</f>
        <v/>
      </c>
      <c r="AT13" s="325" t="str">
        <f>IF(AT6="-","",Beregninger!AT26)</f>
        <v/>
      </c>
      <c r="AU13" s="325" t="str">
        <f>IF(AU6="-","",Beregninger!AU26)</f>
        <v/>
      </c>
      <c r="AV13" s="325" t="str">
        <f>IF(AV6="-","",Beregninger!AV26)</f>
        <v/>
      </c>
      <c r="AW13" s="325" t="str">
        <f>IF(AW6="-","",Beregninger!AW26)</f>
        <v/>
      </c>
      <c r="AX13" s="325" t="str">
        <f>IF(AX6="-","",Beregninger!AX26)</f>
        <v/>
      </c>
      <c r="AY13" s="325" t="str">
        <f>IF(AY6="-","",Beregninger!AY26)</f>
        <v/>
      </c>
      <c r="AZ13" s="325" t="str">
        <f>IF(AZ6="-","",Beregninger!AZ26)</f>
        <v/>
      </c>
      <c r="BA13" s="325" t="str">
        <f>IF(BA6="-","",Beregninger!BA26)</f>
        <v/>
      </c>
      <c r="BB13" s="325" t="str">
        <f>IF(BB6="-","",Beregninger!BB26)</f>
        <v/>
      </c>
      <c r="BC13" s="325" t="str">
        <f>IF(BC6="-","",Beregninger!BC26)</f>
        <v/>
      </c>
      <c r="BD13" s="325" t="str">
        <f>IF(BD6="-","",Beregninger!BD26)</f>
        <v/>
      </c>
      <c r="BE13" s="325" t="str">
        <f>IF(BE6="-","",Beregninger!BE26)</f>
        <v/>
      </c>
      <c r="BF13" s="325" t="str">
        <f>IF(BF6="-","",Beregninger!BF26)</f>
        <v/>
      </c>
      <c r="BG13" s="325" t="str">
        <f>IF(BG6="-","",Beregninger!BG26)</f>
        <v/>
      </c>
      <c r="BH13" s="325" t="str">
        <f>IF(BH6="-","",Beregninger!BH26)</f>
        <v/>
      </c>
      <c r="BI13" s="325" t="str">
        <f>IF(BI6="-","",Beregninger!BI26)</f>
        <v/>
      </c>
      <c r="BJ13" s="325" t="str">
        <f>IF(BJ6="-","",Beregninger!BJ26)</f>
        <v/>
      </c>
      <c r="BK13" s="325" t="str">
        <f>IF(BK6="-","",Beregninger!BK26)</f>
        <v/>
      </c>
      <c r="BL13" s="3"/>
      <c r="BM13" s="3"/>
      <c r="BN13" s="3"/>
      <c r="BO13" s="3"/>
      <c r="BP13" s="3"/>
    </row>
    <row r="14" spans="1:68" x14ac:dyDescent="0.4">
      <c r="A14" s="3"/>
      <c r="B14" s="305"/>
      <c r="C14" s="305"/>
      <c r="D14" s="317" t="s">
        <v>758</v>
      </c>
      <c r="E14" s="325" t="str">
        <f>IF('Indtast oplysninger'!E44="Ja","Øst, ","")&amp;IF('Indtast oplysninger'!E64="Ja","Syd, ","")&amp;IF('Indtast oplysninger'!E84="Ja","Vest, ","")&amp;IF('Indtast oplysninger'!E104="Ja","Nord, ","")</f>
        <v xml:space="preserve">Syd, Vest, </v>
      </c>
      <c r="F14" s="325" t="str">
        <f>IF('Indtast oplysninger'!F44="Ja","Øst, ","")&amp;IF('Indtast oplysninger'!F64="Ja","Syd, ","")&amp;IF('Indtast oplysninger'!F84="Ja","Vest, ","")&amp;IF('Indtast oplysninger'!F104="Ja","Nord, ","")</f>
        <v xml:space="preserve">Syd, </v>
      </c>
      <c r="G14" s="325" t="str">
        <f>IF('Indtast oplysninger'!G44="Ja","Øst, ","")&amp;IF('Indtast oplysninger'!G64="Ja","Syd, ","")&amp;IF('Indtast oplysninger'!G84="Ja","Vest, ","")&amp;IF('Indtast oplysninger'!G104="Ja","Nord, ","")</f>
        <v xml:space="preserve">Syd, </v>
      </c>
      <c r="H14" s="325" t="str">
        <f>IF('Indtast oplysninger'!H44="Ja","Øst, ","")&amp;IF('Indtast oplysninger'!H64="Ja","Syd, ","")&amp;IF('Indtast oplysninger'!H84="Ja","Vest, ","")&amp;IF('Indtast oplysninger'!H104="Ja","Nord, ","")</f>
        <v xml:space="preserve">Syd, </v>
      </c>
      <c r="I14" s="325" t="str">
        <f>IF('Indtast oplysninger'!I44="Ja","Øst, ","")&amp;IF('Indtast oplysninger'!I64="Ja","Syd, ","")&amp;IF('Indtast oplysninger'!I84="Ja","Vest, ","")&amp;IF('Indtast oplysninger'!I104="Ja","Nord, ","")</f>
        <v/>
      </c>
      <c r="J14" s="325" t="str">
        <f>IF('Indtast oplysninger'!J44="Ja","Øst, ","")&amp;IF('Indtast oplysninger'!J64="Ja","Syd, ","")&amp;IF('Indtast oplysninger'!J84="Ja","Vest, ","")&amp;IF('Indtast oplysninger'!J104="Ja","Nord, ","")</f>
        <v/>
      </c>
      <c r="K14" s="325" t="str">
        <f>IF('Indtast oplysninger'!K44="Ja","Øst, ","")&amp;IF('Indtast oplysninger'!K64="Ja","Syd, ","")&amp;IF('Indtast oplysninger'!K84="Ja","Vest, ","")&amp;IF('Indtast oplysninger'!K104="Ja","Nord, ","")</f>
        <v/>
      </c>
      <c r="L14" s="325" t="str">
        <f>IF('Indtast oplysninger'!L44="Ja","Øst, ","")&amp;IF('Indtast oplysninger'!L64="Ja","Syd, ","")&amp;IF('Indtast oplysninger'!L84="Ja","Vest, ","")&amp;IF('Indtast oplysninger'!L104="Ja","Nord, ","")</f>
        <v/>
      </c>
      <c r="M14" s="325" t="str">
        <f>IF('Indtast oplysninger'!M44="Ja","Øst, ","")&amp;IF('Indtast oplysninger'!M64="Ja","Syd, ","")&amp;IF('Indtast oplysninger'!M84="Ja","Vest, ","")&amp;IF('Indtast oplysninger'!M104="Ja","Nord, ","")</f>
        <v/>
      </c>
      <c r="N14" s="325" t="str">
        <f>IF('Indtast oplysninger'!N44="Ja","Øst, ","")&amp;IF('Indtast oplysninger'!N64="Ja","Syd, ","")&amp;IF('Indtast oplysninger'!N84="Ja","Vest, ","")&amp;IF('Indtast oplysninger'!N104="Ja","Nord, ","")</f>
        <v/>
      </c>
      <c r="O14" s="325" t="str">
        <f>IF('Indtast oplysninger'!O44="Ja","Øst, ","")&amp;IF('Indtast oplysninger'!O64="Ja","Syd, ","")&amp;IF('Indtast oplysninger'!O84="Ja","Vest, ","")&amp;IF('Indtast oplysninger'!O104="Ja","Nord, ","")</f>
        <v/>
      </c>
      <c r="P14" s="325" t="str">
        <f>IF('Indtast oplysninger'!P44="Ja","Øst, ","")&amp;IF('Indtast oplysninger'!P64="Ja","Syd, ","")&amp;IF('Indtast oplysninger'!P84="Ja","Vest, ","")&amp;IF('Indtast oplysninger'!P104="Ja","Nord, ","")</f>
        <v/>
      </c>
      <c r="Q14" s="325" t="str">
        <f>IF('Indtast oplysninger'!Q44="Ja","Øst, ","")&amp;IF('Indtast oplysninger'!Q64="Ja","Syd, ","")&amp;IF('Indtast oplysninger'!Q84="Ja","Vest, ","")&amp;IF('Indtast oplysninger'!Q104="Ja","Nord, ","")</f>
        <v/>
      </c>
      <c r="R14" s="325" t="str">
        <f>IF('Indtast oplysninger'!R44="Ja","Øst, ","")&amp;IF('Indtast oplysninger'!R64="Ja","Syd, ","")&amp;IF('Indtast oplysninger'!R84="Ja","Vest, ","")&amp;IF('Indtast oplysninger'!R104="Ja","Nord, ","")</f>
        <v/>
      </c>
      <c r="S14" s="325" t="str">
        <f>IF('Indtast oplysninger'!S44="Ja","Øst, ","")&amp;IF('Indtast oplysninger'!S64="Ja","Syd, ","")&amp;IF('Indtast oplysninger'!S84="Ja","Vest, ","")&amp;IF('Indtast oplysninger'!S104="Ja","Nord, ","")</f>
        <v/>
      </c>
      <c r="T14" s="325" t="str">
        <f>IF('Indtast oplysninger'!T44="Ja","Øst, ","")&amp;IF('Indtast oplysninger'!T64="Ja","Syd, ","")&amp;IF('Indtast oplysninger'!T84="Ja","Vest, ","")&amp;IF('Indtast oplysninger'!T104="Ja","Nord, ","")</f>
        <v/>
      </c>
      <c r="U14" s="325" t="str">
        <f>IF('Indtast oplysninger'!U44="Ja","Øst, ","")&amp;IF('Indtast oplysninger'!U64="Ja","Syd, ","")&amp;IF('Indtast oplysninger'!U84="Ja","Vest, ","")&amp;IF('Indtast oplysninger'!U104="Ja","Nord, ","")</f>
        <v/>
      </c>
      <c r="V14" s="325" t="str">
        <f>IF('Indtast oplysninger'!V44="Ja","Øst, ","")&amp;IF('Indtast oplysninger'!V64="Ja","Syd, ","")&amp;IF('Indtast oplysninger'!V84="Ja","Vest, ","")&amp;IF('Indtast oplysninger'!V104="Ja","Nord, ","")</f>
        <v/>
      </c>
      <c r="W14" s="325" t="str">
        <f>IF('Indtast oplysninger'!W44="Ja","Øst, ","")&amp;IF('Indtast oplysninger'!W64="Ja","Syd, ","")&amp;IF('Indtast oplysninger'!W84="Ja","Vest, ","")&amp;IF('Indtast oplysninger'!W104="Ja","Nord, ","")</f>
        <v/>
      </c>
      <c r="X14" s="325" t="str">
        <f>IF('Indtast oplysninger'!X44="Ja","Øst, ","")&amp;IF('Indtast oplysninger'!X64="Ja","Syd, ","")&amp;IF('Indtast oplysninger'!X84="Ja","Vest, ","")&amp;IF('Indtast oplysninger'!X104="Ja","Nord, ","")</f>
        <v/>
      </c>
      <c r="Y14" s="325" t="str">
        <f>IF('Indtast oplysninger'!Y44="Ja","Øst, ","")&amp;IF('Indtast oplysninger'!Y64="Ja","Syd, ","")&amp;IF('Indtast oplysninger'!Y84="Ja","Vest, ","")&amp;IF('Indtast oplysninger'!Y104="Ja","Nord, ","")</f>
        <v/>
      </c>
      <c r="Z14" s="325" t="str">
        <f>IF('Indtast oplysninger'!Z44="Ja","Øst, ","")&amp;IF('Indtast oplysninger'!Z64="Ja","Syd, ","")&amp;IF('Indtast oplysninger'!Z84="Ja","Vest, ","")&amp;IF('Indtast oplysninger'!Z104="Ja","Nord, ","")</f>
        <v/>
      </c>
      <c r="AA14" s="325" t="str">
        <f>IF('Indtast oplysninger'!AA44="Ja","Øst, ","")&amp;IF('Indtast oplysninger'!AA64="Ja","Syd, ","")&amp;IF('Indtast oplysninger'!AA84="Ja","Vest, ","")&amp;IF('Indtast oplysninger'!AA104="Ja","Nord, ","")</f>
        <v/>
      </c>
      <c r="AB14" s="325" t="str">
        <f>IF('Indtast oplysninger'!AB44="Ja","Øst, ","")&amp;IF('Indtast oplysninger'!AB64="Ja","Syd, ","")&amp;IF('Indtast oplysninger'!AB84="Ja","Vest, ","")&amp;IF('Indtast oplysninger'!AB104="Ja","Nord, ","")</f>
        <v/>
      </c>
      <c r="AC14" s="325" t="str">
        <f>IF('Indtast oplysninger'!AC44="Ja","Øst, ","")&amp;IF('Indtast oplysninger'!AC64="Ja","Syd, ","")&amp;IF('Indtast oplysninger'!AC84="Ja","Vest, ","")&amp;IF('Indtast oplysninger'!AC104="Ja","Nord, ","")</f>
        <v/>
      </c>
      <c r="AD14" s="325" t="str">
        <f>IF('Indtast oplysninger'!AD44="Ja","Øst, ","")&amp;IF('Indtast oplysninger'!AD64="Ja","Syd, ","")&amp;IF('Indtast oplysninger'!AD84="Ja","Vest, ","")&amp;IF('Indtast oplysninger'!AD104="Ja","Nord, ","")</f>
        <v/>
      </c>
      <c r="AE14" s="325" t="str">
        <f>IF('Indtast oplysninger'!AE44="Ja","Øst, ","")&amp;IF('Indtast oplysninger'!AE64="Ja","Syd, ","")&amp;IF('Indtast oplysninger'!AE84="Ja","Vest, ","")&amp;IF('Indtast oplysninger'!AE104="Ja","Nord, ","")</f>
        <v/>
      </c>
      <c r="AF14" s="325" t="str">
        <f>IF('Indtast oplysninger'!AF44="Ja","Øst, ","")&amp;IF('Indtast oplysninger'!AF64="Ja","Syd, ","")&amp;IF('Indtast oplysninger'!AF84="Ja","Vest, ","")&amp;IF('Indtast oplysninger'!AF104="Ja","Nord, ","")</f>
        <v/>
      </c>
      <c r="AG14" s="325" t="str">
        <f>IF('Indtast oplysninger'!AG44="Ja","Øst, ","")&amp;IF('Indtast oplysninger'!AG64="Ja","Syd, ","")&amp;IF('Indtast oplysninger'!AG84="Ja","Vest, ","")&amp;IF('Indtast oplysninger'!AG104="Ja","Nord, ","")</f>
        <v/>
      </c>
      <c r="AH14" s="325" t="str">
        <f>IF('Indtast oplysninger'!AH44="Ja","Øst, ","")&amp;IF('Indtast oplysninger'!AH64="Ja","Syd, ","")&amp;IF('Indtast oplysninger'!AH84="Ja","Vest, ","")&amp;IF('Indtast oplysninger'!AH104="Ja","Nord, ","")</f>
        <v/>
      </c>
      <c r="AI14" s="325" t="str">
        <f>IF('Indtast oplysninger'!AI44="Ja","Øst, ","")&amp;IF('Indtast oplysninger'!AI64="Ja","Syd, ","")&amp;IF('Indtast oplysninger'!AI84="Ja","Vest, ","")&amp;IF('Indtast oplysninger'!AI104="Ja","Nord, ","")</f>
        <v/>
      </c>
      <c r="AJ14" s="325" t="str">
        <f>IF('Indtast oplysninger'!AJ44="Ja","Øst, ","")&amp;IF('Indtast oplysninger'!AJ64="Ja","Syd, ","")&amp;IF('Indtast oplysninger'!AJ84="Ja","Vest, ","")&amp;IF('Indtast oplysninger'!AJ104="Ja","Nord, ","")</f>
        <v/>
      </c>
      <c r="AK14" s="325" t="str">
        <f>IF('Indtast oplysninger'!AK44="Ja","Øst, ","")&amp;IF('Indtast oplysninger'!AK64="Ja","Syd, ","")&amp;IF('Indtast oplysninger'!AK84="Ja","Vest, ","")&amp;IF('Indtast oplysninger'!AK104="Ja","Nord, ","")</f>
        <v/>
      </c>
      <c r="AL14" s="325" t="str">
        <f>IF('Indtast oplysninger'!AL44="Ja","Øst, ","")&amp;IF('Indtast oplysninger'!AL64="Ja","Syd, ","")&amp;IF('Indtast oplysninger'!AL84="Ja","Vest, ","")&amp;IF('Indtast oplysninger'!AL104="Ja","Nord, ","")</f>
        <v/>
      </c>
      <c r="AM14" s="325" t="str">
        <f>IF('Indtast oplysninger'!AM44="Ja","Øst, ","")&amp;IF('Indtast oplysninger'!AM64="Ja","Syd, ","")&amp;IF('Indtast oplysninger'!AM84="Ja","Vest, ","")&amp;IF('Indtast oplysninger'!AM104="Ja","Nord, ","")</f>
        <v/>
      </c>
      <c r="AN14" s="325" t="str">
        <f>IF('Indtast oplysninger'!AN44="Ja","Øst, ","")&amp;IF('Indtast oplysninger'!AN64="Ja","Syd, ","")&amp;IF('Indtast oplysninger'!AN84="Ja","Vest, ","")&amp;IF('Indtast oplysninger'!AN104="Ja","Nord, ","")</f>
        <v/>
      </c>
      <c r="AO14" s="325" t="str">
        <f>IF('Indtast oplysninger'!AO44="Ja","Øst, ","")&amp;IF('Indtast oplysninger'!AO64="Ja","Syd, ","")&amp;IF('Indtast oplysninger'!AO84="Ja","Vest, ","")&amp;IF('Indtast oplysninger'!AO104="Ja","Nord, ","")</f>
        <v/>
      </c>
      <c r="AP14" s="325" t="str">
        <f>IF('Indtast oplysninger'!AP44="Ja","Øst, ","")&amp;IF('Indtast oplysninger'!AP64="Ja","Syd, ","")&amp;IF('Indtast oplysninger'!AP84="Ja","Vest, ","")&amp;IF('Indtast oplysninger'!AP104="Ja","Nord, ","")</f>
        <v/>
      </c>
      <c r="AQ14" s="325" t="str">
        <f>IF('Indtast oplysninger'!AQ44="Ja","Øst, ","")&amp;IF('Indtast oplysninger'!AQ64="Ja","Syd, ","")&amp;IF('Indtast oplysninger'!AQ84="Ja","Vest, ","")&amp;IF('Indtast oplysninger'!AQ104="Ja","Nord, ","")</f>
        <v/>
      </c>
      <c r="AR14" s="325" t="str">
        <f>IF('Indtast oplysninger'!AR44="Ja","Øst, ","")&amp;IF('Indtast oplysninger'!AR64="Ja","Syd, ","")&amp;IF('Indtast oplysninger'!AR84="Ja","Vest, ","")&amp;IF('Indtast oplysninger'!AR104="Ja","Nord, ","")</f>
        <v/>
      </c>
      <c r="AS14" s="325" t="str">
        <f>IF('Indtast oplysninger'!AS44="Ja","Øst, ","")&amp;IF('Indtast oplysninger'!AS64="Ja","Syd, ","")&amp;IF('Indtast oplysninger'!AS84="Ja","Vest, ","")&amp;IF('Indtast oplysninger'!AS104="Ja","Nord, ","")</f>
        <v/>
      </c>
      <c r="AT14" s="325" t="str">
        <f>IF('Indtast oplysninger'!AT44="Ja","Øst, ","")&amp;IF('Indtast oplysninger'!AT64="Ja","Syd, ","")&amp;IF('Indtast oplysninger'!AT84="Ja","Vest, ","")&amp;IF('Indtast oplysninger'!AT104="Ja","Nord, ","")</f>
        <v/>
      </c>
      <c r="AU14" s="325" t="str">
        <f>IF('Indtast oplysninger'!AU44="Ja","Øst, ","")&amp;IF('Indtast oplysninger'!AU64="Ja","Syd, ","")&amp;IF('Indtast oplysninger'!AU84="Ja","Vest, ","")&amp;IF('Indtast oplysninger'!AU104="Ja","Nord, ","")</f>
        <v/>
      </c>
      <c r="AV14" s="325" t="str">
        <f>IF('Indtast oplysninger'!AV44="Ja","Øst, ","")&amp;IF('Indtast oplysninger'!AV64="Ja","Syd, ","")&amp;IF('Indtast oplysninger'!AV84="Ja","Vest, ","")&amp;IF('Indtast oplysninger'!AV104="Ja","Nord, ","")</f>
        <v/>
      </c>
      <c r="AW14" s="325" t="str">
        <f>IF('Indtast oplysninger'!AW44="Ja","Øst, ","")&amp;IF('Indtast oplysninger'!AW64="Ja","Syd, ","")&amp;IF('Indtast oplysninger'!AW84="Ja","Vest, ","")&amp;IF('Indtast oplysninger'!AW104="Ja","Nord, ","")</f>
        <v/>
      </c>
      <c r="AX14" s="325" t="str">
        <f>IF('Indtast oplysninger'!AX44="Ja","Øst, ","")&amp;IF('Indtast oplysninger'!AX64="Ja","Syd, ","")&amp;IF('Indtast oplysninger'!AX84="Ja","Vest, ","")&amp;IF('Indtast oplysninger'!AX104="Ja","Nord, ","")</f>
        <v/>
      </c>
      <c r="AY14" s="325" t="str">
        <f>IF('Indtast oplysninger'!AY44="Ja","Øst, ","")&amp;IF('Indtast oplysninger'!AY64="Ja","Syd, ","")&amp;IF('Indtast oplysninger'!AY84="Ja","Vest, ","")&amp;IF('Indtast oplysninger'!AY104="Ja","Nord, ","")</f>
        <v/>
      </c>
      <c r="AZ14" s="325" t="str">
        <f>IF('Indtast oplysninger'!AZ44="Ja","Øst, ","")&amp;IF('Indtast oplysninger'!AZ64="Ja","Syd, ","")&amp;IF('Indtast oplysninger'!AZ84="Ja","Vest, ","")&amp;IF('Indtast oplysninger'!AZ104="Ja","Nord, ","")</f>
        <v/>
      </c>
      <c r="BA14" s="325" t="str">
        <f>IF('Indtast oplysninger'!BA44="Ja","Øst, ","")&amp;IF('Indtast oplysninger'!BA64="Ja","Syd, ","")&amp;IF('Indtast oplysninger'!BA84="Ja","Vest, ","")&amp;IF('Indtast oplysninger'!BA104="Ja","Nord, ","")</f>
        <v/>
      </c>
      <c r="BB14" s="325" t="str">
        <f>IF('Indtast oplysninger'!BB44="Ja","Øst, ","")&amp;IF('Indtast oplysninger'!BB64="Ja","Syd, ","")&amp;IF('Indtast oplysninger'!BB84="Ja","Vest, ","")&amp;IF('Indtast oplysninger'!BB104="Ja","Nord, ","")</f>
        <v/>
      </c>
      <c r="BC14" s="325" t="str">
        <f>IF('Indtast oplysninger'!BC44="Ja","Øst, ","")&amp;IF('Indtast oplysninger'!BC64="Ja","Syd, ","")&amp;IF('Indtast oplysninger'!BC84="Ja","Vest, ","")&amp;IF('Indtast oplysninger'!BC104="Ja","Nord, ","")</f>
        <v/>
      </c>
      <c r="BD14" s="325" t="str">
        <f>IF('Indtast oplysninger'!BD44="Ja","Øst, ","")&amp;IF('Indtast oplysninger'!BD64="Ja","Syd, ","")&amp;IF('Indtast oplysninger'!BD84="Ja","Vest, ","")&amp;IF('Indtast oplysninger'!BD104="Ja","Nord, ","")</f>
        <v/>
      </c>
      <c r="BE14" s="325" t="str">
        <f>IF('Indtast oplysninger'!BE44="Ja","Øst, ","")&amp;IF('Indtast oplysninger'!BE64="Ja","Syd, ","")&amp;IF('Indtast oplysninger'!BE84="Ja","Vest, ","")&amp;IF('Indtast oplysninger'!BE104="Ja","Nord, ","")</f>
        <v/>
      </c>
      <c r="BF14" s="325" t="str">
        <f>IF('Indtast oplysninger'!BF44="Ja","Øst, ","")&amp;IF('Indtast oplysninger'!BF64="Ja","Syd, ","")&amp;IF('Indtast oplysninger'!BF84="Ja","Vest, ","")&amp;IF('Indtast oplysninger'!BF104="Ja","Nord, ","")</f>
        <v/>
      </c>
      <c r="BG14" s="325" t="str">
        <f>IF('Indtast oplysninger'!BG44="Ja","Øst, ","")&amp;IF('Indtast oplysninger'!BG64="Ja","Syd, ","")&amp;IF('Indtast oplysninger'!BG84="Ja","Vest, ","")&amp;IF('Indtast oplysninger'!BG104="Ja","Nord, ","")</f>
        <v/>
      </c>
      <c r="BH14" s="325" t="str">
        <f>IF('Indtast oplysninger'!BH44="Ja","Øst, ","")&amp;IF('Indtast oplysninger'!BH64="Ja","Syd, ","")&amp;IF('Indtast oplysninger'!BH84="Ja","Vest, ","")&amp;IF('Indtast oplysninger'!BH104="Ja","Nord, ","")</f>
        <v/>
      </c>
      <c r="BI14" s="325" t="str">
        <f>IF('Indtast oplysninger'!BI44="Ja","Øst, ","")&amp;IF('Indtast oplysninger'!BI64="Ja","Syd, ","")&amp;IF('Indtast oplysninger'!BI84="Ja","Vest, ","")&amp;IF('Indtast oplysninger'!BI104="Ja","Nord, ","")</f>
        <v/>
      </c>
      <c r="BJ14" s="325" t="str">
        <f>IF('Indtast oplysninger'!BJ44="Ja","Øst, ","")&amp;IF('Indtast oplysninger'!BJ64="Ja","Syd, ","")&amp;IF('Indtast oplysninger'!BJ84="Ja","Vest, ","")&amp;IF('Indtast oplysninger'!BJ104="Ja","Nord, ","")</f>
        <v/>
      </c>
      <c r="BK14" s="325" t="str">
        <f>IF('Indtast oplysninger'!BK44="Ja","Øst, ","")&amp;IF('Indtast oplysninger'!BK64="Ja","Syd, ","")&amp;IF('Indtast oplysninger'!BK84="Ja","Vest, ","")&amp;IF('Indtast oplysninger'!BK104="Ja","Nord, ","")</f>
        <v/>
      </c>
      <c r="BL14" s="3"/>
      <c r="BM14" s="3"/>
      <c r="BN14" s="3"/>
      <c r="BO14" s="3"/>
      <c r="BP14" s="3"/>
    </row>
    <row r="15" spans="1:68" x14ac:dyDescent="0.4">
      <c r="A15" s="3"/>
      <c r="B15" s="305"/>
      <c r="C15" s="305"/>
      <c r="D15" s="317" t="s">
        <v>871</v>
      </c>
      <c r="E15" s="325" t="str">
        <f>IF('Indtast oplysninger'!E44="Ja",Beregninger!E53&amp;", ","")&amp;IF('Indtast oplysninger'!E64="Ja",Beregninger!E55&amp;", ","")&amp;IF('Indtast oplysninger'!E84="Ja",Beregninger!E57&amp;", ","")&amp;IF('Indtast oplysninger'!E104="Ja",Beregninger!E59&amp;", ","")</f>
        <v xml:space="preserve">3-lags glas, 3-lags glas, </v>
      </c>
      <c r="F15" s="325" t="str">
        <f>IF('Indtast oplysninger'!F44="Ja",Beregninger!F53&amp;", ","")&amp;IF('Indtast oplysninger'!F64="Ja",Beregninger!F55&amp;", ","")&amp;IF('Indtast oplysninger'!F84="Ja",Beregninger!F57&amp;", ","")&amp;IF('Indtast oplysninger'!F104="Ja",Beregninger!F59&amp;", ","")</f>
        <v xml:space="preserve">2-lags energirude, </v>
      </c>
      <c r="G15" s="325" t="str">
        <f>IF('Indtast oplysninger'!G44="Ja",Beregninger!G53&amp;", ","")&amp;IF('Indtast oplysninger'!G64="Ja",Beregninger!G55&amp;", ","")&amp;IF('Indtast oplysninger'!G84="Ja",Beregninger!G57&amp;", ","")&amp;IF('Indtast oplysninger'!G104="Ja",Beregninger!G59&amp;", ","")</f>
        <v xml:space="preserve">2-lags energirude, </v>
      </c>
      <c r="H15" s="325" t="str">
        <f>IF('Indtast oplysninger'!H44="Ja",Beregninger!H53&amp;", ","")&amp;IF('Indtast oplysninger'!H64="Ja",Beregninger!H55&amp;", ","")&amp;IF('Indtast oplysninger'!H84="Ja",Beregninger!H57&amp;", ","")&amp;IF('Indtast oplysninger'!H104="Ja",Beregninger!H59&amp;", ","")</f>
        <v xml:space="preserve">2-lags termorude, </v>
      </c>
      <c r="I15" s="325" t="str">
        <f>IF('Indtast oplysninger'!I44="Ja",Beregninger!I53&amp;", ","")&amp;IF('Indtast oplysninger'!I64="Ja",Beregninger!I55&amp;", ","")&amp;IF('Indtast oplysninger'!I84="Ja",Beregninger!I57&amp;", ","")&amp;IF('Indtast oplysninger'!I104="Ja",Beregninger!I59&amp;", ","")</f>
        <v/>
      </c>
      <c r="J15" s="325" t="str">
        <f>IF('Indtast oplysninger'!J44="Ja",Beregninger!J53&amp;", ","")&amp;IF('Indtast oplysninger'!J64="Ja",Beregninger!J55&amp;", ","")&amp;IF('Indtast oplysninger'!J84="Ja",Beregninger!J57&amp;", ","")&amp;IF('Indtast oplysninger'!J104="Ja",Beregninger!J59&amp;", ","")</f>
        <v/>
      </c>
      <c r="K15" s="325" t="str">
        <f>IF('Indtast oplysninger'!K44="Ja",Beregninger!K53&amp;", ","")&amp;IF('Indtast oplysninger'!K64="Ja",Beregninger!K55&amp;", ","")&amp;IF('Indtast oplysninger'!K84="Ja",Beregninger!K57&amp;", ","")&amp;IF('Indtast oplysninger'!K104="Ja",Beregninger!K59&amp;", ","")</f>
        <v/>
      </c>
      <c r="L15" s="325" t="str">
        <f>IF('Indtast oplysninger'!L44="Ja",Beregninger!L53&amp;", ","")&amp;IF('Indtast oplysninger'!L64="Ja",Beregninger!L55&amp;", ","")&amp;IF('Indtast oplysninger'!L84="Ja",Beregninger!L57&amp;", ","")&amp;IF('Indtast oplysninger'!L104="Ja",Beregninger!L59&amp;", ","")</f>
        <v/>
      </c>
      <c r="M15" s="325" t="str">
        <f>IF('Indtast oplysninger'!M44="Ja",Beregninger!M53&amp;", ","")&amp;IF('Indtast oplysninger'!M64="Ja",Beregninger!M55&amp;", ","")&amp;IF('Indtast oplysninger'!M84="Ja",Beregninger!M57&amp;", ","")&amp;IF('Indtast oplysninger'!M104="Ja",Beregninger!M59&amp;", ","")</f>
        <v/>
      </c>
      <c r="N15" s="325" t="str">
        <f>IF('Indtast oplysninger'!N44="Ja",Beregninger!N53&amp;", ","")&amp;IF('Indtast oplysninger'!N64="Ja",Beregninger!N55&amp;", ","")&amp;IF('Indtast oplysninger'!N84="Ja",Beregninger!N57&amp;", ","")&amp;IF('Indtast oplysninger'!N104="Ja",Beregninger!N59&amp;", ","")</f>
        <v/>
      </c>
      <c r="O15" s="325" t="str">
        <f>IF('Indtast oplysninger'!O44="Ja",Beregninger!O53&amp;", ","")&amp;IF('Indtast oplysninger'!O64="Ja",Beregninger!O55&amp;", ","")&amp;IF('Indtast oplysninger'!O84="Ja",Beregninger!O57&amp;", ","")&amp;IF('Indtast oplysninger'!O104="Ja",Beregninger!O59&amp;", ","")</f>
        <v/>
      </c>
      <c r="P15" s="325" t="str">
        <f>IF('Indtast oplysninger'!P44="Ja",Beregninger!P53&amp;", ","")&amp;IF('Indtast oplysninger'!P64="Ja",Beregninger!P55&amp;", ","")&amp;IF('Indtast oplysninger'!P84="Ja",Beregninger!P57&amp;", ","")&amp;IF('Indtast oplysninger'!P104="Ja",Beregninger!P59&amp;", ","")</f>
        <v/>
      </c>
      <c r="Q15" s="325" t="str">
        <f>IF('Indtast oplysninger'!Q44="Ja",Beregninger!Q53&amp;", ","")&amp;IF('Indtast oplysninger'!Q64="Ja",Beregninger!Q55&amp;", ","")&amp;IF('Indtast oplysninger'!Q84="Ja",Beregninger!Q57&amp;", ","")&amp;IF('Indtast oplysninger'!Q104="Ja",Beregninger!Q59&amp;", ","")</f>
        <v/>
      </c>
      <c r="R15" s="325" t="str">
        <f>IF('Indtast oplysninger'!R44="Ja",Beregninger!R53&amp;", ","")&amp;IF('Indtast oplysninger'!R64="Ja",Beregninger!R55&amp;", ","")&amp;IF('Indtast oplysninger'!R84="Ja",Beregninger!R57&amp;", ","")&amp;IF('Indtast oplysninger'!R104="Ja",Beregninger!R59&amp;", ","")</f>
        <v/>
      </c>
      <c r="S15" s="325" t="str">
        <f>IF('Indtast oplysninger'!S44="Ja",Beregninger!S53&amp;", ","")&amp;IF('Indtast oplysninger'!S64="Ja",Beregninger!S55&amp;", ","")&amp;IF('Indtast oplysninger'!S84="Ja",Beregninger!S57&amp;", ","")&amp;IF('Indtast oplysninger'!S104="Ja",Beregninger!S59&amp;", ","")</f>
        <v/>
      </c>
      <c r="T15" s="325" t="str">
        <f>IF('Indtast oplysninger'!T44="Ja",Beregninger!T53&amp;", ","")&amp;IF('Indtast oplysninger'!T64="Ja",Beregninger!T55&amp;", ","")&amp;IF('Indtast oplysninger'!T84="Ja",Beregninger!T57&amp;", ","")&amp;IF('Indtast oplysninger'!T104="Ja",Beregninger!T59&amp;", ","")</f>
        <v/>
      </c>
      <c r="U15" s="325" t="str">
        <f>IF('Indtast oplysninger'!U44="Ja",Beregninger!U53&amp;", ","")&amp;IF('Indtast oplysninger'!U64="Ja",Beregninger!U55&amp;", ","")&amp;IF('Indtast oplysninger'!U84="Ja",Beregninger!U57&amp;", ","")&amp;IF('Indtast oplysninger'!U104="Ja",Beregninger!U59&amp;", ","")</f>
        <v/>
      </c>
      <c r="V15" s="325" t="str">
        <f>IF('Indtast oplysninger'!V44="Ja",Beregninger!V53&amp;", ","")&amp;IF('Indtast oplysninger'!V64="Ja",Beregninger!V55&amp;", ","")&amp;IF('Indtast oplysninger'!V84="Ja",Beregninger!V57&amp;", ","")&amp;IF('Indtast oplysninger'!V104="Ja",Beregninger!V59&amp;", ","")</f>
        <v/>
      </c>
      <c r="W15" s="325" t="str">
        <f>IF('Indtast oplysninger'!W44="Ja",Beregninger!W53&amp;", ","")&amp;IF('Indtast oplysninger'!W64="Ja",Beregninger!W55&amp;", ","")&amp;IF('Indtast oplysninger'!W84="Ja",Beregninger!W57&amp;", ","")&amp;IF('Indtast oplysninger'!W104="Ja",Beregninger!W59&amp;", ","")</f>
        <v/>
      </c>
      <c r="X15" s="325" t="str">
        <f>IF('Indtast oplysninger'!X44="Ja",Beregninger!X53&amp;", ","")&amp;IF('Indtast oplysninger'!X64="Ja",Beregninger!X55&amp;", ","")&amp;IF('Indtast oplysninger'!X84="Ja",Beregninger!X57&amp;", ","")&amp;IF('Indtast oplysninger'!X104="Ja",Beregninger!X59&amp;", ","")</f>
        <v/>
      </c>
      <c r="Y15" s="325" t="str">
        <f>IF('Indtast oplysninger'!Y44="Ja",Beregninger!Y53&amp;", ","")&amp;IF('Indtast oplysninger'!Y64="Ja",Beregninger!Y55&amp;", ","")&amp;IF('Indtast oplysninger'!Y84="Ja",Beregninger!Y57&amp;", ","")&amp;IF('Indtast oplysninger'!Y104="Ja",Beregninger!Y59&amp;", ","")</f>
        <v/>
      </c>
      <c r="Z15" s="325" t="str">
        <f>IF('Indtast oplysninger'!Z44="Ja",Beregninger!Z53&amp;", ","")&amp;IF('Indtast oplysninger'!Z64="Ja",Beregninger!Z55&amp;", ","")&amp;IF('Indtast oplysninger'!Z84="Ja",Beregninger!Z57&amp;", ","")&amp;IF('Indtast oplysninger'!Z104="Ja",Beregninger!Z59&amp;", ","")</f>
        <v/>
      </c>
      <c r="AA15" s="325" t="str">
        <f>IF('Indtast oplysninger'!AA44="Ja",Beregninger!AA53&amp;", ","")&amp;IF('Indtast oplysninger'!AA64="Ja",Beregninger!AA55&amp;", ","")&amp;IF('Indtast oplysninger'!AA84="Ja",Beregninger!AA57&amp;", ","")&amp;IF('Indtast oplysninger'!AA104="Ja",Beregninger!AA59&amp;", ","")</f>
        <v/>
      </c>
      <c r="AB15" s="325" t="str">
        <f>IF('Indtast oplysninger'!AB44="Ja",Beregninger!AB53&amp;", ","")&amp;IF('Indtast oplysninger'!AB64="Ja",Beregninger!AB55&amp;", ","")&amp;IF('Indtast oplysninger'!AB84="Ja",Beregninger!AB57&amp;", ","")&amp;IF('Indtast oplysninger'!AB104="Ja",Beregninger!AB59&amp;", ","")</f>
        <v/>
      </c>
      <c r="AC15" s="325" t="str">
        <f>IF('Indtast oplysninger'!AC44="Ja",Beregninger!AC53&amp;", ","")&amp;IF('Indtast oplysninger'!AC64="Ja",Beregninger!AC55&amp;", ","")&amp;IF('Indtast oplysninger'!AC84="Ja",Beregninger!AC57&amp;", ","")&amp;IF('Indtast oplysninger'!AC104="Ja",Beregninger!AC59&amp;", ","")</f>
        <v/>
      </c>
      <c r="AD15" s="325" t="str">
        <f>IF('Indtast oplysninger'!AD44="Ja",Beregninger!AD53&amp;", ","")&amp;IF('Indtast oplysninger'!AD64="Ja",Beregninger!AD55&amp;", ","")&amp;IF('Indtast oplysninger'!AD84="Ja",Beregninger!AD57&amp;", ","")&amp;IF('Indtast oplysninger'!AD104="Ja",Beregninger!AD59&amp;", ","")</f>
        <v/>
      </c>
      <c r="AE15" s="325" t="str">
        <f>IF('Indtast oplysninger'!AE44="Ja",Beregninger!AE53&amp;", ","")&amp;IF('Indtast oplysninger'!AE64="Ja",Beregninger!AE55&amp;", ","")&amp;IF('Indtast oplysninger'!AE84="Ja",Beregninger!AE57&amp;", ","")&amp;IF('Indtast oplysninger'!AE104="Ja",Beregninger!AE59&amp;", ","")</f>
        <v/>
      </c>
      <c r="AF15" s="325" t="str">
        <f>IF('Indtast oplysninger'!AF44="Ja",Beregninger!AF53&amp;", ","")&amp;IF('Indtast oplysninger'!AF64="Ja",Beregninger!AF55&amp;", ","")&amp;IF('Indtast oplysninger'!AF84="Ja",Beregninger!AF57&amp;", ","")&amp;IF('Indtast oplysninger'!AF104="Ja",Beregninger!AF59&amp;", ","")</f>
        <v/>
      </c>
      <c r="AG15" s="325" t="str">
        <f>IF('Indtast oplysninger'!AG44="Ja",Beregninger!AG53&amp;", ","")&amp;IF('Indtast oplysninger'!AG64="Ja",Beregninger!AG55&amp;", ","")&amp;IF('Indtast oplysninger'!AG84="Ja",Beregninger!AG57&amp;", ","")&amp;IF('Indtast oplysninger'!AG104="Ja",Beregninger!AG59&amp;", ","")</f>
        <v/>
      </c>
      <c r="AH15" s="325" t="str">
        <f>IF('Indtast oplysninger'!AH44="Ja",Beregninger!AH53&amp;", ","")&amp;IF('Indtast oplysninger'!AH64="Ja",Beregninger!AH55&amp;", ","")&amp;IF('Indtast oplysninger'!AH84="Ja",Beregninger!AH57&amp;", ","")&amp;IF('Indtast oplysninger'!AH104="Ja",Beregninger!AH59&amp;", ","")</f>
        <v/>
      </c>
      <c r="AI15" s="325" t="str">
        <f>IF('Indtast oplysninger'!AI44="Ja",Beregninger!AI53&amp;", ","")&amp;IF('Indtast oplysninger'!AI64="Ja",Beregninger!AI55&amp;", ","")&amp;IF('Indtast oplysninger'!AI84="Ja",Beregninger!AI57&amp;", ","")&amp;IF('Indtast oplysninger'!AI104="Ja",Beregninger!AI59&amp;", ","")</f>
        <v/>
      </c>
      <c r="AJ15" s="325" t="str">
        <f>IF('Indtast oplysninger'!AJ44="Ja",Beregninger!AJ53&amp;", ","")&amp;IF('Indtast oplysninger'!AJ64="Ja",Beregninger!AJ55&amp;", ","")&amp;IF('Indtast oplysninger'!AJ84="Ja",Beregninger!AJ57&amp;", ","")&amp;IF('Indtast oplysninger'!AJ104="Ja",Beregninger!AJ59&amp;", ","")</f>
        <v/>
      </c>
      <c r="AK15" s="325" t="str">
        <f>IF('Indtast oplysninger'!AK44="Ja",Beregninger!AK53&amp;", ","")&amp;IF('Indtast oplysninger'!AK64="Ja",Beregninger!AK55&amp;", ","")&amp;IF('Indtast oplysninger'!AK84="Ja",Beregninger!AK57&amp;", ","")&amp;IF('Indtast oplysninger'!AK104="Ja",Beregninger!AK59&amp;", ","")</f>
        <v/>
      </c>
      <c r="AL15" s="325" t="str">
        <f>IF('Indtast oplysninger'!AL44="Ja",Beregninger!AL53&amp;", ","")&amp;IF('Indtast oplysninger'!AL64="Ja",Beregninger!AL55&amp;", ","")&amp;IF('Indtast oplysninger'!AL84="Ja",Beregninger!AL57&amp;", ","")&amp;IF('Indtast oplysninger'!AL104="Ja",Beregninger!AL59&amp;", ","")</f>
        <v/>
      </c>
      <c r="AM15" s="325" t="str">
        <f>IF('Indtast oplysninger'!AM44="Ja",Beregninger!AM53&amp;", ","")&amp;IF('Indtast oplysninger'!AM64="Ja",Beregninger!AM55&amp;", ","")&amp;IF('Indtast oplysninger'!AM84="Ja",Beregninger!AM57&amp;", ","")&amp;IF('Indtast oplysninger'!AM104="Ja",Beregninger!AM59&amp;", ","")</f>
        <v/>
      </c>
      <c r="AN15" s="325" t="str">
        <f>IF('Indtast oplysninger'!AN44="Ja",Beregninger!AN53&amp;", ","")&amp;IF('Indtast oplysninger'!AN64="Ja",Beregninger!AN55&amp;", ","")&amp;IF('Indtast oplysninger'!AN84="Ja",Beregninger!AN57&amp;", ","")&amp;IF('Indtast oplysninger'!AN104="Ja",Beregninger!AN59&amp;", ","")</f>
        <v/>
      </c>
      <c r="AO15" s="325" t="str">
        <f>IF('Indtast oplysninger'!AO44="Ja",Beregninger!AO53&amp;", ","")&amp;IF('Indtast oplysninger'!AO64="Ja",Beregninger!AO55&amp;", ","")&amp;IF('Indtast oplysninger'!AO84="Ja",Beregninger!AO57&amp;", ","")&amp;IF('Indtast oplysninger'!AO104="Ja",Beregninger!AO59&amp;", ","")</f>
        <v/>
      </c>
      <c r="AP15" s="325" t="str">
        <f>IF('Indtast oplysninger'!AP44="Ja",Beregninger!AP53&amp;", ","")&amp;IF('Indtast oplysninger'!AP64="Ja",Beregninger!AP55&amp;", ","")&amp;IF('Indtast oplysninger'!AP84="Ja",Beregninger!AP57&amp;", ","")&amp;IF('Indtast oplysninger'!AP104="Ja",Beregninger!AP59&amp;", ","")</f>
        <v/>
      </c>
      <c r="AQ15" s="325" t="str">
        <f>IF('Indtast oplysninger'!AQ44="Ja",Beregninger!AQ53&amp;", ","")&amp;IF('Indtast oplysninger'!AQ64="Ja",Beregninger!AQ55&amp;", ","")&amp;IF('Indtast oplysninger'!AQ84="Ja",Beregninger!AQ57&amp;", ","")&amp;IF('Indtast oplysninger'!AQ104="Ja",Beregninger!AQ59&amp;", ","")</f>
        <v/>
      </c>
      <c r="AR15" s="325" t="str">
        <f>IF('Indtast oplysninger'!AR44="Ja",Beregninger!AR53&amp;", ","")&amp;IF('Indtast oplysninger'!AR64="Ja",Beregninger!AR55&amp;", ","")&amp;IF('Indtast oplysninger'!AR84="Ja",Beregninger!AR57&amp;", ","")&amp;IF('Indtast oplysninger'!AR104="Ja",Beregninger!AR59&amp;", ","")</f>
        <v/>
      </c>
      <c r="AS15" s="325" t="str">
        <f>IF('Indtast oplysninger'!AS44="Ja",Beregninger!AS53&amp;", ","")&amp;IF('Indtast oplysninger'!AS64="Ja",Beregninger!AS55&amp;", ","")&amp;IF('Indtast oplysninger'!AS84="Ja",Beregninger!AS57&amp;", ","")&amp;IF('Indtast oplysninger'!AS104="Ja",Beregninger!AS59&amp;", ","")</f>
        <v/>
      </c>
      <c r="AT15" s="325" t="str">
        <f>IF('Indtast oplysninger'!AT44="Ja",Beregninger!AT53&amp;", ","")&amp;IF('Indtast oplysninger'!AT64="Ja",Beregninger!AT55&amp;", ","")&amp;IF('Indtast oplysninger'!AT84="Ja",Beregninger!AT57&amp;", ","")&amp;IF('Indtast oplysninger'!AT104="Ja",Beregninger!AT59&amp;", ","")</f>
        <v/>
      </c>
      <c r="AU15" s="325" t="str">
        <f>IF('Indtast oplysninger'!AU44="Ja",Beregninger!AU53&amp;", ","")&amp;IF('Indtast oplysninger'!AU64="Ja",Beregninger!AU55&amp;", ","")&amp;IF('Indtast oplysninger'!AU84="Ja",Beregninger!AU57&amp;", ","")&amp;IF('Indtast oplysninger'!AU104="Ja",Beregninger!AU59&amp;", ","")</f>
        <v/>
      </c>
      <c r="AV15" s="325" t="str">
        <f>IF('Indtast oplysninger'!AV44="Ja",Beregninger!AV53&amp;", ","")&amp;IF('Indtast oplysninger'!AV64="Ja",Beregninger!AV55&amp;", ","")&amp;IF('Indtast oplysninger'!AV84="Ja",Beregninger!AV57&amp;", ","")&amp;IF('Indtast oplysninger'!AV104="Ja",Beregninger!AV59&amp;", ","")</f>
        <v/>
      </c>
      <c r="AW15" s="325" t="str">
        <f>IF('Indtast oplysninger'!AW44="Ja",Beregninger!AW53&amp;", ","")&amp;IF('Indtast oplysninger'!AW64="Ja",Beregninger!AW55&amp;", ","")&amp;IF('Indtast oplysninger'!AW84="Ja",Beregninger!AW57&amp;", ","")&amp;IF('Indtast oplysninger'!AW104="Ja",Beregninger!AW59&amp;", ","")</f>
        <v/>
      </c>
      <c r="AX15" s="325" t="str">
        <f>IF('Indtast oplysninger'!AX44="Ja",Beregninger!AX53&amp;", ","")&amp;IF('Indtast oplysninger'!AX64="Ja",Beregninger!AX55&amp;", ","")&amp;IF('Indtast oplysninger'!AX84="Ja",Beregninger!AX57&amp;", ","")&amp;IF('Indtast oplysninger'!AX104="Ja",Beregninger!AX59&amp;", ","")</f>
        <v/>
      </c>
      <c r="AY15" s="325" t="str">
        <f>IF('Indtast oplysninger'!AY44="Ja",Beregninger!AY53&amp;", ","")&amp;IF('Indtast oplysninger'!AY64="Ja",Beregninger!AY55&amp;", ","")&amp;IF('Indtast oplysninger'!AY84="Ja",Beregninger!AY57&amp;", ","")&amp;IF('Indtast oplysninger'!AY104="Ja",Beregninger!AY59&amp;", ","")</f>
        <v/>
      </c>
      <c r="AZ15" s="325" t="str">
        <f>IF('Indtast oplysninger'!AZ44="Ja",Beregninger!AZ53&amp;", ","")&amp;IF('Indtast oplysninger'!AZ64="Ja",Beregninger!AZ55&amp;", ","")&amp;IF('Indtast oplysninger'!AZ84="Ja",Beregninger!AZ57&amp;", ","")&amp;IF('Indtast oplysninger'!AZ104="Ja",Beregninger!AZ59&amp;", ","")</f>
        <v/>
      </c>
      <c r="BA15" s="325" t="str">
        <f>IF('Indtast oplysninger'!BA44="Ja",Beregninger!BA53&amp;", ","")&amp;IF('Indtast oplysninger'!BA64="Ja",Beregninger!BA55&amp;", ","")&amp;IF('Indtast oplysninger'!BA84="Ja",Beregninger!BA57&amp;", ","")&amp;IF('Indtast oplysninger'!BA104="Ja",Beregninger!BA59&amp;", ","")</f>
        <v/>
      </c>
      <c r="BB15" s="325" t="str">
        <f>IF('Indtast oplysninger'!BB44="Ja",Beregninger!BB53&amp;", ","")&amp;IF('Indtast oplysninger'!BB64="Ja",Beregninger!BB55&amp;", ","")&amp;IF('Indtast oplysninger'!BB84="Ja",Beregninger!BB57&amp;", ","")&amp;IF('Indtast oplysninger'!BB104="Ja",Beregninger!BB59&amp;", ","")</f>
        <v/>
      </c>
      <c r="BC15" s="325" t="str">
        <f>IF('Indtast oplysninger'!BC44="Ja",Beregninger!BC53&amp;", ","")&amp;IF('Indtast oplysninger'!BC64="Ja",Beregninger!BC55&amp;", ","")&amp;IF('Indtast oplysninger'!BC84="Ja",Beregninger!BC57&amp;", ","")&amp;IF('Indtast oplysninger'!BC104="Ja",Beregninger!BC59&amp;", ","")</f>
        <v/>
      </c>
      <c r="BD15" s="325" t="str">
        <f>IF('Indtast oplysninger'!BD44="Ja",Beregninger!BD53&amp;", ","")&amp;IF('Indtast oplysninger'!BD64="Ja",Beregninger!BD55&amp;", ","")&amp;IF('Indtast oplysninger'!BD84="Ja",Beregninger!BD57&amp;", ","")&amp;IF('Indtast oplysninger'!BD104="Ja",Beregninger!BD59&amp;", ","")</f>
        <v/>
      </c>
      <c r="BE15" s="325" t="str">
        <f>IF('Indtast oplysninger'!BE44="Ja",Beregninger!BE53&amp;", ","")&amp;IF('Indtast oplysninger'!BE64="Ja",Beregninger!BE55&amp;", ","")&amp;IF('Indtast oplysninger'!BE84="Ja",Beregninger!BE57&amp;", ","")&amp;IF('Indtast oplysninger'!BE104="Ja",Beregninger!BE59&amp;", ","")</f>
        <v/>
      </c>
      <c r="BF15" s="325" t="str">
        <f>IF('Indtast oplysninger'!BF44="Ja",Beregninger!BF53&amp;", ","")&amp;IF('Indtast oplysninger'!BF64="Ja",Beregninger!BF55&amp;", ","")&amp;IF('Indtast oplysninger'!BF84="Ja",Beregninger!BF57&amp;", ","")&amp;IF('Indtast oplysninger'!BF104="Ja",Beregninger!BF59&amp;", ","")</f>
        <v/>
      </c>
      <c r="BG15" s="325" t="str">
        <f>IF('Indtast oplysninger'!BG44="Ja",Beregninger!BG53&amp;", ","")&amp;IF('Indtast oplysninger'!BG64="Ja",Beregninger!BG55&amp;", ","")&amp;IF('Indtast oplysninger'!BG84="Ja",Beregninger!BG57&amp;", ","")&amp;IF('Indtast oplysninger'!BG104="Ja",Beregninger!BG59&amp;", ","")</f>
        <v/>
      </c>
      <c r="BH15" s="325" t="str">
        <f>IF('Indtast oplysninger'!BH44="Ja",Beregninger!BH53&amp;", ","")&amp;IF('Indtast oplysninger'!BH64="Ja",Beregninger!BH55&amp;", ","")&amp;IF('Indtast oplysninger'!BH84="Ja",Beregninger!BH57&amp;", ","")&amp;IF('Indtast oplysninger'!BH104="Ja",Beregninger!BH59&amp;", ","")</f>
        <v/>
      </c>
      <c r="BI15" s="325" t="str">
        <f>IF('Indtast oplysninger'!BI44="Ja",Beregninger!BI53&amp;", ","")&amp;IF('Indtast oplysninger'!BI64="Ja",Beregninger!BI55&amp;", ","")&amp;IF('Indtast oplysninger'!BI84="Ja",Beregninger!BI57&amp;", ","")&amp;IF('Indtast oplysninger'!BI104="Ja",Beregninger!BI59&amp;", ","")</f>
        <v/>
      </c>
      <c r="BJ15" s="325" t="str">
        <f>IF('Indtast oplysninger'!BJ44="Ja",Beregninger!BJ53&amp;", ","")&amp;IF('Indtast oplysninger'!BJ64="Ja",Beregninger!BJ55&amp;", ","")&amp;IF('Indtast oplysninger'!BJ84="Ja",Beregninger!BJ57&amp;", ","")&amp;IF('Indtast oplysninger'!BJ104="Ja",Beregninger!BJ59&amp;", ","")</f>
        <v/>
      </c>
      <c r="BK15" s="325" t="str">
        <f>IF('Indtast oplysninger'!BK44="Ja",Beregninger!BK53&amp;", ","")&amp;IF('Indtast oplysninger'!BK64="Ja",Beregninger!BK55&amp;", ","")&amp;IF('Indtast oplysninger'!BK84="Ja",Beregninger!BK57&amp;", ","")&amp;IF('Indtast oplysninger'!BK104="Ja",Beregninger!BK59&amp;", ","")</f>
        <v/>
      </c>
      <c r="BL15" s="3"/>
      <c r="BM15" s="3"/>
      <c r="BN15" s="3"/>
      <c r="BO15" s="3"/>
      <c r="BP15" s="3"/>
    </row>
    <row r="16" spans="1:68" x14ac:dyDescent="0.4">
      <c r="A16" s="3"/>
      <c r="B16" s="305"/>
      <c r="C16" s="305"/>
      <c r="D16" s="317" t="s">
        <v>1</v>
      </c>
      <c r="E16" s="325" t="str">
        <f>IF(E6="-","",IFERROR(VLOOKUP("Ja",Beregninger!E220:E222,1),"Nej"))</f>
        <v>Nej</v>
      </c>
      <c r="F16" s="325" t="str">
        <f>IF(F6="-","",IFERROR(VLOOKUP("Ja",Beregninger!F220:F222,1),"Nej"))</f>
        <v>Nej</v>
      </c>
      <c r="G16" s="325" t="str">
        <f>IF(G6="-","",IFERROR(VLOOKUP("Ja",Beregninger!G220:G222,1),"Nej"))</f>
        <v>Nej</v>
      </c>
      <c r="H16" s="325" t="str">
        <f>IF(H6="-","",IFERROR(VLOOKUP("Ja",Beregninger!H220:H222,1),"Nej"))</f>
        <v>Ja</v>
      </c>
      <c r="I16" s="325" t="str">
        <f>IF(I6="-","",IFERROR(VLOOKUP("Ja",Beregninger!I220:I222,1),"Nej"))</f>
        <v/>
      </c>
      <c r="J16" s="325" t="str">
        <f>IF(J6="-","",IFERROR(VLOOKUP("Ja",Beregninger!J220:J222,1),"Nej"))</f>
        <v/>
      </c>
      <c r="K16" s="325" t="str">
        <f>IF(K6="-","",IFERROR(VLOOKUP("Ja",Beregninger!K220:K222,1),"Nej"))</f>
        <v/>
      </c>
      <c r="L16" s="325" t="str">
        <f>IF(L6="-","",IFERROR(VLOOKUP("Ja",Beregninger!L220:L222,1),"Nej"))</f>
        <v/>
      </c>
      <c r="M16" s="325" t="str">
        <f>IF(M6="-","",IFERROR(VLOOKUP("Ja",Beregninger!M220:M222,1),"Nej"))</f>
        <v/>
      </c>
      <c r="N16" s="325" t="str">
        <f>IF(N6="-","",IFERROR(VLOOKUP("Ja",Beregninger!N220:N222,1),"Nej"))</f>
        <v/>
      </c>
      <c r="O16" s="325" t="str">
        <f>IF(O6="-","",IFERROR(VLOOKUP("Ja",Beregninger!O220:O222,1),"Nej"))</f>
        <v/>
      </c>
      <c r="P16" s="325" t="str">
        <f>IF(P6="-","",IFERROR(VLOOKUP("Ja",Beregninger!P220:P222,1),"Nej"))</f>
        <v/>
      </c>
      <c r="Q16" s="325" t="str">
        <f>IF(Q6="-","",IFERROR(VLOOKUP("Ja",Beregninger!Q220:Q222,1),"Nej"))</f>
        <v/>
      </c>
      <c r="R16" s="325" t="str">
        <f>IF(R6="-","",IFERROR(VLOOKUP("Ja",Beregninger!R220:R222,1),"Nej"))</f>
        <v/>
      </c>
      <c r="S16" s="325" t="str">
        <f>IF(S6="-","",IFERROR(VLOOKUP("Ja",Beregninger!S220:S222,1),"Nej"))</f>
        <v/>
      </c>
      <c r="T16" s="325" t="str">
        <f>IF(T6="-","",IFERROR(VLOOKUP("Ja",Beregninger!T220:T222,1),"Nej"))</f>
        <v/>
      </c>
      <c r="U16" s="325" t="str">
        <f>IF(U6="-","",IFERROR(VLOOKUP("Ja",Beregninger!U220:U222,1),"Nej"))</f>
        <v/>
      </c>
      <c r="V16" s="325" t="str">
        <f>IF(V6="-","",IFERROR(VLOOKUP("Ja",Beregninger!V220:V222,1),"Nej"))</f>
        <v/>
      </c>
      <c r="W16" s="325" t="str">
        <f>IF(W6="-","",IFERROR(VLOOKUP("Ja",Beregninger!W220:W222,1),"Nej"))</f>
        <v/>
      </c>
      <c r="X16" s="325" t="str">
        <f>IF(X6="-","",IFERROR(VLOOKUP("Ja",Beregninger!X220:X222,1),"Nej"))</f>
        <v/>
      </c>
      <c r="Y16" s="325" t="str">
        <f>IF(Y6="-","",IFERROR(VLOOKUP("Ja",Beregninger!Y220:Y222,1),"Nej"))</f>
        <v/>
      </c>
      <c r="Z16" s="325" t="str">
        <f>IF(Z6="-","",IFERROR(VLOOKUP("Ja",Beregninger!Z220:Z222,1),"Nej"))</f>
        <v/>
      </c>
      <c r="AA16" s="325" t="str">
        <f>IF(AA6="-","",IFERROR(VLOOKUP("Ja",Beregninger!AA220:AA222,1),"Nej"))</f>
        <v/>
      </c>
      <c r="AB16" s="325" t="str">
        <f>IF(AB6="-","",IFERROR(VLOOKUP("Ja",Beregninger!AB220:AB222,1),"Nej"))</f>
        <v/>
      </c>
      <c r="AC16" s="325" t="str">
        <f>IF(AC6="-","",IFERROR(VLOOKUP("Ja",Beregninger!AC220:AC222,1),"Nej"))</f>
        <v/>
      </c>
      <c r="AD16" s="325" t="str">
        <f>IF(AD6="-","",IFERROR(VLOOKUP("Ja",Beregninger!AD220:AD222,1),"Nej"))</f>
        <v/>
      </c>
      <c r="AE16" s="325" t="str">
        <f>IF(AE6="-","",IFERROR(VLOOKUP("Ja",Beregninger!AE220:AE222,1),"Nej"))</f>
        <v/>
      </c>
      <c r="AF16" s="325" t="str">
        <f>IF(AF6="-","",IFERROR(VLOOKUP("Ja",Beregninger!AF220:AF222,1),"Nej"))</f>
        <v/>
      </c>
      <c r="AG16" s="325" t="str">
        <f>IF(AG6="-","",IFERROR(VLOOKUP("Ja",Beregninger!AG220:AG222,1),"Nej"))</f>
        <v/>
      </c>
      <c r="AH16" s="325" t="str">
        <f>IF(AH6="-","",IFERROR(VLOOKUP("Ja",Beregninger!AH220:AH222,1),"Nej"))</f>
        <v/>
      </c>
      <c r="AI16" s="325" t="str">
        <f>IF(AI6="-","",IFERROR(VLOOKUP("Ja",Beregninger!AI220:AI222,1),"Nej"))</f>
        <v/>
      </c>
      <c r="AJ16" s="325" t="str">
        <f>IF(AJ6="-","",IFERROR(VLOOKUP("Ja",Beregninger!AJ220:AJ222,1),"Nej"))</f>
        <v/>
      </c>
      <c r="AK16" s="325" t="str">
        <f>IF(AK6="-","",IFERROR(VLOOKUP("Ja",Beregninger!AK220:AK222,1),"Nej"))</f>
        <v/>
      </c>
      <c r="AL16" s="325" t="str">
        <f>IF(AL6="-","",IFERROR(VLOOKUP("Ja",Beregninger!AL220:AL222,1),"Nej"))</f>
        <v/>
      </c>
      <c r="AM16" s="325" t="str">
        <f>IF(AM6="-","",IFERROR(VLOOKUP("Ja",Beregninger!AM220:AM222,1),"Nej"))</f>
        <v/>
      </c>
      <c r="AN16" s="325" t="str">
        <f>IF(AN6="-","",IFERROR(VLOOKUP("Ja",Beregninger!AN220:AN222,1),"Nej"))</f>
        <v/>
      </c>
      <c r="AO16" s="325" t="str">
        <f>IF(AO6="-","",IFERROR(VLOOKUP("Ja",Beregninger!AO220:AO222,1),"Nej"))</f>
        <v/>
      </c>
      <c r="AP16" s="325" t="str">
        <f>IF(AP6="-","",IFERROR(VLOOKUP("Ja",Beregninger!AP220:AP222,1),"Nej"))</f>
        <v/>
      </c>
      <c r="AQ16" s="325" t="str">
        <f>IF(AQ6="-","",IFERROR(VLOOKUP("Ja",Beregninger!AQ220:AQ222,1),"Nej"))</f>
        <v/>
      </c>
      <c r="AR16" s="325" t="str">
        <f>IF(AR6="-","",IFERROR(VLOOKUP("Ja",Beregninger!AR220:AR222,1),"Nej"))</f>
        <v/>
      </c>
      <c r="AS16" s="325" t="str">
        <f>IF(AS6="-","",IFERROR(VLOOKUP("Ja",Beregninger!AS220:AS222,1),"Nej"))</f>
        <v/>
      </c>
      <c r="AT16" s="325" t="str">
        <f>IF(AT6="-","",IFERROR(VLOOKUP("Ja",Beregninger!AT220:AT222,1),"Nej"))</f>
        <v/>
      </c>
      <c r="AU16" s="325" t="str">
        <f>IF(AU6="-","",IFERROR(VLOOKUP("Ja",Beregninger!AU220:AU222,1),"Nej"))</f>
        <v/>
      </c>
      <c r="AV16" s="325" t="str">
        <f>IF(AV6="-","",IFERROR(VLOOKUP("Ja",Beregninger!AV220:AV222,1),"Nej"))</f>
        <v/>
      </c>
      <c r="AW16" s="325" t="str">
        <f>IF(AW6="-","",IFERROR(VLOOKUP("Ja",Beregninger!AW220:AW222,1),"Nej"))</f>
        <v/>
      </c>
      <c r="AX16" s="325" t="str">
        <f>IF(AX6="-","",IFERROR(VLOOKUP("Ja",Beregninger!AX220:AX222,1),"Nej"))</f>
        <v/>
      </c>
      <c r="AY16" s="325" t="str">
        <f>IF(AY6="-","",IFERROR(VLOOKUP("Ja",Beregninger!AY220:AY222,1),"Nej"))</f>
        <v/>
      </c>
      <c r="AZ16" s="325" t="str">
        <f>IF(AZ6="-","",IFERROR(VLOOKUP("Ja",Beregninger!AZ220:AZ222,1),"Nej"))</f>
        <v/>
      </c>
      <c r="BA16" s="325" t="str">
        <f>IF(BA6="-","",IFERROR(VLOOKUP("Ja",Beregninger!BA220:BA222,1),"Nej"))</f>
        <v/>
      </c>
      <c r="BB16" s="325" t="str">
        <f>IF(BB6="-","",IFERROR(VLOOKUP("Ja",Beregninger!BB220:BB222,1),"Nej"))</f>
        <v/>
      </c>
      <c r="BC16" s="325" t="str">
        <f>IF(BC6="-","",IFERROR(VLOOKUP("Ja",Beregninger!BC220:BC222,1),"Nej"))</f>
        <v/>
      </c>
      <c r="BD16" s="325" t="str">
        <f>IF(BD6="-","",IFERROR(VLOOKUP("Ja",Beregninger!BD220:BD222,1),"Nej"))</f>
        <v/>
      </c>
      <c r="BE16" s="325" t="str">
        <f>IF(BE6="-","",IFERROR(VLOOKUP("Ja",Beregninger!BE220:BE222,1),"Nej"))</f>
        <v/>
      </c>
      <c r="BF16" s="325" t="str">
        <f>IF(BF6="-","",IFERROR(VLOOKUP("Ja",Beregninger!BF220:BF222,1),"Nej"))</f>
        <v/>
      </c>
      <c r="BG16" s="325" t="str">
        <f>IF(BG6="-","",IFERROR(VLOOKUP("Ja",Beregninger!BG220:BG222,1),"Nej"))</f>
        <v/>
      </c>
      <c r="BH16" s="325" t="str">
        <f>IF(BH6="-","",IFERROR(VLOOKUP("Ja",Beregninger!BH220:BH222,1),"Nej"))</f>
        <v/>
      </c>
      <c r="BI16" s="325" t="str">
        <f>IF(BI6="-","",IFERROR(VLOOKUP("Ja",Beregninger!BI220:BI222,1),"Nej"))</f>
        <v/>
      </c>
      <c r="BJ16" s="325" t="str">
        <f>IF(BJ6="-","",IFERROR(VLOOKUP("Ja",Beregninger!BJ220:BJ222,1),"Nej"))</f>
        <v/>
      </c>
      <c r="BK16" s="325" t="str">
        <f>IF(BK6="-","",IFERROR(VLOOKUP("Ja",Beregninger!BK220:BK222,1),"Nej"))</f>
        <v/>
      </c>
      <c r="BL16" s="3"/>
      <c r="BM16" s="3"/>
      <c r="BN16" s="3"/>
      <c r="BO16" s="3"/>
      <c r="BP16" s="3"/>
    </row>
    <row r="17" spans="1:68" ht="15" thickBot="1" x14ac:dyDescent="0.45">
      <c r="A17" s="3"/>
      <c r="B17" s="307"/>
      <c r="C17" s="307"/>
      <c r="D17" s="318" t="s">
        <v>700</v>
      </c>
      <c r="E17" s="326">
        <f>IF(E6="-","",VLOOKUP('Indtast oplysninger'!E124,Tabelværdier!$A$3:$B$7,2,FALSE))</f>
        <v>0.7</v>
      </c>
      <c r="F17" s="326">
        <f>IF(F6="-","",VLOOKUP('Indtast oplysninger'!F124,Tabelværdier!$A$3:$B$7,2,FALSE))</f>
        <v>0.9</v>
      </c>
      <c r="G17" s="326">
        <f>IF(G6="-","",VLOOKUP('Indtast oplysninger'!G124,Tabelværdier!$A$3:$B$7,2,FALSE))</f>
        <v>0.7</v>
      </c>
      <c r="H17" s="326">
        <f>IF(H6="-","",VLOOKUP('Indtast oplysninger'!H124,Tabelværdier!$A$3:$B$7,2,FALSE))</f>
        <v>0.9</v>
      </c>
      <c r="I17" s="326" t="str">
        <f>IF(I6="-","",VLOOKUP('Indtast oplysninger'!I124,Tabelværdier!$A$3:$B$7,2,FALSE))</f>
        <v/>
      </c>
      <c r="J17" s="326" t="str">
        <f>IF(J6="-","",VLOOKUP('Indtast oplysninger'!J124,Tabelværdier!$A$3:$B$7,2,FALSE))</f>
        <v/>
      </c>
      <c r="K17" s="326" t="str">
        <f>IF(K6="-","",VLOOKUP('Indtast oplysninger'!K124,Tabelværdier!$A$3:$B$7,2,FALSE))</f>
        <v/>
      </c>
      <c r="L17" s="326" t="str">
        <f>IF(L6="-","",VLOOKUP('Indtast oplysninger'!L124,Tabelværdier!$A$3:$B$7,2,FALSE))</f>
        <v/>
      </c>
      <c r="M17" s="326" t="str">
        <f>IF(M6="-","",VLOOKUP('Indtast oplysninger'!M124,Tabelværdier!$A$3:$B$7,2,FALSE))</f>
        <v/>
      </c>
      <c r="N17" s="326" t="str">
        <f>IF(N6="-","",VLOOKUP('Indtast oplysninger'!N124,Tabelværdier!$A$3:$B$7,2,FALSE))</f>
        <v/>
      </c>
      <c r="O17" s="326" t="str">
        <f>IF(O6="-","",VLOOKUP('Indtast oplysninger'!O124,Tabelværdier!$A$3:$B$7,2,FALSE))</f>
        <v/>
      </c>
      <c r="P17" s="326" t="str">
        <f>IF(P6="-","",VLOOKUP('Indtast oplysninger'!P124,Tabelværdier!$A$3:$B$7,2,FALSE))</f>
        <v/>
      </c>
      <c r="Q17" s="326" t="str">
        <f>IF(Q6="-","",VLOOKUP('Indtast oplysninger'!Q124,Tabelværdier!$A$3:$B$7,2,FALSE))</f>
        <v/>
      </c>
      <c r="R17" s="326" t="str">
        <f>IF(R6="-","",VLOOKUP('Indtast oplysninger'!R124,Tabelværdier!$A$3:$B$7,2,FALSE))</f>
        <v/>
      </c>
      <c r="S17" s="326" t="str">
        <f>IF(S6="-","",VLOOKUP('Indtast oplysninger'!S124,Tabelværdier!$A$3:$B$7,2,FALSE))</f>
        <v/>
      </c>
      <c r="T17" s="326" t="str">
        <f>IF(T6="-","",VLOOKUP('Indtast oplysninger'!T124,Tabelværdier!$A$3:$B$7,2,FALSE))</f>
        <v/>
      </c>
      <c r="U17" s="326" t="str">
        <f>IF(U6="-","",VLOOKUP('Indtast oplysninger'!U124,Tabelværdier!$A$3:$B$7,2,FALSE))</f>
        <v/>
      </c>
      <c r="V17" s="326" t="str">
        <f>IF(V6="-","",VLOOKUP('Indtast oplysninger'!V124,Tabelværdier!$A$3:$B$7,2,FALSE))</f>
        <v/>
      </c>
      <c r="W17" s="326" t="str">
        <f>IF(W6="-","",VLOOKUP('Indtast oplysninger'!W124,Tabelværdier!$A$3:$B$7,2,FALSE))</f>
        <v/>
      </c>
      <c r="X17" s="326" t="str">
        <f>IF(X6="-","",VLOOKUP('Indtast oplysninger'!X124,Tabelværdier!$A$3:$B$7,2,FALSE))</f>
        <v/>
      </c>
      <c r="Y17" s="326" t="str">
        <f>IF(Y6="-","",VLOOKUP('Indtast oplysninger'!Y124,Tabelværdier!$A$3:$B$7,2,FALSE))</f>
        <v/>
      </c>
      <c r="Z17" s="326" t="str">
        <f>IF(Z6="-","",VLOOKUP('Indtast oplysninger'!Z124,Tabelværdier!$A$3:$B$7,2,FALSE))</f>
        <v/>
      </c>
      <c r="AA17" s="326" t="str">
        <f>IF(AA6="-","",VLOOKUP('Indtast oplysninger'!AA124,Tabelværdier!$A$3:$B$7,2,FALSE))</f>
        <v/>
      </c>
      <c r="AB17" s="326" t="str">
        <f>IF(AB6="-","",VLOOKUP('Indtast oplysninger'!AB124,Tabelværdier!$A$3:$B$7,2,FALSE))</f>
        <v/>
      </c>
      <c r="AC17" s="326" t="str">
        <f>IF(AC6="-","",VLOOKUP('Indtast oplysninger'!AC124,Tabelværdier!$A$3:$B$7,2,FALSE))</f>
        <v/>
      </c>
      <c r="AD17" s="326" t="str">
        <f>IF(AD6="-","",VLOOKUP('Indtast oplysninger'!AD124,Tabelværdier!$A$3:$B$7,2,FALSE))</f>
        <v/>
      </c>
      <c r="AE17" s="326" t="str">
        <f>IF(AE6="-","",VLOOKUP('Indtast oplysninger'!AE124,Tabelværdier!$A$3:$B$7,2,FALSE))</f>
        <v/>
      </c>
      <c r="AF17" s="326" t="str">
        <f>IF(AF6="-","",VLOOKUP('Indtast oplysninger'!AF124,Tabelværdier!$A$3:$B$7,2,FALSE))</f>
        <v/>
      </c>
      <c r="AG17" s="326" t="str">
        <f>IF(AG6="-","",VLOOKUP('Indtast oplysninger'!AG124,Tabelværdier!$A$3:$B$7,2,FALSE))</f>
        <v/>
      </c>
      <c r="AH17" s="326" t="str">
        <f>IF(AH6="-","",VLOOKUP('Indtast oplysninger'!AH124,Tabelværdier!$A$3:$B$7,2,FALSE))</f>
        <v/>
      </c>
      <c r="AI17" s="326" t="str">
        <f>IF(AI6="-","",VLOOKUP('Indtast oplysninger'!AI124,Tabelværdier!$A$3:$B$7,2,FALSE))</f>
        <v/>
      </c>
      <c r="AJ17" s="326" t="str">
        <f>IF(AJ6="-","",VLOOKUP('Indtast oplysninger'!AJ124,Tabelværdier!$A$3:$B$7,2,FALSE))</f>
        <v/>
      </c>
      <c r="AK17" s="326" t="str">
        <f>IF(AK6="-","",VLOOKUP('Indtast oplysninger'!AK124,Tabelværdier!$A$3:$B$7,2,FALSE))</f>
        <v/>
      </c>
      <c r="AL17" s="326" t="str">
        <f>IF(AL6="-","",VLOOKUP('Indtast oplysninger'!AL124,Tabelværdier!$A$3:$B$7,2,FALSE))</f>
        <v/>
      </c>
      <c r="AM17" s="326" t="str">
        <f>IF(AM6="-","",VLOOKUP('Indtast oplysninger'!AM124,Tabelværdier!$A$3:$B$7,2,FALSE))</f>
        <v/>
      </c>
      <c r="AN17" s="326" t="str">
        <f>IF(AN6="-","",VLOOKUP('Indtast oplysninger'!AN124,Tabelværdier!$A$3:$B$7,2,FALSE))</f>
        <v/>
      </c>
      <c r="AO17" s="326" t="str">
        <f>IF(AO6="-","",VLOOKUP('Indtast oplysninger'!AO124,Tabelværdier!$A$3:$B$7,2,FALSE))</f>
        <v/>
      </c>
      <c r="AP17" s="326" t="str">
        <f>IF(AP6="-","",VLOOKUP('Indtast oplysninger'!AP124,Tabelværdier!$A$3:$B$7,2,FALSE))</f>
        <v/>
      </c>
      <c r="AQ17" s="326" t="str">
        <f>IF(AQ6="-","",VLOOKUP('Indtast oplysninger'!AQ124,Tabelværdier!$A$3:$B$7,2,FALSE))</f>
        <v/>
      </c>
      <c r="AR17" s="326" t="str">
        <f>IF(AR6="-","",VLOOKUP('Indtast oplysninger'!AR124,Tabelværdier!$A$3:$B$7,2,FALSE))</f>
        <v/>
      </c>
      <c r="AS17" s="326" t="str">
        <f>IF(AS6="-","",VLOOKUP('Indtast oplysninger'!AS124,Tabelværdier!$A$3:$B$7,2,FALSE))</f>
        <v/>
      </c>
      <c r="AT17" s="326" t="str">
        <f>IF(AT6="-","",VLOOKUP('Indtast oplysninger'!AT124,Tabelværdier!$A$3:$B$7,2,FALSE))</f>
        <v/>
      </c>
      <c r="AU17" s="326" t="str">
        <f>IF(AU6="-","",VLOOKUP('Indtast oplysninger'!AU124,Tabelværdier!$A$3:$B$7,2,FALSE))</f>
        <v/>
      </c>
      <c r="AV17" s="326" t="str">
        <f>IF(AV6="-","",VLOOKUP('Indtast oplysninger'!AV124,Tabelværdier!$A$3:$B$7,2,FALSE))</f>
        <v/>
      </c>
      <c r="AW17" s="326" t="str">
        <f>IF(AW6="-","",VLOOKUP('Indtast oplysninger'!AW124,Tabelværdier!$A$3:$B$7,2,FALSE))</f>
        <v/>
      </c>
      <c r="AX17" s="326" t="str">
        <f>IF(AX6="-","",VLOOKUP('Indtast oplysninger'!AX124,Tabelværdier!$A$3:$B$7,2,FALSE))</f>
        <v/>
      </c>
      <c r="AY17" s="326" t="str">
        <f>IF(AY6="-","",VLOOKUP('Indtast oplysninger'!AY124,Tabelværdier!$A$3:$B$7,2,FALSE))</f>
        <v/>
      </c>
      <c r="AZ17" s="326" t="str">
        <f>IF(AZ6="-","",VLOOKUP('Indtast oplysninger'!AZ124,Tabelværdier!$A$3:$B$7,2,FALSE))</f>
        <v/>
      </c>
      <c r="BA17" s="326" t="str">
        <f>IF(BA6="-","",VLOOKUP('Indtast oplysninger'!BA124,Tabelværdier!$A$3:$B$7,2,FALSE))</f>
        <v/>
      </c>
      <c r="BB17" s="326" t="str">
        <f>IF(BB6="-","",VLOOKUP('Indtast oplysninger'!BB124,Tabelværdier!$A$3:$B$7,2,FALSE))</f>
        <v/>
      </c>
      <c r="BC17" s="326" t="str">
        <f>IF(BC6="-","",VLOOKUP('Indtast oplysninger'!BC124,Tabelværdier!$A$3:$B$7,2,FALSE))</f>
        <v/>
      </c>
      <c r="BD17" s="326" t="str">
        <f>IF(BD6="-","",VLOOKUP('Indtast oplysninger'!BD124,Tabelværdier!$A$3:$B$7,2,FALSE))</f>
        <v/>
      </c>
      <c r="BE17" s="326" t="str">
        <f>IF(BE6="-","",VLOOKUP('Indtast oplysninger'!BE124,Tabelværdier!$A$3:$B$7,2,FALSE))</f>
        <v/>
      </c>
      <c r="BF17" s="326" t="str">
        <f>IF(BF6="-","",VLOOKUP('Indtast oplysninger'!BF124,Tabelværdier!$A$3:$B$7,2,FALSE))</f>
        <v/>
      </c>
      <c r="BG17" s="326" t="str">
        <f>IF(BG6="-","",VLOOKUP('Indtast oplysninger'!BG124,Tabelværdier!$A$3:$B$7,2,FALSE))</f>
        <v/>
      </c>
      <c r="BH17" s="326" t="str">
        <f>IF(BH6="-","",VLOOKUP('Indtast oplysninger'!BH124,Tabelværdier!$A$3:$B$7,2,FALSE))</f>
        <v/>
      </c>
      <c r="BI17" s="326" t="str">
        <f>IF(BI6="-","",VLOOKUP('Indtast oplysninger'!BI124,Tabelværdier!$A$3:$B$7,2,FALSE))</f>
        <v/>
      </c>
      <c r="BJ17" s="326" t="str">
        <f>IF(BJ6="-","",VLOOKUP('Indtast oplysninger'!BJ124,Tabelværdier!$A$3:$B$7,2,FALSE))</f>
        <v/>
      </c>
      <c r="BK17" s="326" t="str">
        <f>IF(BK6="-","",VLOOKUP('Indtast oplysninger'!BK124,Tabelværdier!$A$3:$B$7,2,FALSE))</f>
        <v/>
      </c>
      <c r="BL17" s="3"/>
      <c r="BM17" s="3"/>
      <c r="BN17" s="3"/>
      <c r="BO17" s="3"/>
      <c r="BP17" s="3"/>
    </row>
    <row r="18" spans="1:68" ht="15" thickTop="1" x14ac:dyDescent="0.4">
      <c r="A18" s="3"/>
      <c r="B18" s="3"/>
      <c r="C18" s="3"/>
      <c r="D18" s="30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
      <c r="BM18" s="3"/>
      <c r="BN18" s="3"/>
      <c r="BO18" s="3"/>
      <c r="BP18" s="3"/>
    </row>
    <row r="19" spans="1:68" hidden="1" outlineLevel="1" x14ac:dyDescent="0.4">
      <c r="A19" s="3"/>
      <c r="B19" s="378">
        <f>Pointfordeling!A7</f>
        <v>0.35</v>
      </c>
      <c r="C19" s="3"/>
      <c r="D19" s="306" t="s">
        <v>637</v>
      </c>
      <c r="E19" s="336" t="str">
        <f>IF(E6="-","",'Indtast oplysninger'!E13)</f>
        <v>Nej</v>
      </c>
      <c r="F19" s="336" t="str">
        <f>IF(F6="-","",'Indtast oplysninger'!F13)</f>
        <v>Nej</v>
      </c>
      <c r="G19" s="336" t="str">
        <f>IF(G6="-","",'Indtast oplysninger'!G13)</f>
        <v>Nej</v>
      </c>
      <c r="H19" s="336" t="str">
        <f>IF(H6="-","",'Indtast oplysninger'!H13)</f>
        <v>Ja</v>
      </c>
      <c r="I19" s="336" t="str">
        <f>IF(I6="-","",'Indtast oplysninger'!I13)</f>
        <v/>
      </c>
      <c r="J19" s="336" t="str">
        <f>IF(J6="-","",'Indtast oplysninger'!J13)</f>
        <v/>
      </c>
      <c r="K19" s="336" t="str">
        <f>IF(K6="-","",'Indtast oplysninger'!K13)</f>
        <v/>
      </c>
      <c r="L19" s="336" t="str">
        <f>IF(L6="-","",'Indtast oplysninger'!L13)</f>
        <v/>
      </c>
      <c r="M19" s="336" t="str">
        <f>IF(M6="-","",'Indtast oplysninger'!M13)</f>
        <v/>
      </c>
      <c r="N19" s="336" t="str">
        <f>IF(N6="-","",'Indtast oplysninger'!N13)</f>
        <v/>
      </c>
      <c r="O19" s="336" t="str">
        <f>IF(O6="-","",'Indtast oplysninger'!O13)</f>
        <v/>
      </c>
      <c r="P19" s="336" t="str">
        <f>IF(P6="-","",'Indtast oplysninger'!P13)</f>
        <v/>
      </c>
      <c r="Q19" s="336" t="str">
        <f>IF(Q6="-","",'Indtast oplysninger'!Q13)</f>
        <v/>
      </c>
      <c r="R19" s="336" t="str">
        <f>IF(R6="-","",'Indtast oplysninger'!R13)</f>
        <v/>
      </c>
      <c r="S19" s="336" t="str">
        <f>IF(S6="-","",'Indtast oplysninger'!S13)</f>
        <v/>
      </c>
      <c r="T19" s="336" t="str">
        <f>IF(T6="-","",'Indtast oplysninger'!T13)</f>
        <v/>
      </c>
      <c r="U19" s="336" t="str">
        <f>IF(U6="-","",'Indtast oplysninger'!U13)</f>
        <v/>
      </c>
      <c r="V19" s="336" t="str">
        <f>IF(V6="-","",'Indtast oplysninger'!V13)</f>
        <v/>
      </c>
      <c r="W19" s="336" t="str">
        <f>IF(W6="-","",'Indtast oplysninger'!W13)</f>
        <v/>
      </c>
      <c r="X19" s="336" t="str">
        <f>IF(X6="-","",'Indtast oplysninger'!X13)</f>
        <v/>
      </c>
      <c r="Y19" s="336" t="str">
        <f>IF(Y6="-","",'Indtast oplysninger'!Y13)</f>
        <v/>
      </c>
      <c r="Z19" s="336" t="str">
        <f>IF(Z6="-","",'Indtast oplysninger'!Z13)</f>
        <v/>
      </c>
      <c r="AA19" s="336" t="str">
        <f>IF(AA6="-","",'Indtast oplysninger'!AA13)</f>
        <v/>
      </c>
      <c r="AB19" s="336" t="str">
        <f>IF(AB6="-","",'Indtast oplysninger'!AB13)</f>
        <v/>
      </c>
      <c r="AC19" s="336" t="str">
        <f>IF(AC6="-","",'Indtast oplysninger'!AC13)</f>
        <v/>
      </c>
      <c r="AD19" s="336" t="str">
        <f>IF(AD6="-","",'Indtast oplysninger'!AD13)</f>
        <v/>
      </c>
      <c r="AE19" s="336" t="str">
        <f>IF(AE6="-","",'Indtast oplysninger'!AE13)</f>
        <v/>
      </c>
      <c r="AF19" s="336" t="str">
        <f>IF(AF6="-","",'Indtast oplysninger'!AF13)</f>
        <v/>
      </c>
      <c r="AG19" s="336" t="str">
        <f>IF(AG6="-","",'Indtast oplysninger'!AG13)</f>
        <v/>
      </c>
      <c r="AH19" s="336" t="str">
        <f>IF(AH6="-","",'Indtast oplysninger'!AH13)</f>
        <v/>
      </c>
      <c r="AI19" s="336" t="str">
        <f>IF(AI6="-","",'Indtast oplysninger'!AI13)</f>
        <v/>
      </c>
      <c r="AJ19" s="336" t="str">
        <f>IF(AJ6="-","",'Indtast oplysninger'!AJ13)</f>
        <v/>
      </c>
      <c r="AK19" s="336" t="str">
        <f>IF(AK6="-","",'Indtast oplysninger'!AK13)</f>
        <v/>
      </c>
      <c r="AL19" s="336" t="str">
        <f>IF(AL6="-","",'Indtast oplysninger'!AL13)</f>
        <v/>
      </c>
      <c r="AM19" s="336" t="str">
        <f>IF(AM6="-","",'Indtast oplysninger'!AM13)</f>
        <v/>
      </c>
      <c r="AN19" s="336" t="str">
        <f>IF(AN6="-","",'Indtast oplysninger'!AN13)</f>
        <v/>
      </c>
      <c r="AO19" s="336" t="str">
        <f>IF(AO6="-","",'Indtast oplysninger'!AO13)</f>
        <v/>
      </c>
      <c r="AP19" s="336" t="str">
        <f>IF(AP6="-","",'Indtast oplysninger'!AP13)</f>
        <v/>
      </c>
      <c r="AQ19" s="336" t="str">
        <f>IF(AQ6="-","",'Indtast oplysninger'!AQ13)</f>
        <v/>
      </c>
      <c r="AR19" s="336" t="str">
        <f>IF(AR6="-","",'Indtast oplysninger'!AR13)</f>
        <v/>
      </c>
      <c r="AS19" s="336" t="str">
        <f>IF(AS6="-","",'Indtast oplysninger'!AS13)</f>
        <v/>
      </c>
      <c r="AT19" s="336" t="str">
        <f>IF(AT6="-","",'Indtast oplysninger'!AT13)</f>
        <v/>
      </c>
      <c r="AU19" s="336" t="str">
        <f>IF(AU6="-","",'Indtast oplysninger'!AU13)</f>
        <v/>
      </c>
      <c r="AV19" s="336" t="str">
        <f>IF(AV6="-","",'Indtast oplysninger'!AV13)</f>
        <v/>
      </c>
      <c r="AW19" s="336" t="str">
        <f>IF(AW6="-","",'Indtast oplysninger'!AW13)</f>
        <v/>
      </c>
      <c r="AX19" s="336" t="str">
        <f>IF(AX6="-","",'Indtast oplysninger'!AX13)</f>
        <v/>
      </c>
      <c r="AY19" s="336" t="str">
        <f>IF(AY6="-","",'Indtast oplysninger'!AY13)</f>
        <v/>
      </c>
      <c r="AZ19" s="336" t="str">
        <f>IF(AZ6="-","",'Indtast oplysninger'!AZ13)</f>
        <v/>
      </c>
      <c r="BA19" s="336" t="str">
        <f>IF(BA6="-","",'Indtast oplysninger'!BA13)</f>
        <v/>
      </c>
      <c r="BB19" s="336" t="str">
        <f>IF(BB6="-","",'Indtast oplysninger'!BB13)</f>
        <v/>
      </c>
      <c r="BC19" s="336" t="str">
        <f>IF(BC6="-","",'Indtast oplysninger'!BC13)</f>
        <v/>
      </c>
      <c r="BD19" s="336" t="str">
        <f>IF(BD6="-","",'Indtast oplysninger'!BD13)</f>
        <v/>
      </c>
      <c r="BE19" s="336" t="str">
        <f>IF(BE6="-","",'Indtast oplysninger'!BE13)</f>
        <v/>
      </c>
      <c r="BF19" s="336" t="str">
        <f>IF(BF6="-","",'Indtast oplysninger'!BF13)</f>
        <v/>
      </c>
      <c r="BG19" s="336" t="str">
        <f>IF(BG6="-","",'Indtast oplysninger'!BG13)</f>
        <v/>
      </c>
      <c r="BH19" s="336" t="str">
        <f>IF(BH6="-","",'Indtast oplysninger'!BH13)</f>
        <v/>
      </c>
      <c r="BI19" s="336" t="str">
        <f>IF(BI6="-","",'Indtast oplysninger'!BI13)</f>
        <v/>
      </c>
      <c r="BJ19" s="336" t="str">
        <f>IF(BJ6="-","",'Indtast oplysninger'!BJ13)</f>
        <v/>
      </c>
      <c r="BK19" s="336" t="str">
        <f>IF(BK6="-","",'Indtast oplysninger'!BK13)</f>
        <v/>
      </c>
      <c r="BL19" s="3"/>
      <c r="BM19" s="3"/>
      <c r="BN19" s="3"/>
      <c r="BO19" s="3"/>
      <c r="BP19" s="3"/>
    </row>
    <row r="20" spans="1:68" hidden="1" outlineLevel="1" x14ac:dyDescent="0.4">
      <c r="A20" s="3"/>
      <c r="B20" s="378"/>
      <c r="C20" s="3"/>
      <c r="D20" s="332" t="s">
        <v>870</v>
      </c>
      <c r="E20" s="336" t="str">
        <f>IF(E6="-","",Beregninger!E34)</f>
        <v>LED Flade</v>
      </c>
      <c r="F20" s="336" t="str">
        <f>IF(F6="-","",Beregninger!F34)</f>
        <v>T8 lysstofrør 2 rør</v>
      </c>
      <c r="G20" s="336" t="str">
        <f>IF(G6="-","",Beregninger!G34)</f>
        <v>Kompaktlysstofrør</v>
      </c>
      <c r="H20" s="336" t="str">
        <f>IF(H6="-","",Beregninger!H34)</f>
        <v>T5 lysstofrør 2 rør</v>
      </c>
      <c r="I20" s="336" t="str">
        <f>IF(I6="-","",Beregninger!I34)</f>
        <v/>
      </c>
      <c r="J20" s="336" t="str">
        <f>IF(J6="-","",Beregninger!J34)</f>
        <v/>
      </c>
      <c r="K20" s="336" t="str">
        <f>IF(K6="-","",Beregninger!K34)</f>
        <v/>
      </c>
      <c r="L20" s="336" t="str">
        <f>IF(L6="-","",Beregninger!L34)</f>
        <v/>
      </c>
      <c r="M20" s="336" t="str">
        <f>IF(M6="-","",Beregninger!M34)</f>
        <v/>
      </c>
      <c r="N20" s="336" t="str">
        <f>IF(N6="-","",Beregninger!N34)</f>
        <v/>
      </c>
      <c r="O20" s="336" t="str">
        <f>IF(O6="-","",Beregninger!O34)</f>
        <v/>
      </c>
      <c r="P20" s="336" t="str">
        <f>IF(P6="-","",Beregninger!P34)</f>
        <v/>
      </c>
      <c r="Q20" s="336" t="str">
        <f>IF(Q6="-","",Beregninger!Q34)</f>
        <v/>
      </c>
      <c r="R20" s="336" t="str">
        <f>IF(R6="-","",Beregninger!R34)</f>
        <v/>
      </c>
      <c r="S20" s="336" t="str">
        <f>IF(S6="-","",Beregninger!S34)</f>
        <v/>
      </c>
      <c r="T20" s="336" t="str">
        <f>IF(T6="-","",Beregninger!T34)</f>
        <v/>
      </c>
      <c r="U20" s="336" t="str">
        <f>IF(U6="-","",Beregninger!U34)</f>
        <v/>
      </c>
      <c r="V20" s="336" t="str">
        <f>IF(V6="-","",Beregninger!V34)</f>
        <v/>
      </c>
      <c r="W20" s="336" t="str">
        <f>IF(W6="-","",Beregninger!W34)</f>
        <v/>
      </c>
      <c r="X20" s="336" t="str">
        <f>IF(X6="-","",Beregninger!X34)</f>
        <v/>
      </c>
      <c r="Y20" s="336" t="str">
        <f>IF(Y6="-","",Beregninger!Y34)</f>
        <v/>
      </c>
      <c r="Z20" s="336" t="str">
        <f>IF(Z6="-","",Beregninger!Z34)</f>
        <v/>
      </c>
      <c r="AA20" s="336" t="str">
        <f>IF(AA6="-","",Beregninger!AA34)</f>
        <v/>
      </c>
      <c r="AB20" s="336" t="str">
        <f>IF(AB6="-","",Beregninger!AB34)</f>
        <v/>
      </c>
      <c r="AC20" s="336" t="str">
        <f>IF(AC6="-","",Beregninger!AC34)</f>
        <v/>
      </c>
      <c r="AD20" s="336" t="str">
        <f>IF(AD6="-","",Beregninger!AD34)</f>
        <v/>
      </c>
      <c r="AE20" s="336" t="str">
        <f>IF(AE6="-","",Beregninger!AE34)</f>
        <v/>
      </c>
      <c r="AF20" s="336" t="str">
        <f>IF(AF6="-","",Beregninger!AF34)</f>
        <v/>
      </c>
      <c r="AG20" s="336" t="str">
        <f>IF(AG6="-","",Beregninger!AG34)</f>
        <v/>
      </c>
      <c r="AH20" s="336" t="str">
        <f>IF(AH6="-","",Beregninger!AH34)</f>
        <v/>
      </c>
      <c r="AI20" s="336" t="str">
        <f>IF(AI6="-","",Beregninger!AI34)</f>
        <v/>
      </c>
      <c r="AJ20" s="336" t="str">
        <f>IF(AJ6="-","",Beregninger!AJ34)</f>
        <v/>
      </c>
      <c r="AK20" s="336" t="str">
        <f>IF(AK6="-","",Beregninger!AK34)</f>
        <v/>
      </c>
      <c r="AL20" s="336" t="str">
        <f>IF(AL6="-","",Beregninger!AL34)</f>
        <v/>
      </c>
      <c r="AM20" s="336" t="str">
        <f>IF(AM6="-","",Beregninger!AM34)</f>
        <v/>
      </c>
      <c r="AN20" s="336" t="str">
        <f>IF(AN6="-","",Beregninger!AN34)</f>
        <v/>
      </c>
      <c r="AO20" s="336" t="str">
        <f>IF(AO6="-","",Beregninger!AO34)</f>
        <v/>
      </c>
      <c r="AP20" s="336" t="str">
        <f>IF(AP6="-","",Beregninger!AP34)</f>
        <v/>
      </c>
      <c r="AQ20" s="336" t="str">
        <f>IF(AQ6="-","",Beregninger!AQ34)</f>
        <v/>
      </c>
      <c r="AR20" s="336" t="str">
        <f>IF(AR6="-","",Beregninger!AR34)</f>
        <v/>
      </c>
      <c r="AS20" s="336" t="str">
        <f>IF(AS6="-","",Beregninger!AS34)</f>
        <v/>
      </c>
      <c r="AT20" s="336" t="str">
        <f>IF(AT6="-","",Beregninger!AT34)</f>
        <v/>
      </c>
      <c r="AU20" s="336" t="str">
        <f>IF(AU6="-","",Beregninger!AU34)</f>
        <v/>
      </c>
      <c r="AV20" s="336" t="str">
        <f>IF(AV6="-","",Beregninger!AV34)</f>
        <v/>
      </c>
      <c r="AW20" s="336" t="str">
        <f>IF(AW6="-","",Beregninger!AW34)</f>
        <v/>
      </c>
      <c r="AX20" s="336" t="str">
        <f>IF(AX6="-","",Beregninger!AX34)</f>
        <v/>
      </c>
      <c r="AY20" s="336" t="str">
        <f>IF(AY6="-","",Beregninger!AY34)</f>
        <v/>
      </c>
      <c r="AZ20" s="336" t="str">
        <f>IF(AZ6="-","",Beregninger!AZ34)</f>
        <v/>
      </c>
      <c r="BA20" s="336" t="str">
        <f>IF(BA6="-","",Beregninger!BA34)</f>
        <v/>
      </c>
      <c r="BB20" s="336" t="str">
        <f>IF(BB6="-","",Beregninger!BB34)</f>
        <v/>
      </c>
      <c r="BC20" s="336" t="str">
        <f>IF(BC6="-","",Beregninger!BC34)</f>
        <v/>
      </c>
      <c r="BD20" s="336" t="str">
        <f>IF(BD6="-","",Beregninger!BD34)</f>
        <v/>
      </c>
      <c r="BE20" s="336" t="str">
        <f>IF(BE6="-","",Beregninger!BE34)</f>
        <v/>
      </c>
      <c r="BF20" s="336" t="str">
        <f>IF(BF6="-","",Beregninger!BF34)</f>
        <v/>
      </c>
      <c r="BG20" s="336" t="str">
        <f>IF(BG6="-","",Beregninger!BG34)</f>
        <v/>
      </c>
      <c r="BH20" s="336" t="str">
        <f>IF(BH6="-","",Beregninger!BH34)</f>
        <v/>
      </c>
      <c r="BI20" s="336" t="str">
        <f>IF(BI6="-","",Beregninger!BI34)</f>
        <v/>
      </c>
      <c r="BJ20" s="336" t="str">
        <f>IF(BJ6="-","",Beregninger!BJ34)</f>
        <v/>
      </c>
      <c r="BK20" s="336" t="str">
        <f>IF(BK6="-","",Beregninger!BK34)</f>
        <v/>
      </c>
      <c r="BL20" s="3"/>
      <c r="BM20" s="3"/>
      <c r="BN20" s="3"/>
      <c r="BO20" s="3"/>
      <c r="BP20" s="3"/>
    </row>
    <row r="21" spans="1:68" hidden="1" outlineLevel="1" x14ac:dyDescent="0.4">
      <c r="A21" s="3"/>
      <c r="B21" s="378"/>
      <c r="C21" s="3"/>
      <c r="D21" s="3" t="s">
        <v>638</v>
      </c>
      <c r="E21" s="336">
        <f>IF(E6="-","",CEILING(Pointfordeling!$K$13+(Beregninger!E38-Pointfordeling!$H$13)*(Pointfordeling!$K$13-Pointfordeling!$K$14)/(Pointfordeling!$H$13-Pointfordeling!$H$14),10))</f>
        <v>290</v>
      </c>
      <c r="F21" s="336">
        <f>IF(F6="-","",CEILING(Pointfordeling!$K$13+(Beregninger!F38-Pointfordeling!$H$13)*(Pointfordeling!$K$13-Pointfordeling!$K$14)/(Pointfordeling!$H$13-Pointfordeling!$H$14),10))</f>
        <v>330</v>
      </c>
      <c r="G21" s="336">
        <f>IF(G6="-","",CEILING(Pointfordeling!$K$13+(Beregninger!G38-Pointfordeling!$H$13)*(Pointfordeling!$K$13-Pointfordeling!$K$14)/(Pointfordeling!$H$13-Pointfordeling!$H$14),10))</f>
        <v>240</v>
      </c>
      <c r="H21" s="336">
        <f>IF(H6="-","",CEILING(Pointfordeling!$K$13+(Beregninger!H38-Pointfordeling!$H$13)*(Pointfordeling!$K$13-Pointfordeling!$K$14)/(Pointfordeling!$H$13-Pointfordeling!$H$14),10))</f>
        <v>330</v>
      </c>
      <c r="I21" s="336" t="str">
        <f>IF(I6="-","",CEILING(Pointfordeling!$K$13+(Beregninger!I38-Pointfordeling!$H$13)*(Pointfordeling!$K$13-Pointfordeling!$K$14)/(Pointfordeling!$H$13-Pointfordeling!$H$14),10))</f>
        <v/>
      </c>
      <c r="J21" s="336" t="str">
        <f>IF(J6="-","",CEILING(Pointfordeling!$K$13+(Beregninger!J38-Pointfordeling!$H$13)*(Pointfordeling!$K$13-Pointfordeling!$K$14)/(Pointfordeling!$H$13-Pointfordeling!$H$14),10))</f>
        <v/>
      </c>
      <c r="K21" s="336" t="str">
        <f>IF(K6="-","",CEILING(Pointfordeling!$K$13+(Beregninger!K38-Pointfordeling!$H$13)*(Pointfordeling!$K$13-Pointfordeling!$K$14)/(Pointfordeling!$H$13-Pointfordeling!$H$14),10))</f>
        <v/>
      </c>
      <c r="L21" s="336" t="str">
        <f>IF(L6="-","",CEILING(Pointfordeling!$K$13+(Beregninger!L38-Pointfordeling!$H$13)*(Pointfordeling!$K$13-Pointfordeling!$K$14)/(Pointfordeling!$H$13-Pointfordeling!$H$14),10))</f>
        <v/>
      </c>
      <c r="M21" s="336" t="str">
        <f>IF(M6="-","",CEILING(Pointfordeling!$K$13+(Beregninger!M38-Pointfordeling!$H$13)*(Pointfordeling!$K$13-Pointfordeling!$K$14)/(Pointfordeling!$H$13-Pointfordeling!$H$14),10))</f>
        <v/>
      </c>
      <c r="N21" s="336" t="str">
        <f>IF(N6="-","",CEILING(Pointfordeling!$K$13+(Beregninger!N38-Pointfordeling!$H$13)*(Pointfordeling!$K$13-Pointfordeling!$K$14)/(Pointfordeling!$H$13-Pointfordeling!$H$14),10))</f>
        <v/>
      </c>
      <c r="O21" s="336" t="str">
        <f>IF(O6="-","",CEILING(Pointfordeling!$K$13+(Beregninger!O38-Pointfordeling!$H$13)*(Pointfordeling!$K$13-Pointfordeling!$K$14)/(Pointfordeling!$H$13-Pointfordeling!$H$14),10))</f>
        <v/>
      </c>
      <c r="P21" s="336" t="str">
        <f>IF(P6="-","",CEILING(Pointfordeling!$K$13+(Beregninger!P38-Pointfordeling!$H$13)*(Pointfordeling!$K$13-Pointfordeling!$K$14)/(Pointfordeling!$H$13-Pointfordeling!$H$14),10))</f>
        <v/>
      </c>
      <c r="Q21" s="336" t="str">
        <f>IF(Q6="-","",CEILING(Pointfordeling!$K$13+(Beregninger!Q38-Pointfordeling!$H$13)*(Pointfordeling!$K$13-Pointfordeling!$K$14)/(Pointfordeling!$H$13-Pointfordeling!$H$14),10))</f>
        <v/>
      </c>
      <c r="R21" s="336" t="str">
        <f>IF(R6="-","",CEILING(Pointfordeling!$K$13+(Beregninger!R38-Pointfordeling!$H$13)*(Pointfordeling!$K$13-Pointfordeling!$K$14)/(Pointfordeling!$H$13-Pointfordeling!$H$14),10))</f>
        <v/>
      </c>
      <c r="S21" s="336" t="str">
        <f>IF(S6="-","",CEILING(Pointfordeling!$K$13+(Beregninger!S38-Pointfordeling!$H$13)*(Pointfordeling!$K$13-Pointfordeling!$K$14)/(Pointfordeling!$H$13-Pointfordeling!$H$14),10))</f>
        <v/>
      </c>
      <c r="T21" s="336" t="str">
        <f>IF(T6="-","",CEILING(Pointfordeling!$K$13+(Beregninger!T38-Pointfordeling!$H$13)*(Pointfordeling!$K$13-Pointfordeling!$K$14)/(Pointfordeling!$H$13-Pointfordeling!$H$14),10))</f>
        <v/>
      </c>
      <c r="U21" s="336" t="str">
        <f>IF(U6="-","",CEILING(Pointfordeling!$K$13+(Beregninger!U38-Pointfordeling!$H$13)*(Pointfordeling!$K$13-Pointfordeling!$K$14)/(Pointfordeling!$H$13-Pointfordeling!$H$14),10))</f>
        <v/>
      </c>
      <c r="V21" s="336" t="str">
        <f>IF(V6="-","",CEILING(Pointfordeling!$K$13+(Beregninger!V38-Pointfordeling!$H$13)*(Pointfordeling!$K$13-Pointfordeling!$K$14)/(Pointfordeling!$H$13-Pointfordeling!$H$14),10))</f>
        <v/>
      </c>
      <c r="W21" s="336" t="str">
        <f>IF(W6="-","",CEILING(Pointfordeling!$K$13+(Beregninger!W38-Pointfordeling!$H$13)*(Pointfordeling!$K$13-Pointfordeling!$K$14)/(Pointfordeling!$H$13-Pointfordeling!$H$14),10))</f>
        <v/>
      </c>
      <c r="X21" s="336" t="str">
        <f>IF(X6="-","",CEILING(Pointfordeling!$K$13+(Beregninger!X38-Pointfordeling!$H$13)*(Pointfordeling!$K$13-Pointfordeling!$K$14)/(Pointfordeling!$H$13-Pointfordeling!$H$14),10))</f>
        <v/>
      </c>
      <c r="Y21" s="336" t="str">
        <f>IF(Y6="-","",CEILING(Pointfordeling!$K$13+(Beregninger!Y38-Pointfordeling!$H$13)*(Pointfordeling!$K$13-Pointfordeling!$K$14)/(Pointfordeling!$H$13-Pointfordeling!$H$14),10))</f>
        <v/>
      </c>
      <c r="Z21" s="336" t="str">
        <f>IF(Z6="-","",CEILING(Pointfordeling!$K$13+(Beregninger!Z38-Pointfordeling!$H$13)*(Pointfordeling!$K$13-Pointfordeling!$K$14)/(Pointfordeling!$H$13-Pointfordeling!$H$14),10))</f>
        <v/>
      </c>
      <c r="AA21" s="336" t="str">
        <f>IF(AA6="-","",CEILING(Pointfordeling!$K$13+(Beregninger!AA38-Pointfordeling!$H$13)*(Pointfordeling!$K$13-Pointfordeling!$K$14)/(Pointfordeling!$H$13-Pointfordeling!$H$14),10))</f>
        <v/>
      </c>
      <c r="AB21" s="336" t="str">
        <f>IF(AB6="-","",CEILING(Pointfordeling!$K$13+(Beregninger!AB38-Pointfordeling!$H$13)*(Pointfordeling!$K$13-Pointfordeling!$K$14)/(Pointfordeling!$H$13-Pointfordeling!$H$14),10))</f>
        <v/>
      </c>
      <c r="AC21" s="336" t="str">
        <f>IF(AC6="-","",CEILING(Pointfordeling!$K$13+(Beregninger!AC38-Pointfordeling!$H$13)*(Pointfordeling!$K$13-Pointfordeling!$K$14)/(Pointfordeling!$H$13-Pointfordeling!$H$14),10))</f>
        <v/>
      </c>
      <c r="AD21" s="336" t="str">
        <f>IF(AD6="-","",CEILING(Pointfordeling!$K$13+(Beregninger!AD38-Pointfordeling!$H$13)*(Pointfordeling!$K$13-Pointfordeling!$K$14)/(Pointfordeling!$H$13-Pointfordeling!$H$14),10))</f>
        <v/>
      </c>
      <c r="AE21" s="336" t="str">
        <f>IF(AE6="-","",CEILING(Pointfordeling!$K$13+(Beregninger!AE38-Pointfordeling!$H$13)*(Pointfordeling!$K$13-Pointfordeling!$K$14)/(Pointfordeling!$H$13-Pointfordeling!$H$14),10))</f>
        <v/>
      </c>
      <c r="AF21" s="336" t="str">
        <f>IF(AF6="-","",CEILING(Pointfordeling!$K$13+(Beregninger!AF38-Pointfordeling!$H$13)*(Pointfordeling!$K$13-Pointfordeling!$K$14)/(Pointfordeling!$H$13-Pointfordeling!$H$14),10))</f>
        <v/>
      </c>
      <c r="AG21" s="336" t="str">
        <f>IF(AG6="-","",CEILING(Pointfordeling!$K$13+(Beregninger!AG38-Pointfordeling!$H$13)*(Pointfordeling!$K$13-Pointfordeling!$K$14)/(Pointfordeling!$H$13-Pointfordeling!$H$14),10))</f>
        <v/>
      </c>
      <c r="AH21" s="336" t="str">
        <f>IF(AH6="-","",CEILING(Pointfordeling!$K$13+(Beregninger!AH38-Pointfordeling!$H$13)*(Pointfordeling!$K$13-Pointfordeling!$K$14)/(Pointfordeling!$H$13-Pointfordeling!$H$14),10))</f>
        <v/>
      </c>
      <c r="AI21" s="336" t="str">
        <f>IF(AI6="-","",CEILING(Pointfordeling!$K$13+(Beregninger!AI38-Pointfordeling!$H$13)*(Pointfordeling!$K$13-Pointfordeling!$K$14)/(Pointfordeling!$H$13-Pointfordeling!$H$14),10))</f>
        <v/>
      </c>
      <c r="AJ21" s="336" t="str">
        <f>IF(AJ6="-","",CEILING(Pointfordeling!$K$13+(Beregninger!AJ38-Pointfordeling!$H$13)*(Pointfordeling!$K$13-Pointfordeling!$K$14)/(Pointfordeling!$H$13-Pointfordeling!$H$14),10))</f>
        <v/>
      </c>
      <c r="AK21" s="336" t="str">
        <f>IF(AK6="-","",CEILING(Pointfordeling!$K$13+(Beregninger!AK38-Pointfordeling!$H$13)*(Pointfordeling!$K$13-Pointfordeling!$K$14)/(Pointfordeling!$H$13-Pointfordeling!$H$14),10))</f>
        <v/>
      </c>
      <c r="AL21" s="336" t="str">
        <f>IF(AL6="-","",CEILING(Pointfordeling!$K$13+(Beregninger!AL38-Pointfordeling!$H$13)*(Pointfordeling!$K$13-Pointfordeling!$K$14)/(Pointfordeling!$H$13-Pointfordeling!$H$14),10))</f>
        <v/>
      </c>
      <c r="AM21" s="336" t="str">
        <f>IF(AM6="-","",CEILING(Pointfordeling!$K$13+(Beregninger!AM38-Pointfordeling!$H$13)*(Pointfordeling!$K$13-Pointfordeling!$K$14)/(Pointfordeling!$H$13-Pointfordeling!$H$14),10))</f>
        <v/>
      </c>
      <c r="AN21" s="336" t="str">
        <f>IF(AN6="-","",CEILING(Pointfordeling!$K$13+(Beregninger!AN38-Pointfordeling!$H$13)*(Pointfordeling!$K$13-Pointfordeling!$K$14)/(Pointfordeling!$H$13-Pointfordeling!$H$14),10))</f>
        <v/>
      </c>
      <c r="AO21" s="336" t="str">
        <f>IF(AO6="-","",CEILING(Pointfordeling!$K$13+(Beregninger!AO38-Pointfordeling!$H$13)*(Pointfordeling!$K$13-Pointfordeling!$K$14)/(Pointfordeling!$H$13-Pointfordeling!$H$14),10))</f>
        <v/>
      </c>
      <c r="AP21" s="336" t="str">
        <f>IF(AP6="-","",CEILING(Pointfordeling!$K$13+(Beregninger!AP38-Pointfordeling!$H$13)*(Pointfordeling!$K$13-Pointfordeling!$K$14)/(Pointfordeling!$H$13-Pointfordeling!$H$14),10))</f>
        <v/>
      </c>
      <c r="AQ21" s="336" t="str">
        <f>IF(AQ6="-","",CEILING(Pointfordeling!$K$13+(Beregninger!AQ38-Pointfordeling!$H$13)*(Pointfordeling!$K$13-Pointfordeling!$K$14)/(Pointfordeling!$H$13-Pointfordeling!$H$14),10))</f>
        <v/>
      </c>
      <c r="AR21" s="336" t="str">
        <f>IF(AR6="-","",CEILING(Pointfordeling!$K$13+(Beregninger!AR38-Pointfordeling!$H$13)*(Pointfordeling!$K$13-Pointfordeling!$K$14)/(Pointfordeling!$H$13-Pointfordeling!$H$14),10))</f>
        <v/>
      </c>
      <c r="AS21" s="336" t="str">
        <f>IF(AS6="-","",CEILING(Pointfordeling!$K$13+(Beregninger!AS38-Pointfordeling!$H$13)*(Pointfordeling!$K$13-Pointfordeling!$K$14)/(Pointfordeling!$H$13-Pointfordeling!$H$14),10))</f>
        <v/>
      </c>
      <c r="AT21" s="336" t="str">
        <f>IF(AT6="-","",CEILING(Pointfordeling!$K$13+(Beregninger!AT38-Pointfordeling!$H$13)*(Pointfordeling!$K$13-Pointfordeling!$K$14)/(Pointfordeling!$H$13-Pointfordeling!$H$14),10))</f>
        <v/>
      </c>
      <c r="AU21" s="336" t="str">
        <f>IF(AU6="-","",CEILING(Pointfordeling!$K$13+(Beregninger!AU38-Pointfordeling!$H$13)*(Pointfordeling!$K$13-Pointfordeling!$K$14)/(Pointfordeling!$H$13-Pointfordeling!$H$14),10))</f>
        <v/>
      </c>
      <c r="AV21" s="336" t="str">
        <f>IF(AV6="-","",CEILING(Pointfordeling!$K$13+(Beregninger!AV38-Pointfordeling!$H$13)*(Pointfordeling!$K$13-Pointfordeling!$K$14)/(Pointfordeling!$H$13-Pointfordeling!$H$14),10))</f>
        <v/>
      </c>
      <c r="AW21" s="336" t="str">
        <f>IF(AW6="-","",CEILING(Pointfordeling!$K$13+(Beregninger!AW38-Pointfordeling!$H$13)*(Pointfordeling!$K$13-Pointfordeling!$K$14)/(Pointfordeling!$H$13-Pointfordeling!$H$14),10))</f>
        <v/>
      </c>
      <c r="AX21" s="336" t="str">
        <f>IF(AX6="-","",CEILING(Pointfordeling!$K$13+(Beregninger!AX38-Pointfordeling!$H$13)*(Pointfordeling!$K$13-Pointfordeling!$K$14)/(Pointfordeling!$H$13-Pointfordeling!$H$14),10))</f>
        <v/>
      </c>
      <c r="AY21" s="336" t="str">
        <f>IF(AY6="-","",CEILING(Pointfordeling!$K$13+(Beregninger!AY38-Pointfordeling!$H$13)*(Pointfordeling!$K$13-Pointfordeling!$K$14)/(Pointfordeling!$H$13-Pointfordeling!$H$14),10))</f>
        <v/>
      </c>
      <c r="AZ21" s="336" t="str">
        <f>IF(AZ6="-","",CEILING(Pointfordeling!$K$13+(Beregninger!AZ38-Pointfordeling!$H$13)*(Pointfordeling!$K$13-Pointfordeling!$K$14)/(Pointfordeling!$H$13-Pointfordeling!$H$14),10))</f>
        <v/>
      </c>
      <c r="BA21" s="336" t="str">
        <f>IF(BA6="-","",CEILING(Pointfordeling!$K$13+(Beregninger!BA38-Pointfordeling!$H$13)*(Pointfordeling!$K$13-Pointfordeling!$K$14)/(Pointfordeling!$H$13-Pointfordeling!$H$14),10))</f>
        <v/>
      </c>
      <c r="BB21" s="336" t="str">
        <f>IF(BB6="-","",CEILING(Pointfordeling!$K$13+(Beregninger!BB38-Pointfordeling!$H$13)*(Pointfordeling!$K$13-Pointfordeling!$K$14)/(Pointfordeling!$H$13-Pointfordeling!$H$14),10))</f>
        <v/>
      </c>
      <c r="BC21" s="336" t="str">
        <f>IF(BC6="-","",CEILING(Pointfordeling!$K$13+(Beregninger!BC38-Pointfordeling!$H$13)*(Pointfordeling!$K$13-Pointfordeling!$K$14)/(Pointfordeling!$H$13-Pointfordeling!$H$14),10))</f>
        <v/>
      </c>
      <c r="BD21" s="336" t="str">
        <f>IF(BD6="-","",CEILING(Pointfordeling!$K$13+(Beregninger!BD38-Pointfordeling!$H$13)*(Pointfordeling!$K$13-Pointfordeling!$K$14)/(Pointfordeling!$H$13-Pointfordeling!$H$14),10))</f>
        <v/>
      </c>
      <c r="BE21" s="336" t="str">
        <f>IF(BE6="-","",CEILING(Pointfordeling!$K$13+(Beregninger!BE38-Pointfordeling!$H$13)*(Pointfordeling!$K$13-Pointfordeling!$K$14)/(Pointfordeling!$H$13-Pointfordeling!$H$14),10))</f>
        <v/>
      </c>
      <c r="BF21" s="336" t="str">
        <f>IF(BF6="-","",CEILING(Pointfordeling!$K$13+(Beregninger!BF38-Pointfordeling!$H$13)*(Pointfordeling!$K$13-Pointfordeling!$K$14)/(Pointfordeling!$H$13-Pointfordeling!$H$14),10))</f>
        <v/>
      </c>
      <c r="BG21" s="336" t="str">
        <f>IF(BG6="-","",CEILING(Pointfordeling!$K$13+(Beregninger!BG38-Pointfordeling!$H$13)*(Pointfordeling!$K$13-Pointfordeling!$K$14)/(Pointfordeling!$H$13-Pointfordeling!$H$14),10))</f>
        <v/>
      </c>
      <c r="BH21" s="336" t="str">
        <f>IF(BH6="-","",CEILING(Pointfordeling!$K$13+(Beregninger!BH38-Pointfordeling!$H$13)*(Pointfordeling!$K$13-Pointfordeling!$K$14)/(Pointfordeling!$H$13-Pointfordeling!$H$14),10))</f>
        <v/>
      </c>
      <c r="BI21" s="336" t="str">
        <f>IF(BI6="-","",CEILING(Pointfordeling!$K$13+(Beregninger!BI38-Pointfordeling!$H$13)*(Pointfordeling!$K$13-Pointfordeling!$K$14)/(Pointfordeling!$H$13-Pointfordeling!$H$14),10))</f>
        <v/>
      </c>
      <c r="BJ21" s="336" t="str">
        <f>IF(BJ6="-","",CEILING(Pointfordeling!$K$13+(Beregninger!BJ38-Pointfordeling!$H$13)*(Pointfordeling!$K$13-Pointfordeling!$K$14)/(Pointfordeling!$H$13-Pointfordeling!$H$14),10))</f>
        <v/>
      </c>
      <c r="BK21" s="336" t="str">
        <f>IF(BK6="-","",CEILING(Pointfordeling!$K$13+(Beregninger!BK38-Pointfordeling!$H$13)*(Pointfordeling!$K$13-Pointfordeling!$K$14)/(Pointfordeling!$H$13-Pointfordeling!$H$14),10))</f>
        <v/>
      </c>
      <c r="BL21" s="3"/>
      <c r="BM21" s="3"/>
      <c r="BN21" s="3"/>
      <c r="BO21" s="3"/>
      <c r="BP21" s="3"/>
    </row>
    <row r="22" spans="1:68" s="98" customFormat="1" ht="12" hidden="1" outlineLevel="1" x14ac:dyDescent="0.35">
      <c r="A22" s="308"/>
      <c r="B22" s="309"/>
      <c r="C22" s="309"/>
      <c r="D22" s="363" t="s">
        <v>631</v>
      </c>
      <c r="E22" s="105">
        <f>IF(E6="-","",IF('Indtast oplysninger'!E13="Ja",Pointfordeling!$I$9,IF(Beregninger!E38&gt;Pointfordeling!$H$14,Pointfordeling!$I$14,IF(Beregninger!E38&lt;Pointfordeling!$H$13,Pointfordeling!$I$13,1))))</f>
        <v>1</v>
      </c>
      <c r="F22" s="105">
        <f>IF(F6="-","",IF('Indtast oplysninger'!F13="Ja",Pointfordeling!$I$9,IF(Beregninger!F38&gt;Pointfordeling!$H$14,Pointfordeling!$I$14,IF(Beregninger!F38&lt;Pointfordeling!$H$13,Pointfordeling!$I$13,1))))</f>
        <v>0</v>
      </c>
      <c r="G22" s="105">
        <f>IF(G6="-","",IF('Indtast oplysninger'!G13="Ja",Pointfordeling!$I$9,IF(Beregninger!G38&gt;Pointfordeling!$H$14,Pointfordeling!$I$14,IF(Beregninger!G38&lt;Pointfordeling!$H$13,Pointfordeling!$I$13,1))))</f>
        <v>1</v>
      </c>
      <c r="H22" s="105">
        <f>IF(H6="-","",IF('Indtast oplysninger'!H13="Ja",Pointfordeling!$I$9,IF(Beregninger!H38&gt;Pointfordeling!$H$14,Pointfordeling!$I$14,IF(Beregninger!H38&lt;Pointfordeling!$H$13,Pointfordeling!$I$13,1))))</f>
        <v>2</v>
      </c>
      <c r="I22" s="105" t="str">
        <f>IF(I6="-","",IF('Indtast oplysninger'!I13="Ja",Pointfordeling!$I$9,IF(Beregninger!I38&gt;Pointfordeling!$H$14,Pointfordeling!$I$14,IF(Beregninger!I38&lt;Pointfordeling!$H$13,Pointfordeling!$I$13,1))))</f>
        <v/>
      </c>
      <c r="J22" s="105" t="str">
        <f>IF(J6="-","",IF('Indtast oplysninger'!J13="Ja",Pointfordeling!$I$9,IF(Beregninger!J38&gt;Pointfordeling!$H$14,Pointfordeling!$I$14,IF(Beregninger!J38&lt;Pointfordeling!$H$13,Pointfordeling!$I$13,1))))</f>
        <v/>
      </c>
      <c r="K22" s="105" t="str">
        <f>IF(K6="-","",IF('Indtast oplysninger'!K13="Ja",Pointfordeling!$I$9,IF(Beregninger!K38&gt;Pointfordeling!$H$14,Pointfordeling!$I$14,IF(Beregninger!K38&lt;Pointfordeling!$H$13,Pointfordeling!$I$13,1))))</f>
        <v/>
      </c>
      <c r="L22" s="105" t="str">
        <f>IF(L6="-","",IF('Indtast oplysninger'!L13="Ja",Pointfordeling!$I$9,IF(Beregninger!L38&gt;Pointfordeling!$H$14,Pointfordeling!$I$14,IF(Beregninger!L38&lt;Pointfordeling!$H$13,Pointfordeling!$I$13,1))))</f>
        <v/>
      </c>
      <c r="M22" s="105" t="str">
        <f>IF(M6="-","",IF('Indtast oplysninger'!M13="Ja",Pointfordeling!$I$9,IF(Beregninger!M38&gt;Pointfordeling!$H$14,Pointfordeling!$I$14,IF(Beregninger!M38&lt;Pointfordeling!$H$13,Pointfordeling!$I$13,1))))</f>
        <v/>
      </c>
      <c r="N22" s="105" t="str">
        <f>IF(N6="-","",IF('Indtast oplysninger'!N13="Ja",Pointfordeling!$I$9,IF(Beregninger!N38&gt;Pointfordeling!$H$14,Pointfordeling!$I$14,IF(Beregninger!N38&lt;Pointfordeling!$H$13,Pointfordeling!$I$13,1))))</f>
        <v/>
      </c>
      <c r="O22" s="105" t="str">
        <f>IF(O6="-","",IF('Indtast oplysninger'!O13="Ja",Pointfordeling!$I$9,IF(Beregninger!O38&gt;Pointfordeling!$H$14,Pointfordeling!$I$14,IF(Beregninger!O38&lt;Pointfordeling!$H$13,Pointfordeling!$I$13,1))))</f>
        <v/>
      </c>
      <c r="P22" s="105" t="str">
        <f>IF(P6="-","",IF('Indtast oplysninger'!P13="Ja",Pointfordeling!$I$9,IF(Beregninger!P38&gt;Pointfordeling!$H$14,Pointfordeling!$I$14,IF(Beregninger!P38&lt;Pointfordeling!$H$13,Pointfordeling!$I$13,1))))</f>
        <v/>
      </c>
      <c r="Q22" s="105" t="str">
        <f>IF(Q6="-","",IF('Indtast oplysninger'!Q13="Ja",Pointfordeling!$I$9,IF(Beregninger!Q38&gt;Pointfordeling!$H$14,Pointfordeling!$I$14,IF(Beregninger!Q38&lt;Pointfordeling!$H$13,Pointfordeling!$I$13,1))))</f>
        <v/>
      </c>
      <c r="R22" s="105" t="str">
        <f>IF(R6="-","",IF('Indtast oplysninger'!R13="Ja",Pointfordeling!$I$9,IF(Beregninger!R38&gt;Pointfordeling!$H$14,Pointfordeling!$I$14,IF(Beregninger!R38&lt;Pointfordeling!$H$13,Pointfordeling!$I$13,1))))</f>
        <v/>
      </c>
      <c r="S22" s="105" t="str">
        <f>IF(S6="-","",IF('Indtast oplysninger'!S13="Ja",Pointfordeling!$I$9,IF(Beregninger!S38&gt;Pointfordeling!$H$14,Pointfordeling!$I$14,IF(Beregninger!S38&lt;Pointfordeling!$H$13,Pointfordeling!$I$13,1))))</f>
        <v/>
      </c>
      <c r="T22" s="105" t="str">
        <f>IF(T6="-","",IF('Indtast oplysninger'!T13="Ja",Pointfordeling!$I$9,IF(Beregninger!T38&gt;Pointfordeling!$H$14,Pointfordeling!$I$14,IF(Beregninger!T38&lt;Pointfordeling!$H$13,Pointfordeling!$I$13,1))))</f>
        <v/>
      </c>
      <c r="U22" s="105" t="str">
        <f>IF(U6="-","",IF('Indtast oplysninger'!U13="Ja",Pointfordeling!$I$9,IF(Beregninger!U38&gt;Pointfordeling!$H$14,Pointfordeling!$I$14,IF(Beregninger!U38&lt;Pointfordeling!$H$13,Pointfordeling!$I$13,1))))</f>
        <v/>
      </c>
      <c r="V22" s="105" t="str">
        <f>IF(V6="-","",IF('Indtast oplysninger'!V13="Ja",Pointfordeling!$I$9,IF(Beregninger!V38&gt;Pointfordeling!$H$14,Pointfordeling!$I$14,IF(Beregninger!V38&lt;Pointfordeling!$H$13,Pointfordeling!$I$13,1))))</f>
        <v/>
      </c>
      <c r="W22" s="105" t="str">
        <f>IF(W6="-","",IF('Indtast oplysninger'!W13="Ja",Pointfordeling!$I$9,IF(Beregninger!W38&gt;Pointfordeling!$H$14,Pointfordeling!$I$14,IF(Beregninger!W38&lt;Pointfordeling!$H$13,Pointfordeling!$I$13,1))))</f>
        <v/>
      </c>
      <c r="X22" s="105" t="str">
        <f>IF(X6="-","",IF('Indtast oplysninger'!X13="Ja",Pointfordeling!$I$9,IF(Beregninger!X38&gt;Pointfordeling!$H$14,Pointfordeling!$I$14,IF(Beregninger!X38&lt;Pointfordeling!$H$13,Pointfordeling!$I$13,1))))</f>
        <v/>
      </c>
      <c r="Y22" s="105" t="str">
        <f>IF(Y6="-","",IF('Indtast oplysninger'!Y13="Ja",Pointfordeling!$I$9,IF(Beregninger!Y38&gt;Pointfordeling!$H$14,Pointfordeling!$I$14,IF(Beregninger!Y38&lt;Pointfordeling!$H$13,Pointfordeling!$I$13,1))))</f>
        <v/>
      </c>
      <c r="Z22" s="105" t="str">
        <f>IF(Z6="-","",IF('Indtast oplysninger'!Z13="Ja",Pointfordeling!$I$9,IF(Beregninger!Z38&gt;Pointfordeling!$H$14,Pointfordeling!$I$14,IF(Beregninger!Z38&lt;Pointfordeling!$H$13,Pointfordeling!$I$13,1))))</f>
        <v/>
      </c>
      <c r="AA22" s="105" t="str">
        <f>IF(AA6="-","",IF('Indtast oplysninger'!AA13="Ja",Pointfordeling!$I$9,IF(Beregninger!AA38&gt;Pointfordeling!$H$14,Pointfordeling!$I$14,IF(Beregninger!AA38&lt;Pointfordeling!$H$13,Pointfordeling!$I$13,1))))</f>
        <v/>
      </c>
      <c r="AB22" s="105" t="str">
        <f>IF(AB6="-","",IF('Indtast oplysninger'!AB13="Ja",Pointfordeling!$I$9,IF(Beregninger!AB38&gt;Pointfordeling!$H$14,Pointfordeling!$I$14,IF(Beregninger!AB38&lt;Pointfordeling!$H$13,Pointfordeling!$I$13,1))))</f>
        <v/>
      </c>
      <c r="AC22" s="105" t="str">
        <f>IF(AC6="-","",IF('Indtast oplysninger'!AC13="Ja",Pointfordeling!$I$9,IF(Beregninger!AC38&gt;Pointfordeling!$H$14,Pointfordeling!$I$14,IF(Beregninger!AC38&lt;Pointfordeling!$H$13,Pointfordeling!$I$13,1))))</f>
        <v/>
      </c>
      <c r="AD22" s="105" t="str">
        <f>IF(AD6="-","",IF('Indtast oplysninger'!AD13="Ja",Pointfordeling!$I$9,IF(Beregninger!AD38&gt;Pointfordeling!$H$14,Pointfordeling!$I$14,IF(Beregninger!AD38&lt;Pointfordeling!$H$13,Pointfordeling!$I$13,1))))</f>
        <v/>
      </c>
      <c r="AE22" s="105" t="str">
        <f>IF(AE6="-","",IF('Indtast oplysninger'!AE13="Ja",Pointfordeling!$I$9,IF(Beregninger!AE38&gt;Pointfordeling!$H$14,Pointfordeling!$I$14,IF(Beregninger!AE38&lt;Pointfordeling!$H$13,Pointfordeling!$I$13,1))))</f>
        <v/>
      </c>
      <c r="AF22" s="105" t="str">
        <f>IF(AF6="-","",IF('Indtast oplysninger'!AF13="Ja",Pointfordeling!$I$9,IF(Beregninger!AF38&gt;Pointfordeling!$H$14,Pointfordeling!$I$14,IF(Beregninger!AF38&lt;Pointfordeling!$H$13,Pointfordeling!$I$13,1))))</f>
        <v/>
      </c>
      <c r="AG22" s="105" t="str">
        <f>IF(AG6="-","",IF('Indtast oplysninger'!AG13="Ja",Pointfordeling!$I$9,IF(Beregninger!AG38&gt;Pointfordeling!$H$14,Pointfordeling!$I$14,IF(Beregninger!AG38&lt;Pointfordeling!$H$13,Pointfordeling!$I$13,1))))</f>
        <v/>
      </c>
      <c r="AH22" s="105" t="str">
        <f>IF(AH6="-","",IF('Indtast oplysninger'!AH13="Ja",Pointfordeling!$I$9,IF(Beregninger!AH38&gt;Pointfordeling!$H$14,Pointfordeling!$I$14,IF(Beregninger!AH38&lt;Pointfordeling!$H$13,Pointfordeling!$I$13,1))))</f>
        <v/>
      </c>
      <c r="AI22" s="105" t="str">
        <f>IF(AI6="-","",IF('Indtast oplysninger'!AI13="Ja",Pointfordeling!$I$9,IF(Beregninger!AI38&gt;Pointfordeling!$H$14,Pointfordeling!$I$14,IF(Beregninger!AI38&lt;Pointfordeling!$H$13,Pointfordeling!$I$13,1))))</f>
        <v/>
      </c>
      <c r="AJ22" s="105" t="str">
        <f>IF(AJ6="-","",IF('Indtast oplysninger'!AJ13="Ja",Pointfordeling!$I$9,IF(Beregninger!AJ38&gt;Pointfordeling!$H$14,Pointfordeling!$I$14,IF(Beregninger!AJ38&lt;Pointfordeling!$H$13,Pointfordeling!$I$13,1))))</f>
        <v/>
      </c>
      <c r="AK22" s="105" t="str">
        <f>IF(AK6="-","",IF('Indtast oplysninger'!AK13="Ja",Pointfordeling!$I$9,IF(Beregninger!AK38&gt;Pointfordeling!$H$14,Pointfordeling!$I$14,IF(Beregninger!AK38&lt;Pointfordeling!$H$13,Pointfordeling!$I$13,1))))</f>
        <v/>
      </c>
      <c r="AL22" s="105" t="str">
        <f>IF(AL6="-","",IF('Indtast oplysninger'!AL13="Ja",Pointfordeling!$I$9,IF(Beregninger!AL38&gt;Pointfordeling!$H$14,Pointfordeling!$I$14,IF(Beregninger!AL38&lt;Pointfordeling!$H$13,Pointfordeling!$I$13,1))))</f>
        <v/>
      </c>
      <c r="AM22" s="105" t="str">
        <f>IF(AM6="-","",IF('Indtast oplysninger'!AM13="Ja",Pointfordeling!$I$9,IF(Beregninger!AM38&gt;Pointfordeling!$H$14,Pointfordeling!$I$14,IF(Beregninger!AM38&lt;Pointfordeling!$H$13,Pointfordeling!$I$13,1))))</f>
        <v/>
      </c>
      <c r="AN22" s="105" t="str">
        <f>IF(AN6="-","",IF('Indtast oplysninger'!AN13="Ja",Pointfordeling!$I$9,IF(Beregninger!AN38&gt;Pointfordeling!$H$14,Pointfordeling!$I$14,IF(Beregninger!AN38&lt;Pointfordeling!$H$13,Pointfordeling!$I$13,1))))</f>
        <v/>
      </c>
      <c r="AO22" s="105" t="str">
        <f>IF(AO6="-","",IF('Indtast oplysninger'!AO13="Ja",Pointfordeling!$I$9,IF(Beregninger!AO38&gt;Pointfordeling!$H$14,Pointfordeling!$I$14,IF(Beregninger!AO38&lt;Pointfordeling!$H$13,Pointfordeling!$I$13,1))))</f>
        <v/>
      </c>
      <c r="AP22" s="105" t="str">
        <f>IF(AP6="-","",IF('Indtast oplysninger'!AP13="Ja",Pointfordeling!$I$9,IF(Beregninger!AP38&gt;Pointfordeling!$H$14,Pointfordeling!$I$14,IF(Beregninger!AP38&lt;Pointfordeling!$H$13,Pointfordeling!$I$13,1))))</f>
        <v/>
      </c>
      <c r="AQ22" s="105" t="str">
        <f>IF(AQ6="-","",IF('Indtast oplysninger'!AQ13="Ja",Pointfordeling!$I$9,IF(Beregninger!AQ38&gt;Pointfordeling!$H$14,Pointfordeling!$I$14,IF(Beregninger!AQ38&lt;Pointfordeling!$H$13,Pointfordeling!$I$13,1))))</f>
        <v/>
      </c>
      <c r="AR22" s="105" t="str">
        <f>IF(AR6="-","",IF('Indtast oplysninger'!AR13="Ja",Pointfordeling!$I$9,IF(Beregninger!AR38&gt;Pointfordeling!$H$14,Pointfordeling!$I$14,IF(Beregninger!AR38&lt;Pointfordeling!$H$13,Pointfordeling!$I$13,1))))</f>
        <v/>
      </c>
      <c r="AS22" s="105" t="str">
        <f>IF(AS6="-","",IF('Indtast oplysninger'!AS13="Ja",Pointfordeling!$I$9,IF(Beregninger!AS38&gt;Pointfordeling!$H$14,Pointfordeling!$I$14,IF(Beregninger!AS38&lt;Pointfordeling!$H$13,Pointfordeling!$I$13,1))))</f>
        <v/>
      </c>
      <c r="AT22" s="105" t="str">
        <f>IF(AT6="-","",IF('Indtast oplysninger'!AT13="Ja",Pointfordeling!$I$9,IF(Beregninger!AT38&gt;Pointfordeling!$H$14,Pointfordeling!$I$14,IF(Beregninger!AT38&lt;Pointfordeling!$H$13,Pointfordeling!$I$13,1))))</f>
        <v/>
      </c>
      <c r="AU22" s="105" t="str">
        <f>IF(AU6="-","",IF('Indtast oplysninger'!AU13="Ja",Pointfordeling!$I$9,IF(Beregninger!AU38&gt;Pointfordeling!$H$14,Pointfordeling!$I$14,IF(Beregninger!AU38&lt;Pointfordeling!$H$13,Pointfordeling!$I$13,1))))</f>
        <v/>
      </c>
      <c r="AV22" s="105" t="str">
        <f>IF(AV6="-","",IF('Indtast oplysninger'!AV13="Ja",Pointfordeling!$I$9,IF(Beregninger!AV38&gt;Pointfordeling!$H$14,Pointfordeling!$I$14,IF(Beregninger!AV38&lt;Pointfordeling!$H$13,Pointfordeling!$I$13,1))))</f>
        <v/>
      </c>
      <c r="AW22" s="105" t="str">
        <f>IF(AW6="-","",IF('Indtast oplysninger'!AW13="Ja",Pointfordeling!$I$9,IF(Beregninger!AW38&gt;Pointfordeling!$H$14,Pointfordeling!$I$14,IF(Beregninger!AW38&lt;Pointfordeling!$H$13,Pointfordeling!$I$13,1))))</f>
        <v/>
      </c>
      <c r="AX22" s="105" t="str">
        <f>IF(AX6="-","",IF('Indtast oplysninger'!AX13="Ja",Pointfordeling!$I$9,IF(Beregninger!AX38&gt;Pointfordeling!$H$14,Pointfordeling!$I$14,IF(Beregninger!AX38&lt;Pointfordeling!$H$13,Pointfordeling!$I$13,1))))</f>
        <v/>
      </c>
      <c r="AY22" s="105" t="str">
        <f>IF(AY6="-","",IF('Indtast oplysninger'!AY13="Ja",Pointfordeling!$I$9,IF(Beregninger!AY38&gt;Pointfordeling!$H$14,Pointfordeling!$I$14,IF(Beregninger!AY38&lt;Pointfordeling!$H$13,Pointfordeling!$I$13,1))))</f>
        <v/>
      </c>
      <c r="AZ22" s="105" t="str">
        <f>IF(AZ6="-","",IF('Indtast oplysninger'!AZ13="Ja",Pointfordeling!$I$9,IF(Beregninger!AZ38&gt;Pointfordeling!$H$14,Pointfordeling!$I$14,IF(Beregninger!AZ38&lt;Pointfordeling!$H$13,Pointfordeling!$I$13,1))))</f>
        <v/>
      </c>
      <c r="BA22" s="105" t="str">
        <f>IF(BA6="-","",IF('Indtast oplysninger'!BA13="Ja",Pointfordeling!$I$9,IF(Beregninger!BA38&gt;Pointfordeling!$H$14,Pointfordeling!$I$14,IF(Beregninger!BA38&lt;Pointfordeling!$H$13,Pointfordeling!$I$13,1))))</f>
        <v/>
      </c>
      <c r="BB22" s="105" t="str">
        <f>IF(BB6="-","",IF('Indtast oplysninger'!BB13="Ja",Pointfordeling!$I$9,IF(Beregninger!BB38&gt;Pointfordeling!$H$14,Pointfordeling!$I$14,IF(Beregninger!BB38&lt;Pointfordeling!$H$13,Pointfordeling!$I$13,1))))</f>
        <v/>
      </c>
      <c r="BC22" s="105" t="str">
        <f>IF(BC6="-","",IF('Indtast oplysninger'!BC13="Ja",Pointfordeling!$I$9,IF(Beregninger!BC38&gt;Pointfordeling!$H$14,Pointfordeling!$I$14,IF(Beregninger!BC38&lt;Pointfordeling!$H$13,Pointfordeling!$I$13,1))))</f>
        <v/>
      </c>
      <c r="BD22" s="105" t="str">
        <f>IF(BD6="-","",IF('Indtast oplysninger'!BD13="Ja",Pointfordeling!$I$9,IF(Beregninger!BD38&gt;Pointfordeling!$H$14,Pointfordeling!$I$14,IF(Beregninger!BD38&lt;Pointfordeling!$H$13,Pointfordeling!$I$13,1))))</f>
        <v/>
      </c>
      <c r="BE22" s="105" t="str">
        <f>IF(BE6="-","",IF('Indtast oplysninger'!BE13="Ja",Pointfordeling!$I$9,IF(Beregninger!BE38&gt;Pointfordeling!$H$14,Pointfordeling!$I$14,IF(Beregninger!BE38&lt;Pointfordeling!$H$13,Pointfordeling!$I$13,1))))</f>
        <v/>
      </c>
      <c r="BF22" s="105" t="str">
        <f>IF(BF6="-","",IF('Indtast oplysninger'!BF13="Ja",Pointfordeling!$I$9,IF(Beregninger!BF38&gt;Pointfordeling!$H$14,Pointfordeling!$I$14,IF(Beregninger!BF38&lt;Pointfordeling!$H$13,Pointfordeling!$I$13,1))))</f>
        <v/>
      </c>
      <c r="BG22" s="105" t="str">
        <f>IF(BG6="-","",IF('Indtast oplysninger'!BG13="Ja",Pointfordeling!$I$9,IF(Beregninger!BG38&gt;Pointfordeling!$H$14,Pointfordeling!$I$14,IF(Beregninger!BG38&lt;Pointfordeling!$H$13,Pointfordeling!$I$13,1))))</f>
        <v/>
      </c>
      <c r="BH22" s="105" t="str">
        <f>IF(BH6="-","",IF('Indtast oplysninger'!BH13="Ja",Pointfordeling!$I$9,IF(Beregninger!BH38&gt;Pointfordeling!$H$14,Pointfordeling!$I$14,IF(Beregninger!BH38&lt;Pointfordeling!$H$13,Pointfordeling!$I$13,1))))</f>
        <v/>
      </c>
      <c r="BI22" s="105" t="str">
        <f>IF(BI6="-","",IF('Indtast oplysninger'!BI13="Ja",Pointfordeling!$I$9,IF(Beregninger!BI38&gt;Pointfordeling!$H$14,Pointfordeling!$I$14,IF(Beregninger!BI38&lt;Pointfordeling!$H$13,Pointfordeling!$I$13,1))))</f>
        <v/>
      </c>
      <c r="BJ22" s="105" t="str">
        <f>IF(BJ6="-","",IF('Indtast oplysninger'!BJ13="Ja",Pointfordeling!$I$9,IF(Beregninger!BJ38&gt;Pointfordeling!$H$14,Pointfordeling!$I$14,IF(Beregninger!BJ38&lt;Pointfordeling!$H$13,Pointfordeling!$I$13,1))))</f>
        <v/>
      </c>
      <c r="BK22" s="105" t="str">
        <f>IF(BK6="-","",IF('Indtast oplysninger'!BK13="Ja",Pointfordeling!$I$9,IF(Beregninger!BK38&gt;Pointfordeling!$H$14,Pointfordeling!$I$14,IF(Beregninger!BK38&lt;Pointfordeling!$H$13,Pointfordeling!$I$13,1))))</f>
        <v/>
      </c>
      <c r="BL22" s="308"/>
      <c r="BM22" s="308"/>
      <c r="BN22" s="308"/>
      <c r="BO22" s="308"/>
      <c r="BP22" s="308"/>
    </row>
    <row r="23" spans="1:68" hidden="1" outlineLevel="1" x14ac:dyDescent="0.4">
      <c r="A23" s="3"/>
      <c r="B23" s="310">
        <f>Pointfordeling!A18</f>
        <v>0.1</v>
      </c>
      <c r="C23" s="3"/>
      <c r="D23" s="3" t="s">
        <v>639</v>
      </c>
      <c r="E23" s="364" t="str">
        <f>IF(E6="-","",'Indtast oplysninger'!E14)</f>
        <v>Ja</v>
      </c>
      <c r="F23" s="364" t="str">
        <f>IF(F6="-","",'Indtast oplysninger'!F14)</f>
        <v>Nej</v>
      </c>
      <c r="G23" s="364" t="str">
        <f>IF(G6="-","",'Indtast oplysninger'!G14)</f>
        <v>Ja</v>
      </c>
      <c r="H23" s="364" t="str">
        <f>IF(H6="-","",'Indtast oplysninger'!H14)</f>
        <v>Nej</v>
      </c>
      <c r="I23" s="364" t="str">
        <f>IF(I6="-","",'Indtast oplysninger'!I14)</f>
        <v/>
      </c>
      <c r="J23" s="364" t="str">
        <f>IF(J6="-","",'Indtast oplysninger'!J14)</f>
        <v/>
      </c>
      <c r="K23" s="364" t="str">
        <f>IF(K6="-","",'Indtast oplysninger'!K14)</f>
        <v/>
      </c>
      <c r="L23" s="364" t="str">
        <f>IF(L6="-","",'Indtast oplysninger'!L14)</f>
        <v/>
      </c>
      <c r="M23" s="364" t="str">
        <f>IF(M6="-","",'Indtast oplysninger'!M14)</f>
        <v/>
      </c>
      <c r="N23" s="364" t="str">
        <f>IF(N6="-","",'Indtast oplysninger'!N14)</f>
        <v/>
      </c>
      <c r="O23" s="364" t="str">
        <f>IF(O6="-","",'Indtast oplysninger'!O14)</f>
        <v/>
      </c>
      <c r="P23" s="364" t="str">
        <f>IF(P6="-","",'Indtast oplysninger'!P14)</f>
        <v/>
      </c>
      <c r="Q23" s="364" t="str">
        <f>IF(Q6="-","",'Indtast oplysninger'!Q14)</f>
        <v/>
      </c>
      <c r="R23" s="364" t="str">
        <f>IF(R6="-","",'Indtast oplysninger'!R14)</f>
        <v/>
      </c>
      <c r="S23" s="364" t="str">
        <f>IF(S6="-","",'Indtast oplysninger'!S14)</f>
        <v/>
      </c>
      <c r="T23" s="364" t="str">
        <f>IF(T6="-","",'Indtast oplysninger'!T14)</f>
        <v/>
      </c>
      <c r="U23" s="364" t="str">
        <f>IF(U6="-","",'Indtast oplysninger'!U14)</f>
        <v/>
      </c>
      <c r="V23" s="364" t="str">
        <f>IF(V6="-","",'Indtast oplysninger'!V14)</f>
        <v/>
      </c>
      <c r="W23" s="364" t="str">
        <f>IF(W6="-","",'Indtast oplysninger'!W14)</f>
        <v/>
      </c>
      <c r="X23" s="364" t="str">
        <f>IF(X6="-","",'Indtast oplysninger'!X14)</f>
        <v/>
      </c>
      <c r="Y23" s="364" t="str">
        <f>IF(Y6="-","",'Indtast oplysninger'!Y14)</f>
        <v/>
      </c>
      <c r="Z23" s="364" t="str">
        <f>IF(Z6="-","",'Indtast oplysninger'!Z14)</f>
        <v/>
      </c>
      <c r="AA23" s="364" t="str">
        <f>IF(AA6="-","",'Indtast oplysninger'!AA14)</f>
        <v/>
      </c>
      <c r="AB23" s="364" t="str">
        <f>IF(AB6="-","",'Indtast oplysninger'!AB14)</f>
        <v/>
      </c>
      <c r="AC23" s="364" t="str">
        <f>IF(AC6="-","",'Indtast oplysninger'!AC14)</f>
        <v/>
      </c>
      <c r="AD23" s="364" t="str">
        <f>IF(AD6="-","",'Indtast oplysninger'!AD14)</f>
        <v/>
      </c>
      <c r="AE23" s="364" t="str">
        <f>IF(AE6="-","",'Indtast oplysninger'!AE14)</f>
        <v/>
      </c>
      <c r="AF23" s="364" t="str">
        <f>IF(AF6="-","",'Indtast oplysninger'!AF14)</f>
        <v/>
      </c>
      <c r="AG23" s="364" t="str">
        <f>IF(AG6="-","",'Indtast oplysninger'!AG14)</f>
        <v/>
      </c>
      <c r="AH23" s="364" t="str">
        <f>IF(AH6="-","",'Indtast oplysninger'!AH14)</f>
        <v/>
      </c>
      <c r="AI23" s="364" t="str">
        <f>IF(AI6="-","",'Indtast oplysninger'!AI14)</f>
        <v/>
      </c>
      <c r="AJ23" s="364" t="str">
        <f>IF(AJ6="-","",'Indtast oplysninger'!AJ14)</f>
        <v/>
      </c>
      <c r="AK23" s="364" t="str">
        <f>IF(AK6="-","",'Indtast oplysninger'!AK14)</f>
        <v/>
      </c>
      <c r="AL23" s="364" t="str">
        <f>IF(AL6="-","",'Indtast oplysninger'!AL14)</f>
        <v/>
      </c>
      <c r="AM23" s="364" t="str">
        <f>IF(AM6="-","",'Indtast oplysninger'!AM14)</f>
        <v/>
      </c>
      <c r="AN23" s="364" t="str">
        <f>IF(AN6="-","",'Indtast oplysninger'!AN14)</f>
        <v/>
      </c>
      <c r="AO23" s="364" t="str">
        <f>IF(AO6="-","",'Indtast oplysninger'!AO14)</f>
        <v/>
      </c>
      <c r="AP23" s="364" t="str">
        <f>IF(AP6="-","",'Indtast oplysninger'!AP14)</f>
        <v/>
      </c>
      <c r="AQ23" s="364" t="str">
        <f>IF(AQ6="-","",'Indtast oplysninger'!AQ14)</f>
        <v/>
      </c>
      <c r="AR23" s="364" t="str">
        <f>IF(AR6="-","",'Indtast oplysninger'!AR14)</f>
        <v/>
      </c>
      <c r="AS23" s="364" t="str">
        <f>IF(AS6="-","",'Indtast oplysninger'!AS14)</f>
        <v/>
      </c>
      <c r="AT23" s="364" t="str">
        <f>IF(AT6="-","",'Indtast oplysninger'!AT14)</f>
        <v/>
      </c>
      <c r="AU23" s="364" t="str">
        <f>IF(AU6="-","",'Indtast oplysninger'!AU14)</f>
        <v/>
      </c>
      <c r="AV23" s="364" t="str">
        <f>IF(AV6="-","",'Indtast oplysninger'!AV14)</f>
        <v/>
      </c>
      <c r="AW23" s="364" t="str">
        <f>IF(AW6="-","",'Indtast oplysninger'!AW14)</f>
        <v/>
      </c>
      <c r="AX23" s="364" t="str">
        <f>IF(AX6="-","",'Indtast oplysninger'!AX14)</f>
        <v/>
      </c>
      <c r="AY23" s="364" t="str">
        <f>IF(AY6="-","",'Indtast oplysninger'!AY14)</f>
        <v/>
      </c>
      <c r="AZ23" s="364" t="str">
        <f>IF(AZ6="-","",'Indtast oplysninger'!AZ14)</f>
        <v/>
      </c>
      <c r="BA23" s="364" t="str">
        <f>IF(BA6="-","",'Indtast oplysninger'!BA14)</f>
        <v/>
      </c>
      <c r="BB23" s="364" t="str">
        <f>IF(BB6="-","",'Indtast oplysninger'!BB14)</f>
        <v/>
      </c>
      <c r="BC23" s="364" t="str">
        <f>IF(BC6="-","",'Indtast oplysninger'!BC14)</f>
        <v/>
      </c>
      <c r="BD23" s="364" t="str">
        <f>IF(BD6="-","",'Indtast oplysninger'!BD14)</f>
        <v/>
      </c>
      <c r="BE23" s="364" t="str">
        <f>IF(BE6="-","",'Indtast oplysninger'!BE14)</f>
        <v/>
      </c>
      <c r="BF23" s="364" t="str">
        <f>IF(BF6="-","",'Indtast oplysninger'!BF14)</f>
        <v/>
      </c>
      <c r="BG23" s="364" t="str">
        <f>IF(BG6="-","",'Indtast oplysninger'!BG14)</f>
        <v/>
      </c>
      <c r="BH23" s="364" t="str">
        <f>IF(BH6="-","",'Indtast oplysninger'!BH14)</f>
        <v/>
      </c>
      <c r="BI23" s="364" t="str">
        <f>IF(BI6="-","",'Indtast oplysninger'!BI14)</f>
        <v/>
      </c>
      <c r="BJ23" s="364" t="str">
        <f>IF(BJ6="-","",'Indtast oplysninger'!BJ14)</f>
        <v/>
      </c>
      <c r="BK23" s="364" t="str">
        <f>IF(BK6="-","",'Indtast oplysninger'!BK14)</f>
        <v/>
      </c>
      <c r="BL23" s="3"/>
      <c r="BM23" s="3"/>
      <c r="BN23" s="3"/>
      <c r="BO23" s="3"/>
      <c r="BP23" s="3"/>
    </row>
    <row r="24" spans="1:68" s="98" customFormat="1" ht="12" hidden="1" outlineLevel="1" x14ac:dyDescent="0.35">
      <c r="A24" s="308"/>
      <c r="B24" s="309"/>
      <c r="C24" s="309"/>
      <c r="D24" s="363" t="s">
        <v>621</v>
      </c>
      <c r="E24" s="105">
        <f>IF(E6="-","",IF('Indtast oplysninger'!E14="Ja",Pointfordeling!$I$19,Pointfordeling!$I$20))</f>
        <v>0</v>
      </c>
      <c r="F24" s="105">
        <f>IF(F6="-","",IF('Indtast oplysninger'!F14="Ja",Pointfordeling!$I$19,Pointfordeling!$I$20))</f>
        <v>1</v>
      </c>
      <c r="G24" s="105">
        <f>IF(G6="-","",IF('Indtast oplysninger'!G14="Ja",Pointfordeling!$I$19,Pointfordeling!$I$20))</f>
        <v>0</v>
      </c>
      <c r="H24" s="105">
        <f>IF(H6="-","",IF('Indtast oplysninger'!H14="Ja",Pointfordeling!$I$19,Pointfordeling!$I$20))</f>
        <v>1</v>
      </c>
      <c r="I24" s="105" t="str">
        <f>IF(I6="-","",IF('Indtast oplysninger'!I14="Ja",Pointfordeling!$I$19,Pointfordeling!$I$20))</f>
        <v/>
      </c>
      <c r="J24" s="105" t="str">
        <f>IF(J6="-","",IF('Indtast oplysninger'!J14="Ja",Pointfordeling!$I$19,Pointfordeling!$I$20))</f>
        <v/>
      </c>
      <c r="K24" s="105" t="str">
        <f>IF(K6="-","",IF('Indtast oplysninger'!K14="Ja",Pointfordeling!$I$19,Pointfordeling!$I$20))</f>
        <v/>
      </c>
      <c r="L24" s="105" t="str">
        <f>IF(L6="-","",IF('Indtast oplysninger'!L14="Ja",Pointfordeling!$I$19,Pointfordeling!$I$20))</f>
        <v/>
      </c>
      <c r="M24" s="105" t="str">
        <f>IF(M6="-","",IF('Indtast oplysninger'!M14="Ja",Pointfordeling!$I$19,Pointfordeling!$I$20))</f>
        <v/>
      </c>
      <c r="N24" s="105" t="str">
        <f>IF(N6="-","",IF('Indtast oplysninger'!N14="Ja",Pointfordeling!$I$19,Pointfordeling!$I$20))</f>
        <v/>
      </c>
      <c r="O24" s="105" t="str">
        <f>IF(O6="-","",IF('Indtast oplysninger'!O14="Ja",Pointfordeling!$I$19,Pointfordeling!$I$20))</f>
        <v/>
      </c>
      <c r="P24" s="105" t="str">
        <f>IF(P6="-","",IF('Indtast oplysninger'!P14="Ja",Pointfordeling!$I$19,Pointfordeling!$I$20))</f>
        <v/>
      </c>
      <c r="Q24" s="105" t="str">
        <f>IF(Q6="-","",IF('Indtast oplysninger'!Q14="Ja",Pointfordeling!$I$19,Pointfordeling!$I$20))</f>
        <v/>
      </c>
      <c r="R24" s="105" t="str">
        <f>IF(R6="-","",IF('Indtast oplysninger'!R14="Ja",Pointfordeling!$I$19,Pointfordeling!$I$20))</f>
        <v/>
      </c>
      <c r="S24" s="105" t="str">
        <f>IF(S6="-","",IF('Indtast oplysninger'!S14="Ja",Pointfordeling!$I$19,Pointfordeling!$I$20))</f>
        <v/>
      </c>
      <c r="T24" s="105" t="str">
        <f>IF(T6="-","",IF('Indtast oplysninger'!T14="Ja",Pointfordeling!$I$19,Pointfordeling!$I$20))</f>
        <v/>
      </c>
      <c r="U24" s="105" t="str">
        <f>IF(U6="-","",IF('Indtast oplysninger'!U14="Ja",Pointfordeling!$I$19,Pointfordeling!$I$20))</f>
        <v/>
      </c>
      <c r="V24" s="105" t="str">
        <f>IF(V6="-","",IF('Indtast oplysninger'!V14="Ja",Pointfordeling!$I$19,Pointfordeling!$I$20))</f>
        <v/>
      </c>
      <c r="W24" s="105" t="str">
        <f>IF(W6="-","",IF('Indtast oplysninger'!W14="Ja",Pointfordeling!$I$19,Pointfordeling!$I$20))</f>
        <v/>
      </c>
      <c r="X24" s="105" t="str">
        <f>IF(X6="-","",IF('Indtast oplysninger'!X14="Ja",Pointfordeling!$I$19,Pointfordeling!$I$20))</f>
        <v/>
      </c>
      <c r="Y24" s="105" t="str">
        <f>IF(Y6="-","",IF('Indtast oplysninger'!Y14="Ja",Pointfordeling!$I$19,Pointfordeling!$I$20))</f>
        <v/>
      </c>
      <c r="Z24" s="105" t="str">
        <f>IF(Z6="-","",IF('Indtast oplysninger'!Z14="Ja",Pointfordeling!$I$19,Pointfordeling!$I$20))</f>
        <v/>
      </c>
      <c r="AA24" s="105" t="str">
        <f>IF(AA6="-","",IF('Indtast oplysninger'!AA14="Ja",Pointfordeling!$I$19,Pointfordeling!$I$20))</f>
        <v/>
      </c>
      <c r="AB24" s="105" t="str">
        <f>IF(AB6="-","",IF('Indtast oplysninger'!AB14="Ja",Pointfordeling!$I$19,Pointfordeling!$I$20))</f>
        <v/>
      </c>
      <c r="AC24" s="105" t="str">
        <f>IF(AC6="-","",IF('Indtast oplysninger'!AC14="Ja",Pointfordeling!$I$19,Pointfordeling!$I$20))</f>
        <v/>
      </c>
      <c r="AD24" s="105" t="str">
        <f>IF(AD6="-","",IF('Indtast oplysninger'!AD14="Ja",Pointfordeling!$I$19,Pointfordeling!$I$20))</f>
        <v/>
      </c>
      <c r="AE24" s="105" t="str">
        <f>IF(AE6="-","",IF('Indtast oplysninger'!AE14="Ja",Pointfordeling!$I$19,Pointfordeling!$I$20))</f>
        <v/>
      </c>
      <c r="AF24" s="105" t="str">
        <f>IF(AF6="-","",IF('Indtast oplysninger'!AF14="Ja",Pointfordeling!$I$19,Pointfordeling!$I$20))</f>
        <v/>
      </c>
      <c r="AG24" s="105" t="str">
        <f>IF(AG6="-","",IF('Indtast oplysninger'!AG14="Ja",Pointfordeling!$I$19,Pointfordeling!$I$20))</f>
        <v/>
      </c>
      <c r="AH24" s="105" t="str">
        <f>IF(AH6="-","",IF('Indtast oplysninger'!AH14="Ja",Pointfordeling!$I$19,Pointfordeling!$I$20))</f>
        <v/>
      </c>
      <c r="AI24" s="105" t="str">
        <f>IF(AI6="-","",IF('Indtast oplysninger'!AI14="Ja",Pointfordeling!$I$19,Pointfordeling!$I$20))</f>
        <v/>
      </c>
      <c r="AJ24" s="105" t="str">
        <f>IF(AJ6="-","",IF('Indtast oplysninger'!AJ14="Ja",Pointfordeling!$I$19,Pointfordeling!$I$20))</f>
        <v/>
      </c>
      <c r="AK24" s="105" t="str">
        <f>IF(AK6="-","",IF('Indtast oplysninger'!AK14="Ja",Pointfordeling!$I$19,Pointfordeling!$I$20))</f>
        <v/>
      </c>
      <c r="AL24" s="105" t="str">
        <f>IF(AL6="-","",IF('Indtast oplysninger'!AL14="Ja",Pointfordeling!$I$19,Pointfordeling!$I$20))</f>
        <v/>
      </c>
      <c r="AM24" s="105" t="str">
        <f>IF(AM6="-","",IF('Indtast oplysninger'!AM14="Ja",Pointfordeling!$I$19,Pointfordeling!$I$20))</f>
        <v/>
      </c>
      <c r="AN24" s="105" t="str">
        <f>IF(AN6="-","",IF('Indtast oplysninger'!AN14="Ja",Pointfordeling!$I$19,Pointfordeling!$I$20))</f>
        <v/>
      </c>
      <c r="AO24" s="105" t="str">
        <f>IF(AO6="-","",IF('Indtast oplysninger'!AO14="Ja",Pointfordeling!$I$19,Pointfordeling!$I$20))</f>
        <v/>
      </c>
      <c r="AP24" s="105" t="str">
        <f>IF(AP6="-","",IF('Indtast oplysninger'!AP14="Ja",Pointfordeling!$I$19,Pointfordeling!$I$20))</f>
        <v/>
      </c>
      <c r="AQ24" s="105" t="str">
        <f>IF(AQ6="-","",IF('Indtast oplysninger'!AQ14="Ja",Pointfordeling!$I$19,Pointfordeling!$I$20))</f>
        <v/>
      </c>
      <c r="AR24" s="105" t="str">
        <f>IF(AR6="-","",IF('Indtast oplysninger'!AR14="Ja",Pointfordeling!$I$19,Pointfordeling!$I$20))</f>
        <v/>
      </c>
      <c r="AS24" s="105" t="str">
        <f>IF(AS6="-","",IF('Indtast oplysninger'!AS14="Ja",Pointfordeling!$I$19,Pointfordeling!$I$20))</f>
        <v/>
      </c>
      <c r="AT24" s="105" t="str">
        <f>IF(AT6="-","",IF('Indtast oplysninger'!AT14="Ja",Pointfordeling!$I$19,Pointfordeling!$I$20))</f>
        <v/>
      </c>
      <c r="AU24" s="105" t="str">
        <f>IF(AU6="-","",IF('Indtast oplysninger'!AU14="Ja",Pointfordeling!$I$19,Pointfordeling!$I$20))</f>
        <v/>
      </c>
      <c r="AV24" s="105" t="str">
        <f>IF(AV6="-","",IF('Indtast oplysninger'!AV14="Ja",Pointfordeling!$I$19,Pointfordeling!$I$20))</f>
        <v/>
      </c>
      <c r="AW24" s="105" t="str">
        <f>IF(AW6="-","",IF('Indtast oplysninger'!AW14="Ja",Pointfordeling!$I$19,Pointfordeling!$I$20))</f>
        <v/>
      </c>
      <c r="AX24" s="105" t="str">
        <f>IF(AX6="-","",IF('Indtast oplysninger'!AX14="Ja",Pointfordeling!$I$19,Pointfordeling!$I$20))</f>
        <v/>
      </c>
      <c r="AY24" s="105" t="str">
        <f>IF(AY6="-","",IF('Indtast oplysninger'!AY14="Ja",Pointfordeling!$I$19,Pointfordeling!$I$20))</f>
        <v/>
      </c>
      <c r="AZ24" s="105" t="str">
        <f>IF(AZ6="-","",IF('Indtast oplysninger'!AZ14="Ja",Pointfordeling!$I$19,Pointfordeling!$I$20))</f>
        <v/>
      </c>
      <c r="BA24" s="105" t="str">
        <f>IF(BA6="-","",IF('Indtast oplysninger'!BA14="Ja",Pointfordeling!$I$19,Pointfordeling!$I$20))</f>
        <v/>
      </c>
      <c r="BB24" s="105" t="str">
        <f>IF(BB6="-","",IF('Indtast oplysninger'!BB14="Ja",Pointfordeling!$I$19,Pointfordeling!$I$20))</f>
        <v/>
      </c>
      <c r="BC24" s="105" t="str">
        <f>IF(BC6="-","",IF('Indtast oplysninger'!BC14="Ja",Pointfordeling!$I$19,Pointfordeling!$I$20))</f>
        <v/>
      </c>
      <c r="BD24" s="105" t="str">
        <f>IF(BD6="-","",IF('Indtast oplysninger'!BD14="Ja",Pointfordeling!$I$19,Pointfordeling!$I$20))</f>
        <v/>
      </c>
      <c r="BE24" s="105" t="str">
        <f>IF(BE6="-","",IF('Indtast oplysninger'!BE14="Ja",Pointfordeling!$I$19,Pointfordeling!$I$20))</f>
        <v/>
      </c>
      <c r="BF24" s="105" t="str">
        <f>IF(BF6="-","",IF('Indtast oplysninger'!BF14="Ja",Pointfordeling!$I$19,Pointfordeling!$I$20))</f>
        <v/>
      </c>
      <c r="BG24" s="105" t="str">
        <f>IF(BG6="-","",IF('Indtast oplysninger'!BG14="Ja",Pointfordeling!$I$19,Pointfordeling!$I$20))</f>
        <v/>
      </c>
      <c r="BH24" s="105" t="str">
        <f>IF(BH6="-","",IF('Indtast oplysninger'!BH14="Ja",Pointfordeling!$I$19,Pointfordeling!$I$20))</f>
        <v/>
      </c>
      <c r="BI24" s="105" t="str">
        <f>IF(BI6="-","",IF('Indtast oplysninger'!BI14="Ja",Pointfordeling!$I$19,Pointfordeling!$I$20))</f>
        <v/>
      </c>
      <c r="BJ24" s="105" t="str">
        <f>IF(BJ6="-","",IF('Indtast oplysninger'!BJ14="Ja",Pointfordeling!$I$19,Pointfordeling!$I$20))</f>
        <v/>
      </c>
      <c r="BK24" s="105" t="str">
        <f>IF(BK6="-","",IF('Indtast oplysninger'!BK14="Ja",Pointfordeling!$I$19,Pointfordeling!$I$20))</f>
        <v/>
      </c>
      <c r="BL24" s="308"/>
      <c r="BM24" s="308"/>
      <c r="BN24" s="308"/>
      <c r="BO24" s="308"/>
      <c r="BP24" s="308"/>
    </row>
    <row r="25" spans="1:68" hidden="1" outlineLevel="1" x14ac:dyDescent="0.4">
      <c r="A25" s="3"/>
      <c r="B25" s="310">
        <f>Pointfordeling!A28</f>
        <v>0.1</v>
      </c>
      <c r="C25" s="3"/>
      <c r="D25" s="3" t="s">
        <v>640</v>
      </c>
      <c r="E25" s="364" t="str">
        <f>IF(E6="-","",Beregninger!E67)</f>
        <v>Ja</v>
      </c>
      <c r="F25" s="364" t="str">
        <f>IF(F6="-","",Beregninger!F67)</f>
        <v>Ja</v>
      </c>
      <c r="G25" s="364" t="str">
        <f>IF(G6="-","",Beregninger!G67)</f>
        <v>Ja</v>
      </c>
      <c r="H25" s="364" t="str">
        <f>IF(H6="-","",Beregninger!H67)</f>
        <v>Ja</v>
      </c>
      <c r="I25" s="364" t="str">
        <f>IF(I6="-","",Beregninger!I67)</f>
        <v/>
      </c>
      <c r="J25" s="364" t="str">
        <f>IF(J6="-","",Beregninger!J67)</f>
        <v/>
      </c>
      <c r="K25" s="364" t="str">
        <f>IF(K6="-","",Beregninger!K67)</f>
        <v/>
      </c>
      <c r="L25" s="364" t="str">
        <f>IF(L6="-","",Beregninger!L67)</f>
        <v/>
      </c>
      <c r="M25" s="364" t="str">
        <f>IF(M6="-","",Beregninger!M67)</f>
        <v/>
      </c>
      <c r="N25" s="364" t="str">
        <f>IF(N6="-","",Beregninger!N67)</f>
        <v/>
      </c>
      <c r="O25" s="364" t="str">
        <f>IF(O6="-","",Beregninger!O67)</f>
        <v/>
      </c>
      <c r="P25" s="364" t="str">
        <f>IF(P6="-","",Beregninger!P67)</f>
        <v/>
      </c>
      <c r="Q25" s="364" t="str">
        <f>IF(Q6="-","",Beregninger!Q67)</f>
        <v/>
      </c>
      <c r="R25" s="364" t="str">
        <f>IF(R6="-","",Beregninger!R67)</f>
        <v/>
      </c>
      <c r="S25" s="364" t="str">
        <f>IF(S6="-","",Beregninger!S67)</f>
        <v/>
      </c>
      <c r="T25" s="364" t="str">
        <f>IF(T6="-","",Beregninger!T67)</f>
        <v/>
      </c>
      <c r="U25" s="364" t="str">
        <f>IF(U6="-","",Beregninger!U67)</f>
        <v/>
      </c>
      <c r="V25" s="364" t="str">
        <f>IF(V6="-","",Beregninger!V67)</f>
        <v/>
      </c>
      <c r="W25" s="364" t="str">
        <f>IF(W6="-","",Beregninger!W67)</f>
        <v/>
      </c>
      <c r="X25" s="364" t="str">
        <f>IF(X6="-","",Beregninger!X67)</f>
        <v/>
      </c>
      <c r="Y25" s="364" t="str">
        <f>IF(Y6="-","",Beregninger!Y67)</f>
        <v/>
      </c>
      <c r="Z25" s="364" t="str">
        <f>IF(Z6="-","",Beregninger!Z67)</f>
        <v/>
      </c>
      <c r="AA25" s="364" t="str">
        <f>IF(AA6="-","",Beregninger!AA67)</f>
        <v/>
      </c>
      <c r="AB25" s="364" t="str">
        <f>IF(AB6="-","",Beregninger!AB67)</f>
        <v/>
      </c>
      <c r="AC25" s="364" t="str">
        <f>IF(AC6="-","",Beregninger!AC67)</f>
        <v/>
      </c>
      <c r="AD25" s="364" t="str">
        <f>IF(AD6="-","",Beregninger!AD67)</f>
        <v/>
      </c>
      <c r="AE25" s="364" t="str">
        <f>IF(AE6="-","",Beregninger!AE67)</f>
        <v/>
      </c>
      <c r="AF25" s="364" t="str">
        <f>IF(AF6="-","",Beregninger!AF67)</f>
        <v/>
      </c>
      <c r="AG25" s="364" t="str">
        <f>IF(AG6="-","",Beregninger!AG67)</f>
        <v/>
      </c>
      <c r="AH25" s="364" t="str">
        <f>IF(AH6="-","",Beregninger!AH67)</f>
        <v/>
      </c>
      <c r="AI25" s="364" t="str">
        <f>IF(AI6="-","",Beregninger!AI67)</f>
        <v/>
      </c>
      <c r="AJ25" s="364" t="str">
        <f>IF(AJ6="-","",Beregninger!AJ67)</f>
        <v/>
      </c>
      <c r="AK25" s="364" t="str">
        <f>IF(AK6="-","",Beregninger!AK67)</f>
        <v/>
      </c>
      <c r="AL25" s="364" t="str">
        <f>IF(AL6="-","",Beregninger!AL67)</f>
        <v/>
      </c>
      <c r="AM25" s="364" t="str">
        <f>IF(AM6="-","",Beregninger!AM67)</f>
        <v/>
      </c>
      <c r="AN25" s="364" t="str">
        <f>IF(AN6="-","",Beregninger!AN67)</f>
        <v/>
      </c>
      <c r="AO25" s="364" t="str">
        <f>IF(AO6="-","",Beregninger!AO67)</f>
        <v/>
      </c>
      <c r="AP25" s="364" t="str">
        <f>IF(AP6="-","",Beregninger!AP67)</f>
        <v/>
      </c>
      <c r="AQ25" s="364" t="str">
        <f>IF(AQ6="-","",Beregninger!AQ67)</f>
        <v/>
      </c>
      <c r="AR25" s="364" t="str">
        <f>IF(AR6="-","",Beregninger!AR67)</f>
        <v/>
      </c>
      <c r="AS25" s="364" t="str">
        <f>IF(AS6="-","",Beregninger!AS67)</f>
        <v/>
      </c>
      <c r="AT25" s="364" t="str">
        <f>IF(AT6="-","",Beregninger!AT67)</f>
        <v/>
      </c>
      <c r="AU25" s="364" t="str">
        <f>IF(AU6="-","",Beregninger!AU67)</f>
        <v/>
      </c>
      <c r="AV25" s="364" t="str">
        <f>IF(AV6="-","",Beregninger!AV67)</f>
        <v/>
      </c>
      <c r="AW25" s="364" t="str">
        <f>IF(AW6="-","",Beregninger!AW67)</f>
        <v/>
      </c>
      <c r="AX25" s="364" t="str">
        <f>IF(AX6="-","",Beregninger!AX67)</f>
        <v/>
      </c>
      <c r="AY25" s="364" t="str">
        <f>IF(AY6="-","",Beregninger!AY67)</f>
        <v/>
      </c>
      <c r="AZ25" s="364" t="str">
        <f>IF(AZ6="-","",Beregninger!AZ67)</f>
        <v/>
      </c>
      <c r="BA25" s="364" t="str">
        <f>IF(BA6="-","",Beregninger!BA67)</f>
        <v/>
      </c>
      <c r="BB25" s="364" t="str">
        <f>IF(BB6="-","",Beregninger!BB67)</f>
        <v/>
      </c>
      <c r="BC25" s="364" t="str">
        <f>IF(BC6="-","",Beregninger!BC67)</f>
        <v/>
      </c>
      <c r="BD25" s="364" t="str">
        <f>IF(BD6="-","",Beregninger!BD67)</f>
        <v/>
      </c>
      <c r="BE25" s="364" t="str">
        <f>IF(BE6="-","",Beregninger!BE67)</f>
        <v/>
      </c>
      <c r="BF25" s="364" t="str">
        <f>IF(BF6="-","",Beregninger!BF67)</f>
        <v/>
      </c>
      <c r="BG25" s="364" t="str">
        <f>IF(BG6="-","",Beregninger!BG67)</f>
        <v/>
      </c>
      <c r="BH25" s="364" t="str">
        <f>IF(BH6="-","",Beregninger!BH67)</f>
        <v/>
      </c>
      <c r="BI25" s="364" t="str">
        <f>IF(BI6="-","",Beregninger!BI67)</f>
        <v/>
      </c>
      <c r="BJ25" s="364" t="str">
        <f>IF(BJ6="-","",Beregninger!BJ67)</f>
        <v/>
      </c>
      <c r="BK25" s="364" t="str">
        <f>IF(BK6="-","",Beregninger!BK67)</f>
        <v/>
      </c>
      <c r="BL25" s="3"/>
      <c r="BM25" s="3"/>
      <c r="BN25" s="3"/>
      <c r="BO25" s="3"/>
      <c r="BP25" s="3"/>
    </row>
    <row r="26" spans="1:68" s="98" customFormat="1" ht="12" hidden="1" outlineLevel="1" x14ac:dyDescent="0.35">
      <c r="A26" s="308"/>
      <c r="B26" s="309"/>
      <c r="C26" s="309"/>
      <c r="D26" s="363" t="s">
        <v>622</v>
      </c>
      <c r="E26" s="105">
        <f>IF(E6="-","",IF(Beregninger!E67="Ja",Pointfordeling!$I$28,IF(Beregninger!E67="Delvist",Pointfordeling!$I$29,Pointfordeling!$I$30)))</f>
        <v>0</v>
      </c>
      <c r="F26" s="105">
        <f>IF(F6="-","",IF(Beregninger!F67="Ja",Pointfordeling!$I$28,IF(Beregninger!F67="Delvist",Pointfordeling!$I$29,Pointfordeling!$I$30)))</f>
        <v>0</v>
      </c>
      <c r="G26" s="105">
        <f>IF(G6="-","",IF(Beregninger!G67="Ja",Pointfordeling!$I$28,IF(Beregninger!G67="Delvist",Pointfordeling!$I$29,Pointfordeling!$I$30)))</f>
        <v>0</v>
      </c>
      <c r="H26" s="105">
        <f>IF(H6="-","",IF(Beregninger!H67="Ja",Pointfordeling!$I$28,IF(Beregninger!H67="Delvist",Pointfordeling!$I$29,Pointfordeling!$I$30)))</f>
        <v>0</v>
      </c>
      <c r="I26" s="105" t="str">
        <f>IF(I6="-","",IF(Beregninger!I67="Ja",Pointfordeling!$I$28,IF(Beregninger!I67="Delvist",Pointfordeling!$I$29,Pointfordeling!$I$30)))</f>
        <v/>
      </c>
      <c r="J26" s="105" t="str">
        <f>IF(J6="-","",IF(Beregninger!J67="Ja",Pointfordeling!$I$28,IF(Beregninger!J67="Delvist",Pointfordeling!$I$29,Pointfordeling!$I$30)))</f>
        <v/>
      </c>
      <c r="K26" s="105" t="str">
        <f>IF(K6="-","",IF(Beregninger!K67="Ja",Pointfordeling!$I$28,IF(Beregninger!K67="Delvist",Pointfordeling!$I$29,Pointfordeling!$I$30)))</f>
        <v/>
      </c>
      <c r="L26" s="105" t="str">
        <f>IF(L6="-","",IF(Beregninger!L67="Ja",Pointfordeling!$I$28,IF(Beregninger!L67="Delvist",Pointfordeling!$I$29,Pointfordeling!$I$30)))</f>
        <v/>
      </c>
      <c r="M26" s="105" t="str">
        <f>IF(M6="-","",IF(Beregninger!M67="Ja",Pointfordeling!$I$28,IF(Beregninger!M67="Delvist",Pointfordeling!$I$29,Pointfordeling!$I$30)))</f>
        <v/>
      </c>
      <c r="N26" s="105" t="str">
        <f>IF(N6="-","",IF(Beregninger!N67="Ja",Pointfordeling!$I$28,IF(Beregninger!N67="Delvist",Pointfordeling!$I$29,Pointfordeling!$I$30)))</f>
        <v/>
      </c>
      <c r="O26" s="105" t="str">
        <f>IF(O6="-","",IF(Beregninger!O67="Ja",Pointfordeling!$I$28,IF(Beregninger!O67="Delvist",Pointfordeling!$I$29,Pointfordeling!$I$30)))</f>
        <v/>
      </c>
      <c r="P26" s="105" t="str">
        <f>IF(P6="-","",IF(Beregninger!P67="Ja",Pointfordeling!$I$28,IF(Beregninger!P67="Delvist",Pointfordeling!$I$29,Pointfordeling!$I$30)))</f>
        <v/>
      </c>
      <c r="Q26" s="105" t="str">
        <f>IF(Q6="-","",IF(Beregninger!Q67="Ja",Pointfordeling!$I$28,IF(Beregninger!Q67="Delvist",Pointfordeling!$I$29,Pointfordeling!$I$30)))</f>
        <v/>
      </c>
      <c r="R26" s="105" t="str">
        <f>IF(R6="-","",IF(Beregninger!R67="Ja",Pointfordeling!$I$28,IF(Beregninger!R67="Delvist",Pointfordeling!$I$29,Pointfordeling!$I$30)))</f>
        <v/>
      </c>
      <c r="S26" s="105" t="str">
        <f>IF(S6="-","",IF(Beregninger!S67="Ja",Pointfordeling!$I$28,IF(Beregninger!S67="Delvist",Pointfordeling!$I$29,Pointfordeling!$I$30)))</f>
        <v/>
      </c>
      <c r="T26" s="105" t="str">
        <f>IF(T6="-","",IF(Beregninger!T67="Ja",Pointfordeling!$I$28,IF(Beregninger!T67="Delvist",Pointfordeling!$I$29,Pointfordeling!$I$30)))</f>
        <v/>
      </c>
      <c r="U26" s="105" t="str">
        <f>IF(U6="-","",IF(Beregninger!U67="Ja",Pointfordeling!$I$28,IF(Beregninger!U67="Delvist",Pointfordeling!$I$29,Pointfordeling!$I$30)))</f>
        <v/>
      </c>
      <c r="V26" s="105" t="str">
        <f>IF(V6="-","",IF(Beregninger!V67="Ja",Pointfordeling!$I$28,IF(Beregninger!V67="Delvist",Pointfordeling!$I$29,Pointfordeling!$I$30)))</f>
        <v/>
      </c>
      <c r="W26" s="105" t="str">
        <f>IF(W6="-","",IF(Beregninger!W67="Ja",Pointfordeling!$I$28,IF(Beregninger!W67="Delvist",Pointfordeling!$I$29,Pointfordeling!$I$30)))</f>
        <v/>
      </c>
      <c r="X26" s="105" t="str">
        <f>IF(X6="-","",IF(Beregninger!X67="Ja",Pointfordeling!$I$28,IF(Beregninger!X67="Delvist",Pointfordeling!$I$29,Pointfordeling!$I$30)))</f>
        <v/>
      </c>
      <c r="Y26" s="105" t="str">
        <f>IF(Y6="-","",IF(Beregninger!Y67="Ja",Pointfordeling!$I$28,IF(Beregninger!Y67="Delvist",Pointfordeling!$I$29,Pointfordeling!$I$30)))</f>
        <v/>
      </c>
      <c r="Z26" s="105" t="str">
        <f>IF(Z6="-","",IF(Beregninger!Z67="Ja",Pointfordeling!$I$28,IF(Beregninger!Z67="Delvist",Pointfordeling!$I$29,Pointfordeling!$I$30)))</f>
        <v/>
      </c>
      <c r="AA26" s="105" t="str">
        <f>IF(AA6="-","",IF(Beregninger!AA67="Ja",Pointfordeling!$I$28,IF(Beregninger!AA67="Delvist",Pointfordeling!$I$29,Pointfordeling!$I$30)))</f>
        <v/>
      </c>
      <c r="AB26" s="105" t="str">
        <f>IF(AB6="-","",IF(Beregninger!AB67="Ja",Pointfordeling!$I$28,IF(Beregninger!AB67="Delvist",Pointfordeling!$I$29,Pointfordeling!$I$30)))</f>
        <v/>
      </c>
      <c r="AC26" s="105" t="str">
        <f>IF(AC6="-","",IF(Beregninger!AC67="Ja",Pointfordeling!$I$28,IF(Beregninger!AC67="Delvist",Pointfordeling!$I$29,Pointfordeling!$I$30)))</f>
        <v/>
      </c>
      <c r="AD26" s="105" t="str">
        <f>IF(AD6="-","",IF(Beregninger!AD67="Ja",Pointfordeling!$I$28,IF(Beregninger!AD67="Delvist",Pointfordeling!$I$29,Pointfordeling!$I$30)))</f>
        <v/>
      </c>
      <c r="AE26" s="105" t="str">
        <f>IF(AE6="-","",IF(Beregninger!AE67="Ja",Pointfordeling!$I$28,IF(Beregninger!AE67="Delvist",Pointfordeling!$I$29,Pointfordeling!$I$30)))</f>
        <v/>
      </c>
      <c r="AF26" s="105" t="str">
        <f>IF(AF6="-","",IF(Beregninger!AF67="Ja",Pointfordeling!$I$28,IF(Beregninger!AF67="Delvist",Pointfordeling!$I$29,Pointfordeling!$I$30)))</f>
        <v/>
      </c>
      <c r="AG26" s="105" t="str">
        <f>IF(AG6="-","",IF(Beregninger!AG67="Ja",Pointfordeling!$I$28,IF(Beregninger!AG67="Delvist",Pointfordeling!$I$29,Pointfordeling!$I$30)))</f>
        <v/>
      </c>
      <c r="AH26" s="105" t="str">
        <f>IF(AH6="-","",IF(Beregninger!AH67="Ja",Pointfordeling!$I$28,IF(Beregninger!AH67="Delvist",Pointfordeling!$I$29,Pointfordeling!$I$30)))</f>
        <v/>
      </c>
      <c r="AI26" s="105" t="str">
        <f>IF(AI6="-","",IF(Beregninger!AI67="Ja",Pointfordeling!$I$28,IF(Beregninger!AI67="Delvist",Pointfordeling!$I$29,Pointfordeling!$I$30)))</f>
        <v/>
      </c>
      <c r="AJ26" s="105" t="str">
        <f>IF(AJ6="-","",IF(Beregninger!AJ67="Ja",Pointfordeling!$I$28,IF(Beregninger!AJ67="Delvist",Pointfordeling!$I$29,Pointfordeling!$I$30)))</f>
        <v/>
      </c>
      <c r="AK26" s="105" t="str">
        <f>IF(AK6="-","",IF(Beregninger!AK67="Ja",Pointfordeling!$I$28,IF(Beregninger!AK67="Delvist",Pointfordeling!$I$29,Pointfordeling!$I$30)))</f>
        <v/>
      </c>
      <c r="AL26" s="105" t="str">
        <f>IF(AL6="-","",IF(Beregninger!AL67="Ja",Pointfordeling!$I$28,IF(Beregninger!AL67="Delvist",Pointfordeling!$I$29,Pointfordeling!$I$30)))</f>
        <v/>
      </c>
      <c r="AM26" s="105" t="str">
        <f>IF(AM6="-","",IF(Beregninger!AM67="Ja",Pointfordeling!$I$28,IF(Beregninger!AM67="Delvist",Pointfordeling!$I$29,Pointfordeling!$I$30)))</f>
        <v/>
      </c>
      <c r="AN26" s="105" t="str">
        <f>IF(AN6="-","",IF(Beregninger!AN67="Ja",Pointfordeling!$I$28,IF(Beregninger!AN67="Delvist",Pointfordeling!$I$29,Pointfordeling!$I$30)))</f>
        <v/>
      </c>
      <c r="AO26" s="105" t="str">
        <f>IF(AO6="-","",IF(Beregninger!AO67="Ja",Pointfordeling!$I$28,IF(Beregninger!AO67="Delvist",Pointfordeling!$I$29,Pointfordeling!$I$30)))</f>
        <v/>
      </c>
      <c r="AP26" s="105" t="str">
        <f>IF(AP6="-","",IF(Beregninger!AP67="Ja",Pointfordeling!$I$28,IF(Beregninger!AP67="Delvist",Pointfordeling!$I$29,Pointfordeling!$I$30)))</f>
        <v/>
      </c>
      <c r="AQ26" s="105" t="str">
        <f>IF(AQ6="-","",IF(Beregninger!AQ67="Ja",Pointfordeling!$I$28,IF(Beregninger!AQ67="Delvist",Pointfordeling!$I$29,Pointfordeling!$I$30)))</f>
        <v/>
      </c>
      <c r="AR26" s="105" t="str">
        <f>IF(AR6="-","",IF(Beregninger!AR67="Ja",Pointfordeling!$I$28,IF(Beregninger!AR67="Delvist",Pointfordeling!$I$29,Pointfordeling!$I$30)))</f>
        <v/>
      </c>
      <c r="AS26" s="105" t="str">
        <f>IF(AS6="-","",IF(Beregninger!AS67="Ja",Pointfordeling!$I$28,IF(Beregninger!AS67="Delvist",Pointfordeling!$I$29,Pointfordeling!$I$30)))</f>
        <v/>
      </c>
      <c r="AT26" s="105" t="str">
        <f>IF(AT6="-","",IF(Beregninger!AT67="Ja",Pointfordeling!$I$28,IF(Beregninger!AT67="Delvist",Pointfordeling!$I$29,Pointfordeling!$I$30)))</f>
        <v/>
      </c>
      <c r="AU26" s="105" t="str">
        <f>IF(AU6="-","",IF(Beregninger!AU67="Ja",Pointfordeling!$I$28,IF(Beregninger!AU67="Delvist",Pointfordeling!$I$29,Pointfordeling!$I$30)))</f>
        <v/>
      </c>
      <c r="AV26" s="105" t="str">
        <f>IF(AV6="-","",IF(Beregninger!AV67="Ja",Pointfordeling!$I$28,IF(Beregninger!AV67="Delvist",Pointfordeling!$I$29,Pointfordeling!$I$30)))</f>
        <v/>
      </c>
      <c r="AW26" s="105" t="str">
        <f>IF(AW6="-","",IF(Beregninger!AW67="Ja",Pointfordeling!$I$28,IF(Beregninger!AW67="Delvist",Pointfordeling!$I$29,Pointfordeling!$I$30)))</f>
        <v/>
      </c>
      <c r="AX26" s="105" t="str">
        <f>IF(AX6="-","",IF(Beregninger!AX67="Ja",Pointfordeling!$I$28,IF(Beregninger!AX67="Delvist",Pointfordeling!$I$29,Pointfordeling!$I$30)))</f>
        <v/>
      </c>
      <c r="AY26" s="105" t="str">
        <f>IF(AY6="-","",IF(Beregninger!AY67="Ja",Pointfordeling!$I$28,IF(Beregninger!AY67="Delvist",Pointfordeling!$I$29,Pointfordeling!$I$30)))</f>
        <v/>
      </c>
      <c r="AZ26" s="105" t="str">
        <f>IF(AZ6="-","",IF(Beregninger!AZ67="Ja",Pointfordeling!$I$28,IF(Beregninger!AZ67="Delvist",Pointfordeling!$I$29,Pointfordeling!$I$30)))</f>
        <v/>
      </c>
      <c r="BA26" s="105" t="str">
        <f>IF(BA6="-","",IF(Beregninger!BA67="Ja",Pointfordeling!$I$28,IF(Beregninger!BA67="Delvist",Pointfordeling!$I$29,Pointfordeling!$I$30)))</f>
        <v/>
      </c>
      <c r="BB26" s="105" t="str">
        <f>IF(BB6="-","",IF(Beregninger!BB67="Ja",Pointfordeling!$I$28,IF(Beregninger!BB67="Delvist",Pointfordeling!$I$29,Pointfordeling!$I$30)))</f>
        <v/>
      </c>
      <c r="BC26" s="105" t="str">
        <f>IF(BC6="-","",IF(Beregninger!BC67="Ja",Pointfordeling!$I$28,IF(Beregninger!BC67="Delvist",Pointfordeling!$I$29,Pointfordeling!$I$30)))</f>
        <v/>
      </c>
      <c r="BD26" s="105" t="str">
        <f>IF(BD6="-","",IF(Beregninger!BD67="Ja",Pointfordeling!$I$28,IF(Beregninger!BD67="Delvist",Pointfordeling!$I$29,Pointfordeling!$I$30)))</f>
        <v/>
      </c>
      <c r="BE26" s="105" t="str">
        <f>IF(BE6="-","",IF(Beregninger!BE67="Ja",Pointfordeling!$I$28,IF(Beregninger!BE67="Delvist",Pointfordeling!$I$29,Pointfordeling!$I$30)))</f>
        <v/>
      </c>
      <c r="BF26" s="105" t="str">
        <f>IF(BF6="-","",IF(Beregninger!BF67="Ja",Pointfordeling!$I$28,IF(Beregninger!BF67="Delvist",Pointfordeling!$I$29,Pointfordeling!$I$30)))</f>
        <v/>
      </c>
      <c r="BG26" s="105" t="str">
        <f>IF(BG6="-","",IF(Beregninger!BG67="Ja",Pointfordeling!$I$28,IF(Beregninger!BG67="Delvist",Pointfordeling!$I$29,Pointfordeling!$I$30)))</f>
        <v/>
      </c>
      <c r="BH26" s="105" t="str">
        <f>IF(BH6="-","",IF(Beregninger!BH67="Ja",Pointfordeling!$I$28,IF(Beregninger!BH67="Delvist",Pointfordeling!$I$29,Pointfordeling!$I$30)))</f>
        <v/>
      </c>
      <c r="BI26" s="105" t="str">
        <f>IF(BI6="-","",IF(Beregninger!BI67="Ja",Pointfordeling!$I$28,IF(Beregninger!BI67="Delvist",Pointfordeling!$I$29,Pointfordeling!$I$30)))</f>
        <v/>
      </c>
      <c r="BJ26" s="105" t="str">
        <f>IF(BJ6="-","",IF(Beregninger!BJ67="Ja",Pointfordeling!$I$28,IF(Beregninger!BJ67="Delvist",Pointfordeling!$I$29,Pointfordeling!$I$30)))</f>
        <v/>
      </c>
      <c r="BK26" s="105" t="str">
        <f>IF(BK6="-","",IF(Beregninger!BK67="Ja",Pointfordeling!$I$28,IF(Beregninger!BK67="Delvist",Pointfordeling!$I$29,Pointfordeling!$I$30)))</f>
        <v/>
      </c>
      <c r="BL26" s="308"/>
      <c r="BM26" s="308"/>
      <c r="BN26" s="308"/>
      <c r="BO26" s="308"/>
      <c r="BP26" s="308"/>
    </row>
    <row r="27" spans="1:68" hidden="1" outlineLevel="1" x14ac:dyDescent="0.4">
      <c r="A27" s="3"/>
      <c r="B27" s="310">
        <f>Pointfordeling!A23</f>
        <v>0.35</v>
      </c>
      <c r="C27" s="3"/>
      <c r="D27" s="3" t="s">
        <v>641</v>
      </c>
      <c r="E27" s="365">
        <f>IF(E6="-","",Beregninger!E63)</f>
        <v>1.9938435827070645E-2</v>
      </c>
      <c r="F27" s="365">
        <f>IF(F6="-","",Beregninger!F63)</f>
        <v>2.3040075375983956E-2</v>
      </c>
      <c r="G27" s="365">
        <f>IF(G6="-","",Beregninger!G63)</f>
        <v>1.6561790175877906E-2</v>
      </c>
      <c r="H27" s="365">
        <f>IF(H6="-","",Beregninger!H63)</f>
        <v>9.2842859424495262E-3</v>
      </c>
      <c r="I27" s="365" t="str">
        <f>IF(I6="-","",Beregninger!I63)</f>
        <v/>
      </c>
      <c r="J27" s="365" t="str">
        <f>IF(J6="-","",Beregninger!J63)</f>
        <v/>
      </c>
      <c r="K27" s="365" t="str">
        <f>IF(K6="-","",Beregninger!K63)</f>
        <v/>
      </c>
      <c r="L27" s="365" t="str">
        <f>IF(L6="-","",Beregninger!L63)</f>
        <v/>
      </c>
      <c r="M27" s="365" t="str">
        <f>IF(M6="-","",Beregninger!M63)</f>
        <v/>
      </c>
      <c r="N27" s="365" t="str">
        <f>IF(N6="-","",Beregninger!N63)</f>
        <v/>
      </c>
      <c r="O27" s="365" t="str">
        <f>IF(O6="-","",Beregninger!O63)</f>
        <v/>
      </c>
      <c r="P27" s="365" t="str">
        <f>IF(P6="-","",Beregninger!P63)</f>
        <v/>
      </c>
      <c r="Q27" s="365" t="str">
        <f>IF(Q6="-","",Beregninger!Q63)</f>
        <v/>
      </c>
      <c r="R27" s="365" t="str">
        <f>IF(R6="-","",Beregninger!R63)</f>
        <v/>
      </c>
      <c r="S27" s="365" t="str">
        <f>IF(S6="-","",Beregninger!S63)</f>
        <v/>
      </c>
      <c r="T27" s="365" t="str">
        <f>IF(T6="-","",Beregninger!T63)</f>
        <v/>
      </c>
      <c r="U27" s="365" t="str">
        <f>IF(U6="-","",Beregninger!U63)</f>
        <v/>
      </c>
      <c r="V27" s="365" t="str">
        <f>IF(V6="-","",Beregninger!V63)</f>
        <v/>
      </c>
      <c r="W27" s="365" t="str">
        <f>IF(W6="-","",Beregninger!W63)</f>
        <v/>
      </c>
      <c r="X27" s="365" t="str">
        <f>IF(X6="-","",Beregninger!X63)</f>
        <v/>
      </c>
      <c r="Y27" s="365" t="str">
        <f>IF(Y6="-","",Beregninger!Y63)</f>
        <v/>
      </c>
      <c r="Z27" s="365" t="str">
        <f>IF(Z6="-","",Beregninger!Z63)</f>
        <v/>
      </c>
      <c r="AA27" s="365" t="str">
        <f>IF(AA6="-","",Beregninger!AA63)</f>
        <v/>
      </c>
      <c r="AB27" s="365" t="str">
        <f>IF(AB6="-","",Beregninger!AB63)</f>
        <v/>
      </c>
      <c r="AC27" s="365" t="str">
        <f>IF(AC6="-","",Beregninger!AC63)</f>
        <v/>
      </c>
      <c r="AD27" s="365" t="str">
        <f>IF(AD6="-","",Beregninger!AD63)</f>
        <v/>
      </c>
      <c r="AE27" s="365" t="str">
        <f>IF(AE6="-","",Beregninger!AE63)</f>
        <v/>
      </c>
      <c r="AF27" s="365" t="str">
        <f>IF(AF6="-","",Beregninger!AF63)</f>
        <v/>
      </c>
      <c r="AG27" s="365" t="str">
        <f>IF(AG6="-","",Beregninger!AG63)</f>
        <v/>
      </c>
      <c r="AH27" s="365" t="str">
        <f>IF(AH6="-","",Beregninger!AH63)</f>
        <v/>
      </c>
      <c r="AI27" s="365" t="str">
        <f>IF(AI6="-","",Beregninger!AI63)</f>
        <v/>
      </c>
      <c r="AJ27" s="365" t="str">
        <f>IF(AJ6="-","",Beregninger!AJ63)</f>
        <v/>
      </c>
      <c r="AK27" s="365" t="str">
        <f>IF(AK6="-","",Beregninger!AK63)</f>
        <v/>
      </c>
      <c r="AL27" s="365" t="str">
        <f>IF(AL6="-","",Beregninger!AL63)</f>
        <v/>
      </c>
      <c r="AM27" s="365" t="str">
        <f>IF(AM6="-","",Beregninger!AM63)</f>
        <v/>
      </c>
      <c r="AN27" s="365" t="str">
        <f>IF(AN6="-","",Beregninger!AN63)</f>
        <v/>
      </c>
      <c r="AO27" s="365" t="str">
        <f>IF(AO6="-","",Beregninger!AO63)</f>
        <v/>
      </c>
      <c r="AP27" s="365" t="str">
        <f>IF(AP6="-","",Beregninger!AP63)</f>
        <v/>
      </c>
      <c r="AQ27" s="365" t="str">
        <f>IF(AQ6="-","",Beregninger!AQ63)</f>
        <v/>
      </c>
      <c r="AR27" s="365" t="str">
        <f>IF(AR6="-","",Beregninger!AR63)</f>
        <v/>
      </c>
      <c r="AS27" s="365" t="str">
        <f>IF(AS6="-","",Beregninger!AS63)</f>
        <v/>
      </c>
      <c r="AT27" s="365" t="str">
        <f>IF(AT6="-","",Beregninger!AT63)</f>
        <v/>
      </c>
      <c r="AU27" s="365" t="str">
        <f>IF(AU6="-","",Beregninger!AU63)</f>
        <v/>
      </c>
      <c r="AV27" s="365" t="str">
        <f>IF(AV6="-","",Beregninger!AV63)</f>
        <v/>
      </c>
      <c r="AW27" s="365" t="str">
        <f>IF(AW6="-","",Beregninger!AW63)</f>
        <v/>
      </c>
      <c r="AX27" s="365" t="str">
        <f>IF(AX6="-","",Beregninger!AX63)</f>
        <v/>
      </c>
      <c r="AY27" s="365" t="str">
        <f>IF(AY6="-","",Beregninger!AY63)</f>
        <v/>
      </c>
      <c r="AZ27" s="365" t="str">
        <f>IF(AZ6="-","",Beregninger!AZ63)</f>
        <v/>
      </c>
      <c r="BA27" s="365" t="str">
        <f>IF(BA6="-","",Beregninger!BA63)</f>
        <v/>
      </c>
      <c r="BB27" s="365" t="str">
        <f>IF(BB6="-","",Beregninger!BB63)</f>
        <v/>
      </c>
      <c r="BC27" s="365" t="str">
        <f>IF(BC6="-","",Beregninger!BC63)</f>
        <v/>
      </c>
      <c r="BD27" s="365" t="str">
        <f>IF(BD6="-","",Beregninger!BD63)</f>
        <v/>
      </c>
      <c r="BE27" s="365" t="str">
        <f>IF(BE6="-","",Beregninger!BE63)</f>
        <v/>
      </c>
      <c r="BF27" s="365" t="str">
        <f>IF(BF6="-","",Beregninger!BF63)</f>
        <v/>
      </c>
      <c r="BG27" s="365" t="str">
        <f>IF(BG6="-","",Beregninger!BG63)</f>
        <v/>
      </c>
      <c r="BH27" s="365" t="str">
        <f>IF(BH6="-","",Beregninger!BH63)</f>
        <v/>
      </c>
      <c r="BI27" s="365" t="str">
        <f>IF(BI6="-","",Beregninger!BI63)</f>
        <v/>
      </c>
      <c r="BJ27" s="365" t="str">
        <f>IF(BJ6="-","",Beregninger!BJ63)</f>
        <v/>
      </c>
      <c r="BK27" s="365" t="str">
        <f>IF(BK6="-","",Beregninger!BK63)</f>
        <v/>
      </c>
      <c r="BL27" s="3"/>
      <c r="BM27" s="3"/>
      <c r="BN27" s="3"/>
      <c r="BO27" s="3"/>
      <c r="BP27" s="3"/>
    </row>
    <row r="28" spans="1:68" s="98" customFormat="1" ht="12" hidden="1" outlineLevel="1" x14ac:dyDescent="0.35">
      <c r="A28" s="308"/>
      <c r="B28" s="309"/>
      <c r="C28" s="309"/>
      <c r="D28" s="363" t="s">
        <v>623</v>
      </c>
      <c r="E28" s="105">
        <f>IF(E6="-","",IF(Beregninger!E63&lt;Pointfordeling!$H$25,Pointfordeling!$I$25,IF(Beregninger!E63&gt;Pointfordeling!$H$24,Pointfordeling!$I$24,1)))</f>
        <v>2</v>
      </c>
      <c r="F28" s="105">
        <f>IF(F6="-","",IF(Beregninger!F63&lt;Pointfordeling!$H$25,Pointfordeling!$I$25,IF(Beregninger!F63&gt;Pointfordeling!$H$24,Pointfordeling!$I$24,1)))</f>
        <v>1</v>
      </c>
      <c r="G28" s="105">
        <f>IF(G6="-","",IF(Beregninger!G63&lt;Pointfordeling!$H$25,Pointfordeling!$I$25,IF(Beregninger!G63&gt;Pointfordeling!$H$24,Pointfordeling!$I$24,1)))</f>
        <v>2</v>
      </c>
      <c r="H28" s="105">
        <f>IF(H6="-","",IF(Beregninger!H63&lt;Pointfordeling!$H$25,Pointfordeling!$I$25,IF(Beregninger!H63&gt;Pointfordeling!$H$24,Pointfordeling!$I$24,1)))</f>
        <v>2</v>
      </c>
      <c r="I28" s="105" t="str">
        <f>IF(I6="-","",IF(Beregninger!I63&lt;Pointfordeling!$H$25,Pointfordeling!$I$25,IF(Beregninger!I63&gt;Pointfordeling!$H$24,Pointfordeling!$I$24,1)))</f>
        <v/>
      </c>
      <c r="J28" s="105" t="str">
        <f>IF(J6="-","",IF(Beregninger!J63&lt;Pointfordeling!$H$25,Pointfordeling!$I$25,IF(Beregninger!J63&gt;Pointfordeling!$H$24,Pointfordeling!$I$24,1)))</f>
        <v/>
      </c>
      <c r="K28" s="105" t="str">
        <f>IF(K6="-","",IF(Beregninger!K63&lt;Pointfordeling!$H$25,Pointfordeling!$I$25,IF(Beregninger!K63&gt;Pointfordeling!$H$24,Pointfordeling!$I$24,1)))</f>
        <v/>
      </c>
      <c r="L28" s="105" t="str">
        <f>IF(L6="-","",IF(Beregninger!L63&lt;Pointfordeling!$H$25,Pointfordeling!$I$25,IF(Beregninger!L63&gt;Pointfordeling!$H$24,Pointfordeling!$I$24,1)))</f>
        <v/>
      </c>
      <c r="M28" s="105" t="str">
        <f>IF(M6="-","",IF(Beregninger!M63&lt;Pointfordeling!$H$25,Pointfordeling!$I$25,IF(Beregninger!M63&gt;Pointfordeling!$H$24,Pointfordeling!$I$24,1)))</f>
        <v/>
      </c>
      <c r="N28" s="105" t="str">
        <f>IF(N6="-","",IF(Beregninger!N63&lt;Pointfordeling!$H$25,Pointfordeling!$I$25,IF(Beregninger!N63&gt;Pointfordeling!$H$24,Pointfordeling!$I$24,1)))</f>
        <v/>
      </c>
      <c r="O28" s="105" t="str">
        <f>IF(O6="-","",IF(Beregninger!O63&lt;Pointfordeling!$H$25,Pointfordeling!$I$25,IF(Beregninger!O63&gt;Pointfordeling!$H$24,Pointfordeling!$I$24,1)))</f>
        <v/>
      </c>
      <c r="P28" s="105" t="str">
        <f>IF(P6="-","",IF(Beregninger!P63&lt;Pointfordeling!$H$25,Pointfordeling!$I$25,IF(Beregninger!P63&gt;Pointfordeling!$H$24,Pointfordeling!$I$24,1)))</f>
        <v/>
      </c>
      <c r="Q28" s="105" t="str">
        <f>IF(Q6="-","",IF(Beregninger!Q63&lt;Pointfordeling!$H$25,Pointfordeling!$I$25,IF(Beregninger!Q63&gt;Pointfordeling!$H$24,Pointfordeling!$I$24,1)))</f>
        <v/>
      </c>
      <c r="R28" s="105" t="str">
        <f>IF(R6="-","",IF(Beregninger!R63&lt;Pointfordeling!$H$25,Pointfordeling!$I$25,IF(Beregninger!R63&gt;Pointfordeling!$H$24,Pointfordeling!$I$24,1)))</f>
        <v/>
      </c>
      <c r="S28" s="105" t="str">
        <f>IF(S6="-","",IF(Beregninger!S63&lt;Pointfordeling!$H$25,Pointfordeling!$I$25,IF(Beregninger!S63&gt;Pointfordeling!$H$24,Pointfordeling!$I$24,1)))</f>
        <v/>
      </c>
      <c r="T28" s="105" t="str">
        <f>IF(T6="-","",IF(Beregninger!T63&lt;Pointfordeling!$H$25,Pointfordeling!$I$25,IF(Beregninger!T63&gt;Pointfordeling!$H$24,Pointfordeling!$I$24,1)))</f>
        <v/>
      </c>
      <c r="U28" s="105" t="str">
        <f>IF(U6="-","",IF(Beregninger!U63&lt;Pointfordeling!$H$25,Pointfordeling!$I$25,IF(Beregninger!U63&gt;Pointfordeling!$H$24,Pointfordeling!$I$24,1)))</f>
        <v/>
      </c>
      <c r="V28" s="105" t="str">
        <f>IF(V6="-","",IF(Beregninger!V63&lt;Pointfordeling!$H$25,Pointfordeling!$I$25,IF(Beregninger!V63&gt;Pointfordeling!$H$24,Pointfordeling!$I$24,1)))</f>
        <v/>
      </c>
      <c r="W28" s="105" t="str">
        <f>IF(W6="-","",IF(Beregninger!W63&lt;Pointfordeling!$H$25,Pointfordeling!$I$25,IF(Beregninger!W63&gt;Pointfordeling!$H$24,Pointfordeling!$I$24,1)))</f>
        <v/>
      </c>
      <c r="X28" s="105" t="str">
        <f>IF(X6="-","",IF(Beregninger!X63&lt;Pointfordeling!$H$25,Pointfordeling!$I$25,IF(Beregninger!X63&gt;Pointfordeling!$H$24,Pointfordeling!$I$24,1)))</f>
        <v/>
      </c>
      <c r="Y28" s="105" t="str">
        <f>IF(Y6="-","",IF(Beregninger!Y63&lt;Pointfordeling!$H$25,Pointfordeling!$I$25,IF(Beregninger!Y63&gt;Pointfordeling!$H$24,Pointfordeling!$I$24,1)))</f>
        <v/>
      </c>
      <c r="Z28" s="105" t="str">
        <f>IF(Z6="-","",IF(Beregninger!Z63&lt;Pointfordeling!$H$25,Pointfordeling!$I$25,IF(Beregninger!Z63&gt;Pointfordeling!$H$24,Pointfordeling!$I$24,1)))</f>
        <v/>
      </c>
      <c r="AA28" s="105" t="str">
        <f>IF(AA6="-","",IF(Beregninger!AA63&lt;Pointfordeling!$H$25,Pointfordeling!$I$25,IF(Beregninger!AA63&gt;Pointfordeling!$H$24,Pointfordeling!$I$24,1)))</f>
        <v/>
      </c>
      <c r="AB28" s="105" t="str">
        <f>IF(AB6="-","",IF(Beregninger!AB63&lt;Pointfordeling!$H$25,Pointfordeling!$I$25,IF(Beregninger!AB63&gt;Pointfordeling!$H$24,Pointfordeling!$I$24,1)))</f>
        <v/>
      </c>
      <c r="AC28" s="105" t="str">
        <f>IF(AC6="-","",IF(Beregninger!AC63&lt;Pointfordeling!$H$25,Pointfordeling!$I$25,IF(Beregninger!AC63&gt;Pointfordeling!$H$24,Pointfordeling!$I$24,1)))</f>
        <v/>
      </c>
      <c r="AD28" s="105" t="str">
        <f>IF(AD6="-","",IF(Beregninger!AD63&lt;Pointfordeling!$H$25,Pointfordeling!$I$25,IF(Beregninger!AD63&gt;Pointfordeling!$H$24,Pointfordeling!$I$24,1)))</f>
        <v/>
      </c>
      <c r="AE28" s="105" t="str">
        <f>IF(AE6="-","",IF(Beregninger!AE63&lt;Pointfordeling!$H$25,Pointfordeling!$I$25,IF(Beregninger!AE63&gt;Pointfordeling!$H$24,Pointfordeling!$I$24,1)))</f>
        <v/>
      </c>
      <c r="AF28" s="105" t="str">
        <f>IF(AF6="-","",IF(Beregninger!AF63&lt;Pointfordeling!$H$25,Pointfordeling!$I$25,IF(Beregninger!AF63&gt;Pointfordeling!$H$24,Pointfordeling!$I$24,1)))</f>
        <v/>
      </c>
      <c r="AG28" s="105" t="str">
        <f>IF(AG6="-","",IF(Beregninger!AG63&lt;Pointfordeling!$H$25,Pointfordeling!$I$25,IF(Beregninger!AG63&gt;Pointfordeling!$H$24,Pointfordeling!$I$24,1)))</f>
        <v/>
      </c>
      <c r="AH28" s="105" t="str">
        <f>IF(AH6="-","",IF(Beregninger!AH63&lt;Pointfordeling!$H$25,Pointfordeling!$I$25,IF(Beregninger!AH63&gt;Pointfordeling!$H$24,Pointfordeling!$I$24,1)))</f>
        <v/>
      </c>
      <c r="AI28" s="105" t="str">
        <f>IF(AI6="-","",IF(Beregninger!AI63&lt;Pointfordeling!$H$25,Pointfordeling!$I$25,IF(Beregninger!AI63&gt;Pointfordeling!$H$24,Pointfordeling!$I$24,1)))</f>
        <v/>
      </c>
      <c r="AJ28" s="105" t="str">
        <f>IF(AJ6="-","",IF(Beregninger!AJ63&lt;Pointfordeling!$H$25,Pointfordeling!$I$25,IF(Beregninger!AJ63&gt;Pointfordeling!$H$24,Pointfordeling!$I$24,1)))</f>
        <v/>
      </c>
      <c r="AK28" s="105" t="str">
        <f>IF(AK6="-","",IF(Beregninger!AK63&lt;Pointfordeling!$H$25,Pointfordeling!$I$25,IF(Beregninger!AK63&gt;Pointfordeling!$H$24,Pointfordeling!$I$24,1)))</f>
        <v/>
      </c>
      <c r="AL28" s="105" t="str">
        <f>IF(AL6="-","",IF(Beregninger!AL63&lt;Pointfordeling!$H$25,Pointfordeling!$I$25,IF(Beregninger!AL63&gt;Pointfordeling!$H$24,Pointfordeling!$I$24,1)))</f>
        <v/>
      </c>
      <c r="AM28" s="105" t="str">
        <f>IF(AM6="-","",IF(Beregninger!AM63&lt;Pointfordeling!$H$25,Pointfordeling!$I$25,IF(Beregninger!AM63&gt;Pointfordeling!$H$24,Pointfordeling!$I$24,1)))</f>
        <v/>
      </c>
      <c r="AN28" s="105" t="str">
        <f>IF(AN6="-","",IF(Beregninger!AN63&lt;Pointfordeling!$H$25,Pointfordeling!$I$25,IF(Beregninger!AN63&gt;Pointfordeling!$H$24,Pointfordeling!$I$24,1)))</f>
        <v/>
      </c>
      <c r="AO28" s="105" t="str">
        <f>IF(AO6="-","",IF(Beregninger!AO63&lt;Pointfordeling!$H$25,Pointfordeling!$I$25,IF(Beregninger!AO63&gt;Pointfordeling!$H$24,Pointfordeling!$I$24,1)))</f>
        <v/>
      </c>
      <c r="AP28" s="105" t="str">
        <f>IF(AP6="-","",IF(Beregninger!AP63&lt;Pointfordeling!$H$25,Pointfordeling!$I$25,IF(Beregninger!AP63&gt;Pointfordeling!$H$24,Pointfordeling!$I$24,1)))</f>
        <v/>
      </c>
      <c r="AQ28" s="105" t="str">
        <f>IF(AQ6="-","",IF(Beregninger!AQ63&lt;Pointfordeling!$H$25,Pointfordeling!$I$25,IF(Beregninger!AQ63&gt;Pointfordeling!$H$24,Pointfordeling!$I$24,1)))</f>
        <v/>
      </c>
      <c r="AR28" s="105" t="str">
        <f>IF(AR6="-","",IF(Beregninger!AR63&lt;Pointfordeling!$H$25,Pointfordeling!$I$25,IF(Beregninger!AR63&gt;Pointfordeling!$H$24,Pointfordeling!$I$24,1)))</f>
        <v/>
      </c>
      <c r="AS28" s="105" t="str">
        <f>IF(AS6="-","",IF(Beregninger!AS63&lt;Pointfordeling!$H$25,Pointfordeling!$I$25,IF(Beregninger!AS63&gt;Pointfordeling!$H$24,Pointfordeling!$I$24,1)))</f>
        <v/>
      </c>
      <c r="AT28" s="105" t="str">
        <f>IF(AT6="-","",IF(Beregninger!AT63&lt;Pointfordeling!$H$25,Pointfordeling!$I$25,IF(Beregninger!AT63&gt;Pointfordeling!$H$24,Pointfordeling!$I$24,1)))</f>
        <v/>
      </c>
      <c r="AU28" s="105" t="str">
        <f>IF(AU6="-","",IF(Beregninger!AU63&lt;Pointfordeling!$H$25,Pointfordeling!$I$25,IF(Beregninger!AU63&gt;Pointfordeling!$H$24,Pointfordeling!$I$24,1)))</f>
        <v/>
      </c>
      <c r="AV28" s="105" t="str">
        <f>IF(AV6="-","",IF(Beregninger!AV63&lt;Pointfordeling!$H$25,Pointfordeling!$I$25,IF(Beregninger!AV63&gt;Pointfordeling!$H$24,Pointfordeling!$I$24,1)))</f>
        <v/>
      </c>
      <c r="AW28" s="105" t="str">
        <f>IF(AW6="-","",IF(Beregninger!AW63&lt;Pointfordeling!$H$25,Pointfordeling!$I$25,IF(Beregninger!AW63&gt;Pointfordeling!$H$24,Pointfordeling!$I$24,1)))</f>
        <v/>
      </c>
      <c r="AX28" s="105" t="str">
        <f>IF(AX6="-","",IF(Beregninger!AX63&lt;Pointfordeling!$H$25,Pointfordeling!$I$25,IF(Beregninger!AX63&gt;Pointfordeling!$H$24,Pointfordeling!$I$24,1)))</f>
        <v/>
      </c>
      <c r="AY28" s="105" t="str">
        <f>IF(AY6="-","",IF(Beregninger!AY63&lt;Pointfordeling!$H$25,Pointfordeling!$I$25,IF(Beregninger!AY63&gt;Pointfordeling!$H$24,Pointfordeling!$I$24,1)))</f>
        <v/>
      </c>
      <c r="AZ28" s="105" t="str">
        <f>IF(AZ6="-","",IF(Beregninger!AZ63&lt;Pointfordeling!$H$25,Pointfordeling!$I$25,IF(Beregninger!AZ63&gt;Pointfordeling!$H$24,Pointfordeling!$I$24,1)))</f>
        <v/>
      </c>
      <c r="BA28" s="105" t="str">
        <f>IF(BA6="-","",IF(Beregninger!BA63&lt;Pointfordeling!$H$25,Pointfordeling!$I$25,IF(Beregninger!BA63&gt;Pointfordeling!$H$24,Pointfordeling!$I$24,1)))</f>
        <v/>
      </c>
      <c r="BB28" s="105" t="str">
        <f>IF(BB6="-","",IF(Beregninger!BB63&lt;Pointfordeling!$H$25,Pointfordeling!$I$25,IF(Beregninger!BB63&gt;Pointfordeling!$H$24,Pointfordeling!$I$24,1)))</f>
        <v/>
      </c>
      <c r="BC28" s="105" t="str">
        <f>IF(BC6="-","",IF(Beregninger!BC63&lt;Pointfordeling!$H$25,Pointfordeling!$I$25,IF(Beregninger!BC63&gt;Pointfordeling!$H$24,Pointfordeling!$I$24,1)))</f>
        <v/>
      </c>
      <c r="BD28" s="105" t="str">
        <f>IF(BD6="-","",IF(Beregninger!BD63&lt;Pointfordeling!$H$25,Pointfordeling!$I$25,IF(Beregninger!BD63&gt;Pointfordeling!$H$24,Pointfordeling!$I$24,1)))</f>
        <v/>
      </c>
      <c r="BE28" s="105" t="str">
        <f>IF(BE6="-","",IF(Beregninger!BE63&lt;Pointfordeling!$H$25,Pointfordeling!$I$25,IF(Beregninger!BE63&gt;Pointfordeling!$H$24,Pointfordeling!$I$24,1)))</f>
        <v/>
      </c>
      <c r="BF28" s="105" t="str">
        <f>IF(BF6="-","",IF(Beregninger!BF63&lt;Pointfordeling!$H$25,Pointfordeling!$I$25,IF(Beregninger!BF63&gt;Pointfordeling!$H$24,Pointfordeling!$I$24,1)))</f>
        <v/>
      </c>
      <c r="BG28" s="105" t="str">
        <f>IF(BG6="-","",IF(Beregninger!BG63&lt;Pointfordeling!$H$25,Pointfordeling!$I$25,IF(Beregninger!BG63&gt;Pointfordeling!$H$24,Pointfordeling!$I$24,1)))</f>
        <v/>
      </c>
      <c r="BH28" s="105" t="str">
        <f>IF(BH6="-","",IF(Beregninger!BH63&lt;Pointfordeling!$H$25,Pointfordeling!$I$25,IF(Beregninger!BH63&gt;Pointfordeling!$H$24,Pointfordeling!$I$24,1)))</f>
        <v/>
      </c>
      <c r="BI28" s="105" t="str">
        <f>IF(BI6="-","",IF(Beregninger!BI63&lt;Pointfordeling!$H$25,Pointfordeling!$I$25,IF(Beregninger!BI63&gt;Pointfordeling!$H$24,Pointfordeling!$I$24,1)))</f>
        <v/>
      </c>
      <c r="BJ28" s="105" t="str">
        <f>IF(BJ6="-","",IF(Beregninger!BJ63&lt;Pointfordeling!$H$25,Pointfordeling!$I$25,IF(Beregninger!BJ63&gt;Pointfordeling!$H$24,Pointfordeling!$I$24,1)))</f>
        <v/>
      </c>
      <c r="BK28" s="105" t="str">
        <f>IF(BK6="-","",IF(Beregninger!BK63&lt;Pointfordeling!$H$25,Pointfordeling!$I$25,IF(Beregninger!BK63&gt;Pointfordeling!$H$24,Pointfordeling!$I$24,1)))</f>
        <v/>
      </c>
      <c r="BL28" s="308"/>
      <c r="BM28" s="308"/>
      <c r="BN28" s="308"/>
      <c r="BO28" s="308"/>
      <c r="BP28" s="308"/>
    </row>
    <row r="29" spans="1:68" hidden="1" outlineLevel="1" x14ac:dyDescent="0.4">
      <c r="A29" s="3"/>
      <c r="B29" s="310">
        <f>Pointfordeling!A32</f>
        <v>0.1</v>
      </c>
      <c r="C29" s="3"/>
      <c r="D29" s="3" t="s">
        <v>642</v>
      </c>
      <c r="E29" s="366">
        <f>IF(E6="-","",Beregninger!E66)</f>
        <v>3.6697247706422025</v>
      </c>
      <c r="F29" s="366">
        <f>IF(F6="-","",Beregninger!F66)</f>
        <v>2.522935779816514</v>
      </c>
      <c r="G29" s="366">
        <f>IF(G6="-","",Beregninger!G66)</f>
        <v>3.6697247706422025</v>
      </c>
      <c r="H29" s="366">
        <f>IF(H6="-","",Beregninger!H66)</f>
        <v>3.7844036697247709</v>
      </c>
      <c r="I29" s="366" t="str">
        <f>IF(I6="-","",Beregninger!I66)</f>
        <v/>
      </c>
      <c r="J29" s="366" t="str">
        <f>IF(J6="-","",Beregninger!J66)</f>
        <v/>
      </c>
      <c r="K29" s="366" t="str">
        <f>IF(K6="-","",Beregninger!K66)</f>
        <v/>
      </c>
      <c r="L29" s="366" t="str">
        <f>IF(L6="-","",Beregninger!L66)</f>
        <v/>
      </c>
      <c r="M29" s="366" t="str">
        <f>IF(M6="-","",Beregninger!M66)</f>
        <v/>
      </c>
      <c r="N29" s="366" t="str">
        <f>IF(N6="-","",Beregninger!N66)</f>
        <v/>
      </c>
      <c r="O29" s="366" t="str">
        <f>IF(O6="-","",Beregninger!O66)</f>
        <v/>
      </c>
      <c r="P29" s="366" t="str">
        <f>IF(P6="-","",Beregninger!P66)</f>
        <v/>
      </c>
      <c r="Q29" s="366" t="str">
        <f>IF(Q6="-","",Beregninger!Q66)</f>
        <v/>
      </c>
      <c r="R29" s="366" t="str">
        <f>IF(R6="-","",Beregninger!R66)</f>
        <v/>
      </c>
      <c r="S29" s="366" t="str">
        <f>IF(S6="-","",Beregninger!S66)</f>
        <v/>
      </c>
      <c r="T29" s="366" t="str">
        <f>IF(T6="-","",Beregninger!T66)</f>
        <v/>
      </c>
      <c r="U29" s="366" t="str">
        <f>IF(U6="-","",Beregninger!U66)</f>
        <v/>
      </c>
      <c r="V29" s="366" t="str">
        <f>IF(V6="-","",Beregninger!V66)</f>
        <v/>
      </c>
      <c r="W29" s="366" t="str">
        <f>IF(W6="-","",Beregninger!W66)</f>
        <v/>
      </c>
      <c r="X29" s="366" t="str">
        <f>IF(X6="-","",Beregninger!X66)</f>
        <v/>
      </c>
      <c r="Y29" s="366" t="str">
        <f>IF(Y6="-","",Beregninger!Y66)</f>
        <v/>
      </c>
      <c r="Z29" s="366" t="str">
        <f>IF(Z6="-","",Beregninger!Z66)</f>
        <v/>
      </c>
      <c r="AA29" s="366" t="str">
        <f>IF(AA6="-","",Beregninger!AA66)</f>
        <v/>
      </c>
      <c r="AB29" s="366" t="str">
        <f>IF(AB6="-","",Beregninger!AB66)</f>
        <v/>
      </c>
      <c r="AC29" s="366" t="str">
        <f>IF(AC6="-","",Beregninger!AC66)</f>
        <v/>
      </c>
      <c r="AD29" s="366" t="str">
        <f>IF(AD6="-","",Beregninger!AD66)</f>
        <v/>
      </c>
      <c r="AE29" s="366" t="str">
        <f>IF(AE6="-","",Beregninger!AE66)</f>
        <v/>
      </c>
      <c r="AF29" s="366" t="str">
        <f>IF(AF6="-","",Beregninger!AF66)</f>
        <v/>
      </c>
      <c r="AG29" s="366" t="str">
        <f>IF(AG6="-","",Beregninger!AG66)</f>
        <v/>
      </c>
      <c r="AH29" s="366" t="str">
        <f>IF(AH6="-","",Beregninger!AH66)</f>
        <v/>
      </c>
      <c r="AI29" s="366" t="str">
        <f>IF(AI6="-","",Beregninger!AI66)</f>
        <v/>
      </c>
      <c r="AJ29" s="366" t="str">
        <f>IF(AJ6="-","",Beregninger!AJ66)</f>
        <v/>
      </c>
      <c r="AK29" s="366" t="str">
        <f>IF(AK6="-","",Beregninger!AK66)</f>
        <v/>
      </c>
      <c r="AL29" s="366" t="str">
        <f>IF(AL6="-","",Beregninger!AL66)</f>
        <v/>
      </c>
      <c r="AM29" s="366" t="str">
        <f>IF(AM6="-","",Beregninger!AM66)</f>
        <v/>
      </c>
      <c r="AN29" s="366" t="str">
        <f>IF(AN6="-","",Beregninger!AN66)</f>
        <v/>
      </c>
      <c r="AO29" s="366" t="str">
        <f>IF(AO6="-","",Beregninger!AO66)</f>
        <v/>
      </c>
      <c r="AP29" s="366" t="str">
        <f>IF(AP6="-","",Beregninger!AP66)</f>
        <v/>
      </c>
      <c r="AQ29" s="366" t="str">
        <f>IF(AQ6="-","",Beregninger!AQ66)</f>
        <v/>
      </c>
      <c r="AR29" s="366" t="str">
        <f>IF(AR6="-","",Beregninger!AR66)</f>
        <v/>
      </c>
      <c r="AS29" s="366" t="str">
        <f>IF(AS6="-","",Beregninger!AS66)</f>
        <v/>
      </c>
      <c r="AT29" s="366" t="str">
        <f>IF(AT6="-","",Beregninger!AT66)</f>
        <v/>
      </c>
      <c r="AU29" s="366" t="str">
        <f>IF(AU6="-","",Beregninger!AU66)</f>
        <v/>
      </c>
      <c r="AV29" s="366" t="str">
        <f>IF(AV6="-","",Beregninger!AV66)</f>
        <v/>
      </c>
      <c r="AW29" s="366" t="str">
        <f>IF(AW6="-","",Beregninger!AW66)</f>
        <v/>
      </c>
      <c r="AX29" s="366" t="str">
        <f>IF(AX6="-","",Beregninger!AX66)</f>
        <v/>
      </c>
      <c r="AY29" s="366" t="str">
        <f>IF(AY6="-","",Beregninger!AY66)</f>
        <v/>
      </c>
      <c r="AZ29" s="366" t="str">
        <f>IF(AZ6="-","",Beregninger!AZ66)</f>
        <v/>
      </c>
      <c r="BA29" s="366" t="str">
        <f>IF(BA6="-","",Beregninger!BA66)</f>
        <v/>
      </c>
      <c r="BB29" s="366" t="str">
        <f>IF(BB6="-","",Beregninger!BB66)</f>
        <v/>
      </c>
      <c r="BC29" s="366" t="str">
        <f>IF(BC6="-","",Beregninger!BC66)</f>
        <v/>
      </c>
      <c r="BD29" s="366" t="str">
        <f>IF(BD6="-","",Beregninger!BD66)</f>
        <v/>
      </c>
      <c r="BE29" s="366" t="str">
        <f>IF(BE6="-","",Beregninger!BE66)</f>
        <v/>
      </c>
      <c r="BF29" s="366" t="str">
        <f>IF(BF6="-","",Beregninger!BF66)</f>
        <v/>
      </c>
      <c r="BG29" s="366" t="str">
        <f>IF(BG6="-","",Beregninger!BG66)</f>
        <v/>
      </c>
      <c r="BH29" s="366" t="str">
        <f>IF(BH6="-","",Beregninger!BH66)</f>
        <v/>
      </c>
      <c r="BI29" s="366" t="str">
        <f>IF(BI6="-","",Beregninger!BI66)</f>
        <v/>
      </c>
      <c r="BJ29" s="366" t="str">
        <f>IF(BJ6="-","",Beregninger!BJ66)</f>
        <v/>
      </c>
      <c r="BK29" s="366" t="str">
        <f>IF(BK6="-","",Beregninger!BK66)</f>
        <v/>
      </c>
      <c r="BL29" s="3"/>
      <c r="BM29" s="3"/>
      <c r="BN29" s="3"/>
      <c r="BO29" s="3"/>
      <c r="BP29" s="3"/>
    </row>
    <row r="30" spans="1:68" s="98" customFormat="1" ht="12" hidden="1" outlineLevel="1" x14ac:dyDescent="0.35">
      <c r="A30" s="308"/>
      <c r="B30" s="309"/>
      <c r="C30" s="309"/>
      <c r="D30" s="363" t="s">
        <v>624</v>
      </c>
      <c r="E30" s="105">
        <f>IF(E6="-","",IF(Beregninger!E66&gt;Pointfordeling!$H$34,Pointfordeling!$I$34,Pointfordeling!$I$33))</f>
        <v>1</v>
      </c>
      <c r="F30" s="105">
        <f>IF(F6="-","",IF(Beregninger!F66&gt;Pointfordeling!$H$34,Pointfordeling!$I$34,Pointfordeling!$I$33))</f>
        <v>1</v>
      </c>
      <c r="G30" s="105">
        <f>IF(G6="-","",IF(Beregninger!G66&gt;Pointfordeling!$H$34,Pointfordeling!$I$34,Pointfordeling!$I$33))</f>
        <v>1</v>
      </c>
      <c r="H30" s="105">
        <f>IF(H6="-","",IF(Beregninger!H66&gt;Pointfordeling!$H$34,Pointfordeling!$I$34,Pointfordeling!$I$33))</f>
        <v>1</v>
      </c>
      <c r="I30" s="105" t="str">
        <f>IF(I6="-","",IF(Beregninger!I66&gt;Pointfordeling!$H$34,Pointfordeling!$I$34,Pointfordeling!$I$33))</f>
        <v/>
      </c>
      <c r="J30" s="105" t="str">
        <f>IF(J6="-","",IF(Beregninger!J66&gt;Pointfordeling!$H$34,Pointfordeling!$I$34,Pointfordeling!$I$33))</f>
        <v/>
      </c>
      <c r="K30" s="105" t="str">
        <f>IF(K6="-","",IF(Beregninger!K66&gt;Pointfordeling!$H$34,Pointfordeling!$I$34,Pointfordeling!$I$33))</f>
        <v/>
      </c>
      <c r="L30" s="105" t="str">
        <f>IF(L6="-","",IF(Beregninger!L66&gt;Pointfordeling!$H$34,Pointfordeling!$I$34,Pointfordeling!$I$33))</f>
        <v/>
      </c>
      <c r="M30" s="105" t="str">
        <f>IF(M6="-","",IF(Beregninger!M66&gt;Pointfordeling!$H$34,Pointfordeling!$I$34,Pointfordeling!$I$33))</f>
        <v/>
      </c>
      <c r="N30" s="105" t="str">
        <f>IF(N6="-","",IF(Beregninger!N66&gt;Pointfordeling!$H$34,Pointfordeling!$I$34,Pointfordeling!$I$33))</f>
        <v/>
      </c>
      <c r="O30" s="105" t="str">
        <f>IF(O6="-","",IF(Beregninger!O66&gt;Pointfordeling!$H$34,Pointfordeling!$I$34,Pointfordeling!$I$33))</f>
        <v/>
      </c>
      <c r="P30" s="105" t="str">
        <f>IF(P6="-","",IF(Beregninger!P66&gt;Pointfordeling!$H$34,Pointfordeling!$I$34,Pointfordeling!$I$33))</f>
        <v/>
      </c>
      <c r="Q30" s="105" t="str">
        <f>IF(Q6="-","",IF(Beregninger!Q66&gt;Pointfordeling!$H$34,Pointfordeling!$I$34,Pointfordeling!$I$33))</f>
        <v/>
      </c>
      <c r="R30" s="105" t="str">
        <f>IF(R6="-","",IF(Beregninger!R66&gt;Pointfordeling!$H$34,Pointfordeling!$I$34,Pointfordeling!$I$33))</f>
        <v/>
      </c>
      <c r="S30" s="105" t="str">
        <f>IF(S6="-","",IF(Beregninger!S66&gt;Pointfordeling!$H$34,Pointfordeling!$I$34,Pointfordeling!$I$33))</f>
        <v/>
      </c>
      <c r="T30" s="105" t="str">
        <f>IF(T6="-","",IF(Beregninger!T66&gt;Pointfordeling!$H$34,Pointfordeling!$I$34,Pointfordeling!$I$33))</f>
        <v/>
      </c>
      <c r="U30" s="105" t="str">
        <f>IF(U6="-","",IF(Beregninger!U66&gt;Pointfordeling!$H$34,Pointfordeling!$I$34,Pointfordeling!$I$33))</f>
        <v/>
      </c>
      <c r="V30" s="105" t="str">
        <f>IF(V6="-","",IF(Beregninger!V66&gt;Pointfordeling!$H$34,Pointfordeling!$I$34,Pointfordeling!$I$33))</f>
        <v/>
      </c>
      <c r="W30" s="105" t="str">
        <f>IF(W6="-","",IF(Beregninger!W66&gt;Pointfordeling!$H$34,Pointfordeling!$I$34,Pointfordeling!$I$33))</f>
        <v/>
      </c>
      <c r="X30" s="105" t="str">
        <f>IF(X6="-","",IF(Beregninger!X66&gt;Pointfordeling!$H$34,Pointfordeling!$I$34,Pointfordeling!$I$33))</f>
        <v/>
      </c>
      <c r="Y30" s="105" t="str">
        <f>IF(Y6="-","",IF(Beregninger!Y66&gt;Pointfordeling!$H$34,Pointfordeling!$I$34,Pointfordeling!$I$33))</f>
        <v/>
      </c>
      <c r="Z30" s="105" t="str">
        <f>IF(Z6="-","",IF(Beregninger!Z66&gt;Pointfordeling!$H$34,Pointfordeling!$I$34,Pointfordeling!$I$33))</f>
        <v/>
      </c>
      <c r="AA30" s="105" t="str">
        <f>IF(AA6="-","",IF(Beregninger!AA66&gt;Pointfordeling!$H$34,Pointfordeling!$I$34,Pointfordeling!$I$33))</f>
        <v/>
      </c>
      <c r="AB30" s="105" t="str">
        <f>IF(AB6="-","",IF(Beregninger!AB66&gt;Pointfordeling!$H$34,Pointfordeling!$I$34,Pointfordeling!$I$33))</f>
        <v/>
      </c>
      <c r="AC30" s="105" t="str">
        <f>IF(AC6="-","",IF(Beregninger!AC66&gt;Pointfordeling!$H$34,Pointfordeling!$I$34,Pointfordeling!$I$33))</f>
        <v/>
      </c>
      <c r="AD30" s="105" t="str">
        <f>IF(AD6="-","",IF(Beregninger!AD66&gt;Pointfordeling!$H$34,Pointfordeling!$I$34,Pointfordeling!$I$33))</f>
        <v/>
      </c>
      <c r="AE30" s="105" t="str">
        <f>IF(AE6="-","",IF(Beregninger!AE66&gt;Pointfordeling!$H$34,Pointfordeling!$I$34,Pointfordeling!$I$33))</f>
        <v/>
      </c>
      <c r="AF30" s="105" t="str">
        <f>IF(AF6="-","",IF(Beregninger!AF66&gt;Pointfordeling!$H$34,Pointfordeling!$I$34,Pointfordeling!$I$33))</f>
        <v/>
      </c>
      <c r="AG30" s="105" t="str">
        <f>IF(AG6="-","",IF(Beregninger!AG66&gt;Pointfordeling!$H$34,Pointfordeling!$I$34,Pointfordeling!$I$33))</f>
        <v/>
      </c>
      <c r="AH30" s="105" t="str">
        <f>IF(AH6="-","",IF(Beregninger!AH66&gt;Pointfordeling!$H$34,Pointfordeling!$I$34,Pointfordeling!$I$33))</f>
        <v/>
      </c>
      <c r="AI30" s="105" t="str">
        <f>IF(AI6="-","",IF(Beregninger!AI66&gt;Pointfordeling!$H$34,Pointfordeling!$I$34,Pointfordeling!$I$33))</f>
        <v/>
      </c>
      <c r="AJ30" s="105" t="str">
        <f>IF(AJ6="-","",IF(Beregninger!AJ66&gt;Pointfordeling!$H$34,Pointfordeling!$I$34,Pointfordeling!$I$33))</f>
        <v/>
      </c>
      <c r="AK30" s="105" t="str">
        <f>IF(AK6="-","",IF(Beregninger!AK66&gt;Pointfordeling!$H$34,Pointfordeling!$I$34,Pointfordeling!$I$33))</f>
        <v/>
      </c>
      <c r="AL30" s="105" t="str">
        <f>IF(AL6="-","",IF(Beregninger!AL66&gt;Pointfordeling!$H$34,Pointfordeling!$I$34,Pointfordeling!$I$33))</f>
        <v/>
      </c>
      <c r="AM30" s="105" t="str">
        <f>IF(AM6="-","",IF(Beregninger!AM66&gt;Pointfordeling!$H$34,Pointfordeling!$I$34,Pointfordeling!$I$33))</f>
        <v/>
      </c>
      <c r="AN30" s="105" t="str">
        <f>IF(AN6="-","",IF(Beregninger!AN66&gt;Pointfordeling!$H$34,Pointfordeling!$I$34,Pointfordeling!$I$33))</f>
        <v/>
      </c>
      <c r="AO30" s="105" t="str">
        <f>IF(AO6="-","",IF(Beregninger!AO66&gt;Pointfordeling!$H$34,Pointfordeling!$I$34,Pointfordeling!$I$33))</f>
        <v/>
      </c>
      <c r="AP30" s="105" t="str">
        <f>IF(AP6="-","",IF(Beregninger!AP66&gt;Pointfordeling!$H$34,Pointfordeling!$I$34,Pointfordeling!$I$33))</f>
        <v/>
      </c>
      <c r="AQ30" s="105" t="str">
        <f>IF(AQ6="-","",IF(Beregninger!AQ66&gt;Pointfordeling!$H$34,Pointfordeling!$I$34,Pointfordeling!$I$33))</f>
        <v/>
      </c>
      <c r="AR30" s="105" t="str">
        <f>IF(AR6="-","",IF(Beregninger!AR66&gt;Pointfordeling!$H$34,Pointfordeling!$I$34,Pointfordeling!$I$33))</f>
        <v/>
      </c>
      <c r="AS30" s="105" t="str">
        <f>IF(AS6="-","",IF(Beregninger!AS66&gt;Pointfordeling!$H$34,Pointfordeling!$I$34,Pointfordeling!$I$33))</f>
        <v/>
      </c>
      <c r="AT30" s="105" t="str">
        <f>IF(AT6="-","",IF(Beregninger!AT66&gt;Pointfordeling!$H$34,Pointfordeling!$I$34,Pointfordeling!$I$33))</f>
        <v/>
      </c>
      <c r="AU30" s="105" t="str">
        <f>IF(AU6="-","",IF(Beregninger!AU66&gt;Pointfordeling!$H$34,Pointfordeling!$I$34,Pointfordeling!$I$33))</f>
        <v/>
      </c>
      <c r="AV30" s="105" t="str">
        <f>IF(AV6="-","",IF(Beregninger!AV66&gt;Pointfordeling!$H$34,Pointfordeling!$I$34,Pointfordeling!$I$33))</f>
        <v/>
      </c>
      <c r="AW30" s="105" t="str">
        <f>IF(AW6="-","",IF(Beregninger!AW66&gt;Pointfordeling!$H$34,Pointfordeling!$I$34,Pointfordeling!$I$33))</f>
        <v/>
      </c>
      <c r="AX30" s="105" t="str">
        <f>IF(AX6="-","",IF(Beregninger!AX66&gt;Pointfordeling!$H$34,Pointfordeling!$I$34,Pointfordeling!$I$33))</f>
        <v/>
      </c>
      <c r="AY30" s="105" t="str">
        <f>IF(AY6="-","",IF(Beregninger!AY66&gt;Pointfordeling!$H$34,Pointfordeling!$I$34,Pointfordeling!$I$33))</f>
        <v/>
      </c>
      <c r="AZ30" s="105" t="str">
        <f>IF(AZ6="-","",IF(Beregninger!AZ66&gt;Pointfordeling!$H$34,Pointfordeling!$I$34,Pointfordeling!$I$33))</f>
        <v/>
      </c>
      <c r="BA30" s="105" t="str">
        <f>IF(BA6="-","",IF(Beregninger!BA66&gt;Pointfordeling!$H$34,Pointfordeling!$I$34,Pointfordeling!$I$33))</f>
        <v/>
      </c>
      <c r="BB30" s="105" t="str">
        <f>IF(BB6="-","",IF(Beregninger!BB66&gt;Pointfordeling!$H$34,Pointfordeling!$I$34,Pointfordeling!$I$33))</f>
        <v/>
      </c>
      <c r="BC30" s="105" t="str">
        <f>IF(BC6="-","",IF(Beregninger!BC66&gt;Pointfordeling!$H$34,Pointfordeling!$I$34,Pointfordeling!$I$33))</f>
        <v/>
      </c>
      <c r="BD30" s="105" t="str">
        <f>IF(BD6="-","",IF(Beregninger!BD66&gt;Pointfordeling!$H$34,Pointfordeling!$I$34,Pointfordeling!$I$33))</f>
        <v/>
      </c>
      <c r="BE30" s="105" t="str">
        <f>IF(BE6="-","",IF(Beregninger!BE66&gt;Pointfordeling!$H$34,Pointfordeling!$I$34,Pointfordeling!$I$33))</f>
        <v/>
      </c>
      <c r="BF30" s="105" t="str">
        <f>IF(BF6="-","",IF(Beregninger!BF66&gt;Pointfordeling!$H$34,Pointfordeling!$I$34,Pointfordeling!$I$33))</f>
        <v/>
      </c>
      <c r="BG30" s="105" t="str">
        <f>IF(BG6="-","",IF(Beregninger!BG66&gt;Pointfordeling!$H$34,Pointfordeling!$I$34,Pointfordeling!$I$33))</f>
        <v/>
      </c>
      <c r="BH30" s="105" t="str">
        <f>IF(BH6="-","",IF(Beregninger!BH66&gt;Pointfordeling!$H$34,Pointfordeling!$I$34,Pointfordeling!$I$33))</f>
        <v/>
      </c>
      <c r="BI30" s="105" t="str">
        <f>IF(BI6="-","",IF(Beregninger!BI66&gt;Pointfordeling!$H$34,Pointfordeling!$I$34,Pointfordeling!$I$33))</f>
        <v/>
      </c>
      <c r="BJ30" s="105" t="str">
        <f>IF(BJ6="-","",IF(Beregninger!BJ66&gt;Pointfordeling!$H$34,Pointfordeling!$I$34,Pointfordeling!$I$33))</f>
        <v/>
      </c>
      <c r="BK30" s="105" t="str">
        <f>IF(BK6="-","",IF(Beregninger!BK66&gt;Pointfordeling!$H$34,Pointfordeling!$I$34,Pointfordeling!$I$33))</f>
        <v/>
      </c>
      <c r="BL30" s="308"/>
      <c r="BM30" s="308"/>
      <c r="BN30" s="308"/>
      <c r="BO30" s="308"/>
      <c r="BP30" s="308"/>
    </row>
    <row r="31" spans="1:68" collapsed="1" x14ac:dyDescent="0.4">
      <c r="A31" s="3"/>
      <c r="B31" s="311"/>
      <c r="C31" s="315"/>
      <c r="D31" s="384" t="s">
        <v>47</v>
      </c>
      <c r="E31" s="106">
        <f>IF(E6="-","",IFERROR(IF(E22=0,1*Pointfordeling!$A$7,0)+IF(E24=0,1*Pointfordeling!$A$18,0)+IF(Resultat!E26=0,1*Pointfordeling!$A$28,0)+IF(E30=0,1*Pointfordeling!$A$32,0)+IF(Resultat!E28=0,1*Pointfordeling!$A$23,0),""))</f>
        <v>0.2</v>
      </c>
      <c r="F31" s="106">
        <f>IF(F6="-","",IFERROR(IF(F22=0,1*Pointfordeling!$A$7,0)+IF(F24=0,1*Pointfordeling!$A$18,0)+IF(Resultat!F26=0,1*Pointfordeling!$A$28,0)+IF(F30=0,1*Pointfordeling!$A$32,0)+IF(Resultat!F28=0,1*Pointfordeling!$A$23,0),""))</f>
        <v>0.44999999999999996</v>
      </c>
      <c r="G31" s="106">
        <f>IF(G6="-","",IFERROR(IF(G22=0,1*Pointfordeling!$A$7,0)+IF(G24=0,1*Pointfordeling!$A$18,0)+IF(Resultat!G26=0,1*Pointfordeling!$A$28,0)+IF(G30=0,1*Pointfordeling!$A$32,0)+IF(Resultat!G28=0,1*Pointfordeling!$A$23,0),""))</f>
        <v>0.2</v>
      </c>
      <c r="H31" s="106">
        <f>IF(H6="-","",IFERROR(IF(H22=0,1*Pointfordeling!$A$7,0)+IF(H24=0,1*Pointfordeling!$A$18,0)+IF(Resultat!H26=0,1*Pointfordeling!$A$28,0)+IF(H30=0,1*Pointfordeling!$A$32,0)+IF(Resultat!H28=0,1*Pointfordeling!$A$23,0),""))</f>
        <v>0.1</v>
      </c>
      <c r="I31" s="106" t="str">
        <f>IF(I6="-","",IFERROR(IF(I22=0,1*Pointfordeling!$A$7,0)+IF(I24=0,1*Pointfordeling!$A$18,0)+IF(Resultat!I26=0,1*Pointfordeling!$A$28,0)+IF(I30=0,1*Pointfordeling!$A$32,0)+IF(Resultat!I28=0,1*Pointfordeling!$A$23,0),""))</f>
        <v/>
      </c>
      <c r="J31" s="106" t="str">
        <f>IF(J6="-","",IFERROR(IF(J22=0,1*Pointfordeling!$A$7,0)+IF(J24=0,1*Pointfordeling!$A$18,0)+IF(Resultat!J26=0,1*Pointfordeling!$A$28,0)+IF(J30=0,1*Pointfordeling!$A$32,0)+IF(Resultat!J28=0,1*Pointfordeling!$A$23,0),""))</f>
        <v/>
      </c>
      <c r="K31" s="106" t="str">
        <f>IF(K6="-","",IFERROR(IF(K22=0,1*Pointfordeling!$A$7,0)+IF(K24=0,1*Pointfordeling!$A$18,0)+IF(Resultat!K26=0,1*Pointfordeling!$A$28,0)+IF(K30=0,1*Pointfordeling!$A$32,0)+IF(Resultat!K28=0,1*Pointfordeling!$A$23,0),""))</f>
        <v/>
      </c>
      <c r="L31" s="106" t="str">
        <f>IF(L6="-","",IFERROR(IF(L22=0,1*Pointfordeling!$A$7,0)+IF(L24=0,1*Pointfordeling!$A$18,0)+IF(Resultat!L26=0,1*Pointfordeling!$A$28,0)+IF(L30=0,1*Pointfordeling!$A$32,0)+IF(Resultat!L28=0,1*Pointfordeling!$A$23,0),""))</f>
        <v/>
      </c>
      <c r="M31" s="106" t="str">
        <f>IF(M6="-","",IFERROR(IF(M22=0,1*Pointfordeling!$A$7,0)+IF(M24=0,1*Pointfordeling!$A$18,0)+IF(Resultat!M26=0,1*Pointfordeling!$A$28,0)+IF(M30=0,1*Pointfordeling!$A$32,0)+IF(Resultat!M28=0,1*Pointfordeling!$A$23,0),""))</f>
        <v/>
      </c>
      <c r="N31" s="106" t="str">
        <f>IF(N6="-","",IFERROR(IF(N22=0,1*Pointfordeling!$A$7,0)+IF(N24=0,1*Pointfordeling!$A$18,0)+IF(Resultat!N26=0,1*Pointfordeling!$A$28,0)+IF(N30=0,1*Pointfordeling!$A$32,0)+IF(Resultat!N28=0,1*Pointfordeling!$A$23,0),""))</f>
        <v/>
      </c>
      <c r="O31" s="106" t="str">
        <f>IF(O6="-","",IFERROR(IF(O22=0,1*Pointfordeling!$A$7,0)+IF(O24=0,1*Pointfordeling!$A$18,0)+IF(Resultat!O26=0,1*Pointfordeling!$A$28,0)+IF(O30=0,1*Pointfordeling!$A$32,0)+IF(Resultat!O28=0,1*Pointfordeling!$A$23,0),""))</f>
        <v/>
      </c>
      <c r="P31" s="106" t="str">
        <f>IF(P6="-","",IFERROR(IF(P22=0,1*Pointfordeling!$A$7,0)+IF(P24=0,1*Pointfordeling!$A$18,0)+IF(Resultat!P26=0,1*Pointfordeling!$A$28,0)+IF(P30=0,1*Pointfordeling!$A$32,0)+IF(Resultat!P28=0,1*Pointfordeling!$A$23,0),""))</f>
        <v/>
      </c>
      <c r="Q31" s="106" t="str">
        <f>IF(Q6="-","",IFERROR(IF(Q22=0,1*Pointfordeling!$A$7,0)+IF(Q24=0,1*Pointfordeling!$A$18,0)+IF(Resultat!Q26=0,1*Pointfordeling!$A$28,0)+IF(Q30=0,1*Pointfordeling!$A$32,0)+IF(Resultat!Q28=0,1*Pointfordeling!$A$23,0),""))</f>
        <v/>
      </c>
      <c r="R31" s="106" t="str">
        <f>IF(R6="-","",IFERROR(IF(R22=0,1*Pointfordeling!$A$7,0)+IF(R24=0,1*Pointfordeling!$A$18,0)+IF(Resultat!R26=0,1*Pointfordeling!$A$28,0)+IF(R30=0,1*Pointfordeling!$A$32,0)+IF(Resultat!R28=0,1*Pointfordeling!$A$23,0),""))</f>
        <v/>
      </c>
      <c r="S31" s="106" t="str">
        <f>IF(S6="-","",IFERROR(IF(S22=0,1*Pointfordeling!$A$7,0)+IF(S24=0,1*Pointfordeling!$A$18,0)+IF(Resultat!S26=0,1*Pointfordeling!$A$28,0)+IF(S30=0,1*Pointfordeling!$A$32,0)+IF(Resultat!S28=0,1*Pointfordeling!$A$23,0),""))</f>
        <v/>
      </c>
      <c r="T31" s="106" t="str">
        <f>IF(T6="-","",IFERROR(IF(T22=0,1*Pointfordeling!$A$7,0)+IF(T24=0,1*Pointfordeling!$A$18,0)+IF(Resultat!T26=0,1*Pointfordeling!$A$28,0)+IF(T30=0,1*Pointfordeling!$A$32,0)+IF(Resultat!T28=0,1*Pointfordeling!$A$23,0),""))</f>
        <v/>
      </c>
      <c r="U31" s="106" t="str">
        <f>IF(U6="-","",IFERROR(IF(U22=0,1*Pointfordeling!$A$7,0)+IF(U24=0,1*Pointfordeling!$A$18,0)+IF(Resultat!U26=0,1*Pointfordeling!$A$28,0)+IF(U30=0,1*Pointfordeling!$A$32,0)+IF(Resultat!U28=0,1*Pointfordeling!$A$23,0),""))</f>
        <v/>
      </c>
      <c r="V31" s="106" t="str">
        <f>IF(V6="-","",IFERROR(IF(V22=0,1*Pointfordeling!$A$7,0)+IF(V24=0,1*Pointfordeling!$A$18,0)+IF(Resultat!V26=0,1*Pointfordeling!$A$28,0)+IF(V30=0,1*Pointfordeling!$A$32,0)+IF(Resultat!V28=0,1*Pointfordeling!$A$23,0),""))</f>
        <v/>
      </c>
      <c r="W31" s="106" t="str">
        <f>IF(W6="-","",IFERROR(IF(W22=0,1*Pointfordeling!$A$7,0)+IF(W24=0,1*Pointfordeling!$A$18,0)+IF(Resultat!W26=0,1*Pointfordeling!$A$28,0)+IF(W30=0,1*Pointfordeling!$A$32,0)+IF(Resultat!W28=0,1*Pointfordeling!$A$23,0),""))</f>
        <v/>
      </c>
      <c r="X31" s="106" t="str">
        <f>IF(X6="-","",IFERROR(IF(X22=0,1*Pointfordeling!$A$7,0)+IF(X24=0,1*Pointfordeling!$A$18,0)+IF(Resultat!X26=0,1*Pointfordeling!$A$28,0)+IF(X30=0,1*Pointfordeling!$A$32,0)+IF(Resultat!X28=0,1*Pointfordeling!$A$23,0),""))</f>
        <v/>
      </c>
      <c r="Y31" s="106" t="str">
        <f>IF(Y6="-","",IFERROR(IF(Y22=0,1*Pointfordeling!$A$7,0)+IF(Y24=0,1*Pointfordeling!$A$18,0)+IF(Resultat!Y26=0,1*Pointfordeling!$A$28,0)+IF(Y30=0,1*Pointfordeling!$A$32,0)+IF(Resultat!Y28=0,1*Pointfordeling!$A$23,0),""))</f>
        <v/>
      </c>
      <c r="Z31" s="106" t="str">
        <f>IF(Z6="-","",IFERROR(IF(Z22=0,1*Pointfordeling!$A$7,0)+IF(Z24=0,1*Pointfordeling!$A$18,0)+IF(Resultat!Z26=0,1*Pointfordeling!$A$28,0)+IF(Z30=0,1*Pointfordeling!$A$32,0)+IF(Resultat!Z28=0,1*Pointfordeling!$A$23,0),""))</f>
        <v/>
      </c>
      <c r="AA31" s="106" t="str">
        <f>IF(AA6="-","",IFERROR(IF(AA22=0,1*Pointfordeling!$A$7,0)+IF(AA24=0,1*Pointfordeling!$A$18,0)+IF(Resultat!AA26=0,1*Pointfordeling!$A$28,0)+IF(AA30=0,1*Pointfordeling!$A$32,0)+IF(Resultat!AA28=0,1*Pointfordeling!$A$23,0),""))</f>
        <v/>
      </c>
      <c r="AB31" s="106" t="str">
        <f>IF(AB6="-","",IFERROR(IF(AB22=0,1*Pointfordeling!$A$7,0)+IF(AB24=0,1*Pointfordeling!$A$18,0)+IF(Resultat!AB26=0,1*Pointfordeling!$A$28,0)+IF(AB30=0,1*Pointfordeling!$A$32,0)+IF(Resultat!AB28=0,1*Pointfordeling!$A$23,0),""))</f>
        <v/>
      </c>
      <c r="AC31" s="106" t="str">
        <f>IF(AC6="-","",IFERROR(IF(AC22=0,1*Pointfordeling!$A$7,0)+IF(AC24=0,1*Pointfordeling!$A$18,0)+IF(Resultat!AC26=0,1*Pointfordeling!$A$28,0)+IF(AC30=0,1*Pointfordeling!$A$32,0)+IF(Resultat!AC28=0,1*Pointfordeling!$A$23,0),""))</f>
        <v/>
      </c>
      <c r="AD31" s="106" t="str">
        <f>IF(AD6="-","",IFERROR(IF(AD22=0,1*Pointfordeling!$A$7,0)+IF(AD24=0,1*Pointfordeling!$A$18,0)+IF(Resultat!AD26=0,1*Pointfordeling!$A$28,0)+IF(AD30=0,1*Pointfordeling!$A$32,0)+IF(Resultat!AD28=0,1*Pointfordeling!$A$23,0),""))</f>
        <v/>
      </c>
      <c r="AE31" s="106" t="str">
        <f>IF(AE6="-","",IFERROR(IF(AE22=0,1*Pointfordeling!$A$7,0)+IF(AE24=0,1*Pointfordeling!$A$18,0)+IF(Resultat!AE26=0,1*Pointfordeling!$A$28,0)+IF(AE30=0,1*Pointfordeling!$A$32,0)+IF(Resultat!AE28=0,1*Pointfordeling!$A$23,0),""))</f>
        <v/>
      </c>
      <c r="AF31" s="106" t="str">
        <f>IF(AF6="-","",IFERROR(IF(AF22=0,1*Pointfordeling!$A$7,0)+IF(AF24=0,1*Pointfordeling!$A$18,0)+IF(Resultat!AF26=0,1*Pointfordeling!$A$28,0)+IF(AF30=0,1*Pointfordeling!$A$32,0)+IF(Resultat!AF28=0,1*Pointfordeling!$A$23,0),""))</f>
        <v/>
      </c>
      <c r="AG31" s="106" t="str">
        <f>IF(AG6="-","",IFERROR(IF(AG22=0,1*Pointfordeling!$A$7,0)+IF(AG24=0,1*Pointfordeling!$A$18,0)+IF(Resultat!AG26=0,1*Pointfordeling!$A$28,0)+IF(AG30=0,1*Pointfordeling!$A$32,0)+IF(Resultat!AG28=0,1*Pointfordeling!$A$23,0),""))</f>
        <v/>
      </c>
      <c r="AH31" s="106" t="str">
        <f>IF(AH6="-","",IFERROR(IF(AH22=0,1*Pointfordeling!$A$7,0)+IF(AH24=0,1*Pointfordeling!$A$18,0)+IF(Resultat!AH26=0,1*Pointfordeling!$A$28,0)+IF(AH30=0,1*Pointfordeling!$A$32,0)+IF(Resultat!AH28=0,1*Pointfordeling!$A$23,0),""))</f>
        <v/>
      </c>
      <c r="AI31" s="106" t="str">
        <f>IF(AI6="-","",IFERROR(IF(AI22=0,1*Pointfordeling!$A$7,0)+IF(AI24=0,1*Pointfordeling!$A$18,0)+IF(Resultat!AI26=0,1*Pointfordeling!$A$28,0)+IF(AI30=0,1*Pointfordeling!$A$32,0)+IF(Resultat!AI28=0,1*Pointfordeling!$A$23,0),""))</f>
        <v/>
      </c>
      <c r="AJ31" s="106" t="str">
        <f>IF(AJ6="-","",IFERROR(IF(AJ22=0,1*Pointfordeling!$A$7,0)+IF(AJ24=0,1*Pointfordeling!$A$18,0)+IF(Resultat!AJ26=0,1*Pointfordeling!$A$28,0)+IF(AJ30=0,1*Pointfordeling!$A$32,0)+IF(Resultat!AJ28=0,1*Pointfordeling!$A$23,0),""))</f>
        <v/>
      </c>
      <c r="AK31" s="106" t="str">
        <f>IF(AK6="-","",IFERROR(IF(AK22=0,1*Pointfordeling!$A$7,0)+IF(AK24=0,1*Pointfordeling!$A$18,0)+IF(Resultat!AK26=0,1*Pointfordeling!$A$28,0)+IF(AK30=0,1*Pointfordeling!$A$32,0)+IF(Resultat!AK28=0,1*Pointfordeling!$A$23,0),""))</f>
        <v/>
      </c>
      <c r="AL31" s="106" t="str">
        <f>IF(AL6="-","",IFERROR(IF(AL22=0,1*Pointfordeling!$A$7,0)+IF(AL24=0,1*Pointfordeling!$A$18,0)+IF(Resultat!AL26=0,1*Pointfordeling!$A$28,0)+IF(AL30=0,1*Pointfordeling!$A$32,0)+IF(Resultat!AL28=0,1*Pointfordeling!$A$23,0),""))</f>
        <v/>
      </c>
      <c r="AM31" s="106" t="str">
        <f>IF(AM6="-","",IFERROR(IF(AM22=0,1*Pointfordeling!$A$7,0)+IF(AM24=0,1*Pointfordeling!$A$18,0)+IF(Resultat!AM26=0,1*Pointfordeling!$A$28,0)+IF(AM30=0,1*Pointfordeling!$A$32,0)+IF(Resultat!AM28=0,1*Pointfordeling!$A$23,0),""))</f>
        <v/>
      </c>
      <c r="AN31" s="106" t="str">
        <f>IF(AN6="-","",IFERROR(IF(AN22=0,1*Pointfordeling!$A$7,0)+IF(AN24=0,1*Pointfordeling!$A$18,0)+IF(Resultat!AN26=0,1*Pointfordeling!$A$28,0)+IF(AN30=0,1*Pointfordeling!$A$32,0)+IF(Resultat!AN28=0,1*Pointfordeling!$A$23,0),""))</f>
        <v/>
      </c>
      <c r="AO31" s="106" t="str">
        <f>IF(AO6="-","",IFERROR(IF(AO22=0,1*Pointfordeling!$A$7,0)+IF(AO24=0,1*Pointfordeling!$A$18,0)+IF(Resultat!AO26=0,1*Pointfordeling!$A$28,0)+IF(AO30=0,1*Pointfordeling!$A$32,0)+IF(Resultat!AO28=0,1*Pointfordeling!$A$23,0),""))</f>
        <v/>
      </c>
      <c r="AP31" s="106" t="str">
        <f>IF(AP6="-","",IFERROR(IF(AP22=0,1*Pointfordeling!$A$7,0)+IF(AP24=0,1*Pointfordeling!$A$18,0)+IF(Resultat!AP26=0,1*Pointfordeling!$A$28,0)+IF(AP30=0,1*Pointfordeling!$A$32,0)+IF(Resultat!AP28=0,1*Pointfordeling!$A$23,0),""))</f>
        <v/>
      </c>
      <c r="AQ31" s="106" t="str">
        <f>IF(AQ6="-","",IFERROR(IF(AQ22=0,1*Pointfordeling!$A$7,0)+IF(AQ24=0,1*Pointfordeling!$A$18,0)+IF(Resultat!AQ26=0,1*Pointfordeling!$A$28,0)+IF(AQ30=0,1*Pointfordeling!$A$32,0)+IF(Resultat!AQ28=0,1*Pointfordeling!$A$23,0),""))</f>
        <v/>
      </c>
      <c r="AR31" s="106" t="str">
        <f>IF(AR6="-","",IFERROR(IF(AR22=0,1*Pointfordeling!$A$7,0)+IF(AR24=0,1*Pointfordeling!$A$18,0)+IF(Resultat!AR26=0,1*Pointfordeling!$A$28,0)+IF(AR30=0,1*Pointfordeling!$A$32,0)+IF(Resultat!AR28=0,1*Pointfordeling!$A$23,0),""))</f>
        <v/>
      </c>
      <c r="AS31" s="106" t="str">
        <f>IF(AS6="-","",IFERROR(IF(AS22=0,1*Pointfordeling!$A$7,0)+IF(AS24=0,1*Pointfordeling!$A$18,0)+IF(Resultat!AS26=0,1*Pointfordeling!$A$28,0)+IF(AS30=0,1*Pointfordeling!$A$32,0)+IF(Resultat!AS28=0,1*Pointfordeling!$A$23,0),""))</f>
        <v/>
      </c>
      <c r="AT31" s="106" t="str">
        <f>IF(AT6="-","",IFERROR(IF(AT22=0,1*Pointfordeling!$A$7,0)+IF(AT24=0,1*Pointfordeling!$A$18,0)+IF(Resultat!AT26=0,1*Pointfordeling!$A$28,0)+IF(AT30=0,1*Pointfordeling!$A$32,0)+IF(Resultat!AT28=0,1*Pointfordeling!$A$23,0),""))</f>
        <v/>
      </c>
      <c r="AU31" s="106" t="str">
        <f>IF(AU6="-","",IFERROR(IF(AU22=0,1*Pointfordeling!$A$7,0)+IF(AU24=0,1*Pointfordeling!$A$18,0)+IF(Resultat!AU26=0,1*Pointfordeling!$A$28,0)+IF(AU30=0,1*Pointfordeling!$A$32,0)+IF(Resultat!AU28=0,1*Pointfordeling!$A$23,0),""))</f>
        <v/>
      </c>
      <c r="AV31" s="106" t="str">
        <f>IF(AV6="-","",IFERROR(IF(AV22=0,1*Pointfordeling!$A$7,0)+IF(AV24=0,1*Pointfordeling!$A$18,0)+IF(Resultat!AV26=0,1*Pointfordeling!$A$28,0)+IF(AV30=0,1*Pointfordeling!$A$32,0)+IF(Resultat!AV28=0,1*Pointfordeling!$A$23,0),""))</f>
        <v/>
      </c>
      <c r="AW31" s="106" t="str">
        <f>IF(AW6="-","",IFERROR(IF(AW22=0,1*Pointfordeling!$A$7,0)+IF(AW24=0,1*Pointfordeling!$A$18,0)+IF(Resultat!AW26=0,1*Pointfordeling!$A$28,0)+IF(AW30=0,1*Pointfordeling!$A$32,0)+IF(Resultat!AW28=0,1*Pointfordeling!$A$23,0),""))</f>
        <v/>
      </c>
      <c r="AX31" s="106" t="str">
        <f>IF(AX6="-","",IFERROR(IF(AX22=0,1*Pointfordeling!$A$7,0)+IF(AX24=0,1*Pointfordeling!$A$18,0)+IF(Resultat!AX26=0,1*Pointfordeling!$A$28,0)+IF(AX30=0,1*Pointfordeling!$A$32,0)+IF(Resultat!AX28=0,1*Pointfordeling!$A$23,0),""))</f>
        <v/>
      </c>
      <c r="AY31" s="106" t="str">
        <f>IF(AY6="-","",IFERROR(IF(AY22=0,1*Pointfordeling!$A$7,0)+IF(AY24=0,1*Pointfordeling!$A$18,0)+IF(Resultat!AY26=0,1*Pointfordeling!$A$28,0)+IF(AY30=0,1*Pointfordeling!$A$32,0)+IF(Resultat!AY28=0,1*Pointfordeling!$A$23,0),""))</f>
        <v/>
      </c>
      <c r="AZ31" s="106" t="str">
        <f>IF(AZ6="-","",IFERROR(IF(AZ22=0,1*Pointfordeling!$A$7,0)+IF(AZ24=0,1*Pointfordeling!$A$18,0)+IF(Resultat!AZ26=0,1*Pointfordeling!$A$28,0)+IF(AZ30=0,1*Pointfordeling!$A$32,0)+IF(Resultat!AZ28=0,1*Pointfordeling!$A$23,0),""))</f>
        <v/>
      </c>
      <c r="BA31" s="106" t="str">
        <f>IF(BA6="-","",IFERROR(IF(BA22=0,1*Pointfordeling!$A$7,0)+IF(BA24=0,1*Pointfordeling!$A$18,0)+IF(Resultat!BA26=0,1*Pointfordeling!$A$28,0)+IF(BA30=0,1*Pointfordeling!$A$32,0)+IF(Resultat!BA28=0,1*Pointfordeling!$A$23,0),""))</f>
        <v/>
      </c>
      <c r="BB31" s="106" t="str">
        <f>IF(BB6="-","",IFERROR(IF(BB22=0,1*Pointfordeling!$A$7,0)+IF(BB24=0,1*Pointfordeling!$A$18,0)+IF(Resultat!BB26=0,1*Pointfordeling!$A$28,0)+IF(BB30=0,1*Pointfordeling!$A$32,0)+IF(Resultat!BB28=0,1*Pointfordeling!$A$23,0),""))</f>
        <v/>
      </c>
      <c r="BC31" s="106" t="str">
        <f>IF(BC6="-","",IFERROR(IF(BC22=0,1*Pointfordeling!$A$7,0)+IF(BC24=0,1*Pointfordeling!$A$18,0)+IF(Resultat!BC26=0,1*Pointfordeling!$A$28,0)+IF(BC30=0,1*Pointfordeling!$A$32,0)+IF(Resultat!BC28=0,1*Pointfordeling!$A$23,0),""))</f>
        <v/>
      </c>
      <c r="BD31" s="106" t="str">
        <f>IF(BD6="-","",IFERROR(IF(BD22=0,1*Pointfordeling!$A$7,0)+IF(BD24=0,1*Pointfordeling!$A$18,0)+IF(Resultat!BD26=0,1*Pointfordeling!$A$28,0)+IF(BD30=0,1*Pointfordeling!$A$32,0)+IF(Resultat!BD28=0,1*Pointfordeling!$A$23,0),""))</f>
        <v/>
      </c>
      <c r="BE31" s="106" t="str">
        <f>IF(BE6="-","",IFERROR(IF(BE22=0,1*Pointfordeling!$A$7,0)+IF(BE24=0,1*Pointfordeling!$A$18,0)+IF(Resultat!BE26=0,1*Pointfordeling!$A$28,0)+IF(BE30=0,1*Pointfordeling!$A$32,0)+IF(Resultat!BE28=0,1*Pointfordeling!$A$23,0),""))</f>
        <v/>
      </c>
      <c r="BF31" s="106" t="str">
        <f>IF(BF6="-","",IFERROR(IF(BF22=0,1*Pointfordeling!$A$7,0)+IF(BF24=0,1*Pointfordeling!$A$18,0)+IF(Resultat!BF26=0,1*Pointfordeling!$A$28,0)+IF(BF30=0,1*Pointfordeling!$A$32,0)+IF(Resultat!BF28=0,1*Pointfordeling!$A$23,0),""))</f>
        <v/>
      </c>
      <c r="BG31" s="106" t="str">
        <f>IF(BG6="-","",IFERROR(IF(BG22=0,1*Pointfordeling!$A$7,0)+IF(BG24=0,1*Pointfordeling!$A$18,0)+IF(Resultat!BG26=0,1*Pointfordeling!$A$28,0)+IF(BG30=0,1*Pointfordeling!$A$32,0)+IF(Resultat!BG28=0,1*Pointfordeling!$A$23,0),""))</f>
        <v/>
      </c>
      <c r="BH31" s="106" t="str">
        <f>IF(BH6="-","",IFERROR(IF(BH22=0,1*Pointfordeling!$A$7,0)+IF(BH24=0,1*Pointfordeling!$A$18,0)+IF(Resultat!BH26=0,1*Pointfordeling!$A$28,0)+IF(BH30=0,1*Pointfordeling!$A$32,0)+IF(Resultat!BH28=0,1*Pointfordeling!$A$23,0),""))</f>
        <v/>
      </c>
      <c r="BI31" s="106" t="str">
        <f>IF(BI6="-","",IFERROR(IF(BI22=0,1*Pointfordeling!$A$7,0)+IF(BI24=0,1*Pointfordeling!$A$18,0)+IF(Resultat!BI26=0,1*Pointfordeling!$A$28,0)+IF(BI30=0,1*Pointfordeling!$A$32,0)+IF(Resultat!BI28=0,1*Pointfordeling!$A$23,0),""))</f>
        <v/>
      </c>
      <c r="BJ31" s="106" t="str">
        <f>IF(BJ6="-","",IFERROR(IF(BJ22=0,1*Pointfordeling!$A$7,0)+IF(BJ24=0,1*Pointfordeling!$A$18,0)+IF(Resultat!BJ26=0,1*Pointfordeling!$A$28,0)+IF(BJ30=0,1*Pointfordeling!$A$32,0)+IF(Resultat!BJ28=0,1*Pointfordeling!$A$23,0),""))</f>
        <v/>
      </c>
      <c r="BK31" s="106" t="str">
        <f>IF(BK6="-","",IFERROR(IF(BK22=0,1*Pointfordeling!$A$7,0)+IF(BK24=0,1*Pointfordeling!$A$18,0)+IF(Resultat!BK26=0,1*Pointfordeling!$A$28,0)+IF(BK30=0,1*Pointfordeling!$A$32,0)+IF(Resultat!BK28=0,1*Pointfordeling!$A$23,0),""))</f>
        <v/>
      </c>
      <c r="BL31" s="3"/>
      <c r="BM31" s="3"/>
      <c r="BN31" s="3"/>
      <c r="BO31" s="3"/>
      <c r="BP31" s="3"/>
    </row>
    <row r="32" spans="1:68" x14ac:dyDescent="0.4">
      <c r="A32" s="3"/>
      <c r="B32" s="312"/>
      <c r="C32" s="3"/>
      <c r="D32" s="385"/>
      <c r="E32" s="97">
        <f>IF(E6="-","",IFERROR(IF(E22=1,1*Pointfordeling!$A$7,0)+IF(E24=1,1*Pointfordeling!$A$18,0)+IF(Resultat!E26=1,1*Pointfordeling!$A$28,0)+IF(E30=1,1*Pointfordeling!$A$32,0)+IF(Resultat!E28=1,1*Pointfordeling!$A$23,0),""))</f>
        <v>0.44999999999999996</v>
      </c>
      <c r="F32" s="97">
        <f>IF(F6="-","",IFERROR(IF(F22=1,1*Pointfordeling!$A$7,0)+IF(F24=1,1*Pointfordeling!$A$18,0)+IF(Resultat!F26=1,1*Pointfordeling!$A$28,0)+IF(F30=1,1*Pointfordeling!$A$32,0)+IF(Resultat!F28=1,1*Pointfordeling!$A$23,0),""))</f>
        <v>0.55000000000000004</v>
      </c>
      <c r="G32" s="97">
        <f>IF(G6="-","",IFERROR(IF(G22=1,1*Pointfordeling!$A$7,0)+IF(G24=1,1*Pointfordeling!$A$18,0)+IF(Resultat!G26=1,1*Pointfordeling!$A$28,0)+IF(G30=1,1*Pointfordeling!$A$32,0)+IF(Resultat!G28=1,1*Pointfordeling!$A$23,0),""))</f>
        <v>0.44999999999999996</v>
      </c>
      <c r="H32" s="97">
        <f>IF(H6="-","",IFERROR(IF(H22=1,1*Pointfordeling!$A$7,0)+IF(H24=1,1*Pointfordeling!$A$18,0)+IF(Resultat!H26=1,1*Pointfordeling!$A$28,0)+IF(H30=1,1*Pointfordeling!$A$32,0)+IF(Resultat!H28=1,1*Pointfordeling!$A$23,0),""))</f>
        <v>0.2</v>
      </c>
      <c r="I32" s="97" t="str">
        <f>IF(I6="-","",IFERROR(IF(I22=1,1*Pointfordeling!$A$7,0)+IF(I24=1,1*Pointfordeling!$A$18,0)+IF(Resultat!I26=1,1*Pointfordeling!$A$28,0)+IF(I30=1,1*Pointfordeling!$A$32,0)+IF(Resultat!I28=1,1*Pointfordeling!$A$23,0),""))</f>
        <v/>
      </c>
      <c r="J32" s="97" t="str">
        <f>IF(J6="-","",IFERROR(IF(J22=1,1*Pointfordeling!$A$7,0)+IF(J24=1,1*Pointfordeling!$A$18,0)+IF(Resultat!J26=1,1*Pointfordeling!$A$28,0)+IF(J30=1,1*Pointfordeling!$A$32,0)+IF(Resultat!J28=1,1*Pointfordeling!$A$23,0),""))</f>
        <v/>
      </c>
      <c r="K32" s="97" t="str">
        <f>IF(K6="-","",IFERROR(IF(K22=1,1*Pointfordeling!$A$7,0)+IF(K24=1,1*Pointfordeling!$A$18,0)+IF(Resultat!K26=1,1*Pointfordeling!$A$28,0)+IF(K30=1,1*Pointfordeling!$A$32,0)+IF(Resultat!K28=1,1*Pointfordeling!$A$23,0),""))</f>
        <v/>
      </c>
      <c r="L32" s="97" t="str">
        <f>IF(L6="-","",IFERROR(IF(L22=1,1*Pointfordeling!$A$7,0)+IF(L24=1,1*Pointfordeling!$A$18,0)+IF(Resultat!L26=1,1*Pointfordeling!$A$28,0)+IF(L30=1,1*Pointfordeling!$A$32,0)+IF(Resultat!L28=1,1*Pointfordeling!$A$23,0),""))</f>
        <v/>
      </c>
      <c r="M32" s="97" t="str">
        <f>IF(M6="-","",IFERROR(IF(M22=1,1*Pointfordeling!$A$7,0)+IF(M24=1,1*Pointfordeling!$A$18,0)+IF(Resultat!M26=1,1*Pointfordeling!$A$28,0)+IF(M30=1,1*Pointfordeling!$A$32,0)+IF(Resultat!M28=1,1*Pointfordeling!$A$23,0),""))</f>
        <v/>
      </c>
      <c r="N32" s="97" t="str">
        <f>IF(N6="-","",IFERROR(IF(N22=1,1*Pointfordeling!$A$7,0)+IF(N24=1,1*Pointfordeling!$A$18,0)+IF(Resultat!N26=1,1*Pointfordeling!$A$28,0)+IF(N30=1,1*Pointfordeling!$A$32,0)+IF(Resultat!N28=1,1*Pointfordeling!$A$23,0),""))</f>
        <v/>
      </c>
      <c r="O32" s="97" t="str">
        <f>IF(O6="-","",IFERROR(IF(O22=1,1*Pointfordeling!$A$7,0)+IF(O24=1,1*Pointfordeling!$A$18,0)+IF(Resultat!O26=1,1*Pointfordeling!$A$28,0)+IF(O30=1,1*Pointfordeling!$A$32,0)+IF(Resultat!O28=1,1*Pointfordeling!$A$23,0),""))</f>
        <v/>
      </c>
      <c r="P32" s="97" t="str">
        <f>IF(P6="-","",IFERROR(IF(P22=1,1*Pointfordeling!$A$7,0)+IF(P24=1,1*Pointfordeling!$A$18,0)+IF(Resultat!P26=1,1*Pointfordeling!$A$28,0)+IF(P30=1,1*Pointfordeling!$A$32,0)+IF(Resultat!P28=1,1*Pointfordeling!$A$23,0),""))</f>
        <v/>
      </c>
      <c r="Q32" s="97" t="str">
        <f>IF(Q6="-","",IFERROR(IF(Q22=1,1*Pointfordeling!$A$7,0)+IF(Q24=1,1*Pointfordeling!$A$18,0)+IF(Resultat!Q26=1,1*Pointfordeling!$A$28,0)+IF(Q30=1,1*Pointfordeling!$A$32,0)+IF(Resultat!Q28=1,1*Pointfordeling!$A$23,0),""))</f>
        <v/>
      </c>
      <c r="R32" s="97" t="str">
        <f>IF(R6="-","",IFERROR(IF(R22=1,1*Pointfordeling!$A$7,0)+IF(R24=1,1*Pointfordeling!$A$18,0)+IF(Resultat!R26=1,1*Pointfordeling!$A$28,0)+IF(R30=1,1*Pointfordeling!$A$32,0)+IF(Resultat!R28=1,1*Pointfordeling!$A$23,0),""))</f>
        <v/>
      </c>
      <c r="S32" s="97" t="str">
        <f>IF(S6="-","",IFERROR(IF(S22=1,1*Pointfordeling!$A$7,0)+IF(S24=1,1*Pointfordeling!$A$18,0)+IF(Resultat!S26=1,1*Pointfordeling!$A$28,0)+IF(S30=1,1*Pointfordeling!$A$32,0)+IF(Resultat!S28=1,1*Pointfordeling!$A$23,0),""))</f>
        <v/>
      </c>
      <c r="T32" s="97" t="str">
        <f>IF(T6="-","",IFERROR(IF(T22=1,1*Pointfordeling!$A$7,0)+IF(T24=1,1*Pointfordeling!$A$18,0)+IF(Resultat!T26=1,1*Pointfordeling!$A$28,0)+IF(T30=1,1*Pointfordeling!$A$32,0)+IF(Resultat!T28=1,1*Pointfordeling!$A$23,0),""))</f>
        <v/>
      </c>
      <c r="U32" s="97" t="str">
        <f>IF(U6="-","",IFERROR(IF(U22=1,1*Pointfordeling!$A$7,0)+IF(U24=1,1*Pointfordeling!$A$18,0)+IF(Resultat!U26=1,1*Pointfordeling!$A$28,0)+IF(U30=1,1*Pointfordeling!$A$32,0)+IF(Resultat!U28=1,1*Pointfordeling!$A$23,0),""))</f>
        <v/>
      </c>
      <c r="V32" s="97" t="str">
        <f>IF(V6="-","",IFERROR(IF(V22=1,1*Pointfordeling!$A$7,0)+IF(V24=1,1*Pointfordeling!$A$18,0)+IF(Resultat!V26=1,1*Pointfordeling!$A$28,0)+IF(V30=1,1*Pointfordeling!$A$32,0)+IF(Resultat!V28=1,1*Pointfordeling!$A$23,0),""))</f>
        <v/>
      </c>
      <c r="W32" s="97" t="str">
        <f>IF(W6="-","",IFERROR(IF(W22=1,1*Pointfordeling!$A$7,0)+IF(W24=1,1*Pointfordeling!$A$18,0)+IF(Resultat!W26=1,1*Pointfordeling!$A$28,0)+IF(W30=1,1*Pointfordeling!$A$32,0)+IF(Resultat!W28=1,1*Pointfordeling!$A$23,0),""))</f>
        <v/>
      </c>
      <c r="X32" s="97" t="str">
        <f>IF(X6="-","",IFERROR(IF(X22=1,1*Pointfordeling!$A$7,0)+IF(X24=1,1*Pointfordeling!$A$18,0)+IF(Resultat!X26=1,1*Pointfordeling!$A$28,0)+IF(X30=1,1*Pointfordeling!$A$32,0)+IF(Resultat!X28=1,1*Pointfordeling!$A$23,0),""))</f>
        <v/>
      </c>
      <c r="Y32" s="97" t="str">
        <f>IF(Y6="-","",IFERROR(IF(Y22=1,1*Pointfordeling!$A$7,0)+IF(Y24=1,1*Pointfordeling!$A$18,0)+IF(Resultat!Y26=1,1*Pointfordeling!$A$28,0)+IF(Y30=1,1*Pointfordeling!$A$32,0)+IF(Resultat!Y28=1,1*Pointfordeling!$A$23,0),""))</f>
        <v/>
      </c>
      <c r="Z32" s="97" t="str">
        <f>IF(Z6="-","",IFERROR(IF(Z22=1,1*Pointfordeling!$A$7,0)+IF(Z24=1,1*Pointfordeling!$A$18,0)+IF(Resultat!Z26=1,1*Pointfordeling!$A$28,0)+IF(Z30=1,1*Pointfordeling!$A$32,0)+IF(Resultat!Z28=1,1*Pointfordeling!$A$23,0),""))</f>
        <v/>
      </c>
      <c r="AA32" s="97" t="str">
        <f>IF(AA6="-","",IFERROR(IF(AA22=1,1*Pointfordeling!$A$7,0)+IF(AA24=1,1*Pointfordeling!$A$18,0)+IF(Resultat!AA26=1,1*Pointfordeling!$A$28,0)+IF(AA30=1,1*Pointfordeling!$A$32,0)+IF(Resultat!AA28=1,1*Pointfordeling!$A$23,0),""))</f>
        <v/>
      </c>
      <c r="AB32" s="97" t="str">
        <f>IF(AB6="-","",IFERROR(IF(AB22=1,1*Pointfordeling!$A$7,0)+IF(AB24=1,1*Pointfordeling!$A$18,0)+IF(Resultat!AB26=1,1*Pointfordeling!$A$28,0)+IF(AB30=1,1*Pointfordeling!$A$32,0)+IF(Resultat!AB28=1,1*Pointfordeling!$A$23,0),""))</f>
        <v/>
      </c>
      <c r="AC32" s="97" t="str">
        <f>IF(AC6="-","",IFERROR(IF(AC22=1,1*Pointfordeling!$A$7,0)+IF(AC24=1,1*Pointfordeling!$A$18,0)+IF(Resultat!AC26=1,1*Pointfordeling!$A$28,0)+IF(AC30=1,1*Pointfordeling!$A$32,0)+IF(Resultat!AC28=1,1*Pointfordeling!$A$23,0),""))</f>
        <v/>
      </c>
      <c r="AD32" s="97" t="str">
        <f>IF(AD6="-","",IFERROR(IF(AD22=1,1*Pointfordeling!$A$7,0)+IF(AD24=1,1*Pointfordeling!$A$18,0)+IF(Resultat!AD26=1,1*Pointfordeling!$A$28,0)+IF(AD30=1,1*Pointfordeling!$A$32,0)+IF(Resultat!AD28=1,1*Pointfordeling!$A$23,0),""))</f>
        <v/>
      </c>
      <c r="AE32" s="97" t="str">
        <f>IF(AE6="-","",IFERROR(IF(AE22=1,1*Pointfordeling!$A$7,0)+IF(AE24=1,1*Pointfordeling!$A$18,0)+IF(Resultat!AE26=1,1*Pointfordeling!$A$28,0)+IF(AE30=1,1*Pointfordeling!$A$32,0)+IF(Resultat!AE28=1,1*Pointfordeling!$A$23,0),""))</f>
        <v/>
      </c>
      <c r="AF32" s="97" t="str">
        <f>IF(AF6="-","",IFERROR(IF(AF22=1,1*Pointfordeling!$A$7,0)+IF(AF24=1,1*Pointfordeling!$A$18,0)+IF(Resultat!AF26=1,1*Pointfordeling!$A$28,0)+IF(AF30=1,1*Pointfordeling!$A$32,0)+IF(Resultat!AF28=1,1*Pointfordeling!$A$23,0),""))</f>
        <v/>
      </c>
      <c r="AG32" s="97" t="str">
        <f>IF(AG6="-","",IFERROR(IF(AG22=1,1*Pointfordeling!$A$7,0)+IF(AG24=1,1*Pointfordeling!$A$18,0)+IF(Resultat!AG26=1,1*Pointfordeling!$A$28,0)+IF(AG30=1,1*Pointfordeling!$A$32,0)+IF(Resultat!AG28=1,1*Pointfordeling!$A$23,0),""))</f>
        <v/>
      </c>
      <c r="AH32" s="97" t="str">
        <f>IF(AH6="-","",IFERROR(IF(AH22=1,1*Pointfordeling!$A$7,0)+IF(AH24=1,1*Pointfordeling!$A$18,0)+IF(Resultat!AH26=1,1*Pointfordeling!$A$28,0)+IF(AH30=1,1*Pointfordeling!$A$32,0)+IF(Resultat!AH28=1,1*Pointfordeling!$A$23,0),""))</f>
        <v/>
      </c>
      <c r="AI32" s="97" t="str">
        <f>IF(AI6="-","",IFERROR(IF(AI22=1,1*Pointfordeling!$A$7,0)+IF(AI24=1,1*Pointfordeling!$A$18,0)+IF(Resultat!AI26=1,1*Pointfordeling!$A$28,0)+IF(AI30=1,1*Pointfordeling!$A$32,0)+IF(Resultat!AI28=1,1*Pointfordeling!$A$23,0),""))</f>
        <v/>
      </c>
      <c r="AJ32" s="97" t="str">
        <f>IF(AJ6="-","",IFERROR(IF(AJ22=1,1*Pointfordeling!$A$7,0)+IF(AJ24=1,1*Pointfordeling!$A$18,0)+IF(Resultat!AJ26=1,1*Pointfordeling!$A$28,0)+IF(AJ30=1,1*Pointfordeling!$A$32,0)+IF(Resultat!AJ28=1,1*Pointfordeling!$A$23,0),""))</f>
        <v/>
      </c>
      <c r="AK32" s="97" t="str">
        <f>IF(AK6="-","",IFERROR(IF(AK22=1,1*Pointfordeling!$A$7,0)+IF(AK24=1,1*Pointfordeling!$A$18,0)+IF(Resultat!AK26=1,1*Pointfordeling!$A$28,0)+IF(AK30=1,1*Pointfordeling!$A$32,0)+IF(Resultat!AK28=1,1*Pointfordeling!$A$23,0),""))</f>
        <v/>
      </c>
      <c r="AL32" s="97" t="str">
        <f>IF(AL6="-","",IFERROR(IF(AL22=1,1*Pointfordeling!$A$7,0)+IF(AL24=1,1*Pointfordeling!$A$18,0)+IF(Resultat!AL26=1,1*Pointfordeling!$A$28,0)+IF(AL30=1,1*Pointfordeling!$A$32,0)+IF(Resultat!AL28=1,1*Pointfordeling!$A$23,0),""))</f>
        <v/>
      </c>
      <c r="AM32" s="97" t="str">
        <f>IF(AM6="-","",IFERROR(IF(AM22=1,1*Pointfordeling!$A$7,0)+IF(AM24=1,1*Pointfordeling!$A$18,0)+IF(Resultat!AM26=1,1*Pointfordeling!$A$28,0)+IF(AM30=1,1*Pointfordeling!$A$32,0)+IF(Resultat!AM28=1,1*Pointfordeling!$A$23,0),""))</f>
        <v/>
      </c>
      <c r="AN32" s="97" t="str">
        <f>IF(AN6="-","",IFERROR(IF(AN22=1,1*Pointfordeling!$A$7,0)+IF(AN24=1,1*Pointfordeling!$A$18,0)+IF(Resultat!AN26=1,1*Pointfordeling!$A$28,0)+IF(AN30=1,1*Pointfordeling!$A$32,0)+IF(Resultat!AN28=1,1*Pointfordeling!$A$23,0),""))</f>
        <v/>
      </c>
      <c r="AO32" s="97" t="str">
        <f>IF(AO6="-","",IFERROR(IF(AO22=1,1*Pointfordeling!$A$7,0)+IF(AO24=1,1*Pointfordeling!$A$18,0)+IF(Resultat!AO26=1,1*Pointfordeling!$A$28,0)+IF(AO30=1,1*Pointfordeling!$A$32,0)+IF(Resultat!AO28=1,1*Pointfordeling!$A$23,0),""))</f>
        <v/>
      </c>
      <c r="AP32" s="97" t="str">
        <f>IF(AP6="-","",IFERROR(IF(AP22=1,1*Pointfordeling!$A$7,0)+IF(AP24=1,1*Pointfordeling!$A$18,0)+IF(Resultat!AP26=1,1*Pointfordeling!$A$28,0)+IF(AP30=1,1*Pointfordeling!$A$32,0)+IF(Resultat!AP28=1,1*Pointfordeling!$A$23,0),""))</f>
        <v/>
      </c>
      <c r="AQ32" s="97" t="str">
        <f>IF(AQ6="-","",IFERROR(IF(AQ22=1,1*Pointfordeling!$A$7,0)+IF(AQ24=1,1*Pointfordeling!$A$18,0)+IF(Resultat!AQ26=1,1*Pointfordeling!$A$28,0)+IF(AQ30=1,1*Pointfordeling!$A$32,0)+IF(Resultat!AQ28=1,1*Pointfordeling!$A$23,0),""))</f>
        <v/>
      </c>
      <c r="AR32" s="97" t="str">
        <f>IF(AR6="-","",IFERROR(IF(AR22=1,1*Pointfordeling!$A$7,0)+IF(AR24=1,1*Pointfordeling!$A$18,0)+IF(Resultat!AR26=1,1*Pointfordeling!$A$28,0)+IF(AR30=1,1*Pointfordeling!$A$32,0)+IF(Resultat!AR28=1,1*Pointfordeling!$A$23,0),""))</f>
        <v/>
      </c>
      <c r="AS32" s="97" t="str">
        <f>IF(AS6="-","",IFERROR(IF(AS22=1,1*Pointfordeling!$A$7,0)+IF(AS24=1,1*Pointfordeling!$A$18,0)+IF(Resultat!AS26=1,1*Pointfordeling!$A$28,0)+IF(AS30=1,1*Pointfordeling!$A$32,0)+IF(Resultat!AS28=1,1*Pointfordeling!$A$23,0),""))</f>
        <v/>
      </c>
      <c r="AT32" s="97" t="str">
        <f>IF(AT6="-","",IFERROR(IF(AT22=1,1*Pointfordeling!$A$7,0)+IF(AT24=1,1*Pointfordeling!$A$18,0)+IF(Resultat!AT26=1,1*Pointfordeling!$A$28,0)+IF(AT30=1,1*Pointfordeling!$A$32,0)+IF(Resultat!AT28=1,1*Pointfordeling!$A$23,0),""))</f>
        <v/>
      </c>
      <c r="AU32" s="97" t="str">
        <f>IF(AU6="-","",IFERROR(IF(AU22=1,1*Pointfordeling!$A$7,0)+IF(AU24=1,1*Pointfordeling!$A$18,0)+IF(Resultat!AU26=1,1*Pointfordeling!$A$28,0)+IF(AU30=1,1*Pointfordeling!$A$32,0)+IF(Resultat!AU28=1,1*Pointfordeling!$A$23,0),""))</f>
        <v/>
      </c>
      <c r="AV32" s="97" t="str">
        <f>IF(AV6="-","",IFERROR(IF(AV22=1,1*Pointfordeling!$A$7,0)+IF(AV24=1,1*Pointfordeling!$A$18,0)+IF(Resultat!AV26=1,1*Pointfordeling!$A$28,0)+IF(AV30=1,1*Pointfordeling!$A$32,0)+IF(Resultat!AV28=1,1*Pointfordeling!$A$23,0),""))</f>
        <v/>
      </c>
      <c r="AW32" s="97" t="str">
        <f>IF(AW6="-","",IFERROR(IF(AW22=1,1*Pointfordeling!$A$7,0)+IF(AW24=1,1*Pointfordeling!$A$18,0)+IF(Resultat!AW26=1,1*Pointfordeling!$A$28,0)+IF(AW30=1,1*Pointfordeling!$A$32,0)+IF(Resultat!AW28=1,1*Pointfordeling!$A$23,0),""))</f>
        <v/>
      </c>
      <c r="AX32" s="97" t="str">
        <f>IF(AX6="-","",IFERROR(IF(AX22=1,1*Pointfordeling!$A$7,0)+IF(AX24=1,1*Pointfordeling!$A$18,0)+IF(Resultat!AX26=1,1*Pointfordeling!$A$28,0)+IF(AX30=1,1*Pointfordeling!$A$32,0)+IF(Resultat!AX28=1,1*Pointfordeling!$A$23,0),""))</f>
        <v/>
      </c>
      <c r="AY32" s="97" t="str">
        <f>IF(AY6="-","",IFERROR(IF(AY22=1,1*Pointfordeling!$A$7,0)+IF(AY24=1,1*Pointfordeling!$A$18,0)+IF(Resultat!AY26=1,1*Pointfordeling!$A$28,0)+IF(AY30=1,1*Pointfordeling!$A$32,0)+IF(Resultat!AY28=1,1*Pointfordeling!$A$23,0),""))</f>
        <v/>
      </c>
      <c r="AZ32" s="97" t="str">
        <f>IF(AZ6="-","",IFERROR(IF(AZ22=1,1*Pointfordeling!$A$7,0)+IF(AZ24=1,1*Pointfordeling!$A$18,0)+IF(Resultat!AZ26=1,1*Pointfordeling!$A$28,0)+IF(AZ30=1,1*Pointfordeling!$A$32,0)+IF(Resultat!AZ28=1,1*Pointfordeling!$A$23,0),""))</f>
        <v/>
      </c>
      <c r="BA32" s="97" t="str">
        <f>IF(BA6="-","",IFERROR(IF(BA22=1,1*Pointfordeling!$A$7,0)+IF(BA24=1,1*Pointfordeling!$A$18,0)+IF(Resultat!BA26=1,1*Pointfordeling!$A$28,0)+IF(BA30=1,1*Pointfordeling!$A$32,0)+IF(Resultat!BA28=1,1*Pointfordeling!$A$23,0),""))</f>
        <v/>
      </c>
      <c r="BB32" s="97" t="str">
        <f>IF(BB6="-","",IFERROR(IF(BB22=1,1*Pointfordeling!$A$7,0)+IF(BB24=1,1*Pointfordeling!$A$18,0)+IF(Resultat!BB26=1,1*Pointfordeling!$A$28,0)+IF(BB30=1,1*Pointfordeling!$A$32,0)+IF(Resultat!BB28=1,1*Pointfordeling!$A$23,0),""))</f>
        <v/>
      </c>
      <c r="BC32" s="97" t="str">
        <f>IF(BC6="-","",IFERROR(IF(BC22=1,1*Pointfordeling!$A$7,0)+IF(BC24=1,1*Pointfordeling!$A$18,0)+IF(Resultat!BC26=1,1*Pointfordeling!$A$28,0)+IF(BC30=1,1*Pointfordeling!$A$32,0)+IF(Resultat!BC28=1,1*Pointfordeling!$A$23,0),""))</f>
        <v/>
      </c>
      <c r="BD32" s="97" t="str">
        <f>IF(BD6="-","",IFERROR(IF(BD22=1,1*Pointfordeling!$A$7,0)+IF(BD24=1,1*Pointfordeling!$A$18,0)+IF(Resultat!BD26=1,1*Pointfordeling!$A$28,0)+IF(BD30=1,1*Pointfordeling!$A$32,0)+IF(Resultat!BD28=1,1*Pointfordeling!$A$23,0),""))</f>
        <v/>
      </c>
      <c r="BE32" s="97" t="str">
        <f>IF(BE6="-","",IFERROR(IF(BE22=1,1*Pointfordeling!$A$7,0)+IF(BE24=1,1*Pointfordeling!$A$18,0)+IF(Resultat!BE26=1,1*Pointfordeling!$A$28,0)+IF(BE30=1,1*Pointfordeling!$A$32,0)+IF(Resultat!BE28=1,1*Pointfordeling!$A$23,0),""))</f>
        <v/>
      </c>
      <c r="BF32" s="97" t="str">
        <f>IF(BF6="-","",IFERROR(IF(BF22=1,1*Pointfordeling!$A$7,0)+IF(BF24=1,1*Pointfordeling!$A$18,0)+IF(Resultat!BF26=1,1*Pointfordeling!$A$28,0)+IF(BF30=1,1*Pointfordeling!$A$32,0)+IF(Resultat!BF28=1,1*Pointfordeling!$A$23,0),""))</f>
        <v/>
      </c>
      <c r="BG32" s="97" t="str">
        <f>IF(BG6="-","",IFERROR(IF(BG22=1,1*Pointfordeling!$A$7,0)+IF(BG24=1,1*Pointfordeling!$A$18,0)+IF(Resultat!BG26=1,1*Pointfordeling!$A$28,0)+IF(BG30=1,1*Pointfordeling!$A$32,0)+IF(Resultat!BG28=1,1*Pointfordeling!$A$23,0),""))</f>
        <v/>
      </c>
      <c r="BH32" s="97" t="str">
        <f>IF(BH6="-","",IFERROR(IF(BH22=1,1*Pointfordeling!$A$7,0)+IF(BH24=1,1*Pointfordeling!$A$18,0)+IF(Resultat!BH26=1,1*Pointfordeling!$A$28,0)+IF(BH30=1,1*Pointfordeling!$A$32,0)+IF(Resultat!BH28=1,1*Pointfordeling!$A$23,0),""))</f>
        <v/>
      </c>
      <c r="BI32" s="97" t="str">
        <f>IF(BI6="-","",IFERROR(IF(BI22=1,1*Pointfordeling!$A$7,0)+IF(BI24=1,1*Pointfordeling!$A$18,0)+IF(Resultat!BI26=1,1*Pointfordeling!$A$28,0)+IF(BI30=1,1*Pointfordeling!$A$32,0)+IF(Resultat!BI28=1,1*Pointfordeling!$A$23,0),""))</f>
        <v/>
      </c>
      <c r="BJ32" s="97" t="str">
        <f>IF(BJ6="-","",IFERROR(IF(BJ22=1,1*Pointfordeling!$A$7,0)+IF(BJ24=1,1*Pointfordeling!$A$18,0)+IF(Resultat!BJ26=1,1*Pointfordeling!$A$28,0)+IF(BJ30=1,1*Pointfordeling!$A$32,0)+IF(Resultat!BJ28=1,1*Pointfordeling!$A$23,0),""))</f>
        <v/>
      </c>
      <c r="BK32" s="97" t="str">
        <f>IF(BK6="-","",IFERROR(IF(BK22=1,1*Pointfordeling!$A$7,0)+IF(BK24=1,1*Pointfordeling!$A$18,0)+IF(Resultat!BK26=1,1*Pointfordeling!$A$28,0)+IF(BK30=1,1*Pointfordeling!$A$32,0)+IF(Resultat!BK28=1,1*Pointfordeling!$A$23,0),""))</f>
        <v/>
      </c>
      <c r="BL32" s="3"/>
      <c r="BM32" s="3"/>
      <c r="BN32" s="3"/>
      <c r="BO32" s="3"/>
      <c r="BP32" s="3"/>
    </row>
    <row r="33" spans="1:68" ht="15" thickBot="1" x14ac:dyDescent="0.45">
      <c r="A33" s="3"/>
      <c r="B33" s="313"/>
      <c r="C33" s="316"/>
      <c r="D33" s="386"/>
      <c r="E33" s="107">
        <f>IF(E6="-","",IFERROR(IF(E22=2,1*Pointfordeling!$A$7,0)+IF(E24=2,1*Pointfordeling!$A$18,0)+IF(Resultat!E26=2,1*Pointfordeling!$A$28,0)+IF(E30=2,1*Pointfordeling!$A$32,0)+IF(Resultat!E28=2,1*Pointfordeling!$A$23,0),""))</f>
        <v>0.35</v>
      </c>
      <c r="F33" s="107">
        <f>IF(F6="-","",IFERROR(IF(F22=2,1*Pointfordeling!$A$7,0)+IF(F24=2,1*Pointfordeling!$A$18,0)+IF(Resultat!F26=2,1*Pointfordeling!$A$28,0)+IF(F30=2,1*Pointfordeling!$A$32,0)+IF(Resultat!F28=2,1*Pointfordeling!$A$23,0),""))</f>
        <v>0</v>
      </c>
      <c r="G33" s="107">
        <f>IF(G6="-","",IFERROR(IF(G22=2,1*Pointfordeling!$A$7,0)+IF(G24=2,1*Pointfordeling!$A$18,0)+IF(Resultat!G26=2,1*Pointfordeling!$A$28,0)+IF(G30=2,1*Pointfordeling!$A$32,0)+IF(Resultat!G28=2,1*Pointfordeling!$A$23,0),""))</f>
        <v>0.35</v>
      </c>
      <c r="H33" s="107">
        <f>IF(H6="-","",IFERROR(IF(H22=2,1*Pointfordeling!$A$7,0)+IF(H24=2,1*Pointfordeling!$A$18,0)+IF(Resultat!H26=2,1*Pointfordeling!$A$28,0)+IF(H30=2,1*Pointfordeling!$A$32,0)+IF(Resultat!H28=2,1*Pointfordeling!$A$23,0),""))</f>
        <v>0.7</v>
      </c>
      <c r="I33" s="107" t="str">
        <f>IF(I6="-","",IFERROR(IF(I22=2,1*Pointfordeling!$A$7,0)+IF(I24=2,1*Pointfordeling!$A$18,0)+IF(Resultat!I26=2,1*Pointfordeling!$A$28,0)+IF(I30=2,1*Pointfordeling!$A$32,0)+IF(Resultat!I28=2,1*Pointfordeling!$A$23,0),""))</f>
        <v/>
      </c>
      <c r="J33" s="107" t="str">
        <f>IF(J6="-","",IFERROR(IF(J22=2,1*Pointfordeling!$A$7,0)+IF(J24=2,1*Pointfordeling!$A$18,0)+IF(Resultat!J26=2,1*Pointfordeling!$A$28,0)+IF(J30=2,1*Pointfordeling!$A$32,0)+IF(Resultat!J28=2,1*Pointfordeling!$A$23,0),""))</f>
        <v/>
      </c>
      <c r="K33" s="107" t="str">
        <f>IF(K6="-","",IFERROR(IF(K22=2,1*Pointfordeling!$A$7,0)+IF(K24=2,1*Pointfordeling!$A$18,0)+IF(Resultat!K26=2,1*Pointfordeling!$A$28,0)+IF(K30=2,1*Pointfordeling!$A$32,0)+IF(Resultat!K28=2,1*Pointfordeling!$A$23,0),""))</f>
        <v/>
      </c>
      <c r="L33" s="107" t="str">
        <f>IF(L6="-","",IFERROR(IF(L22=2,1*Pointfordeling!$A$7,0)+IF(L24=2,1*Pointfordeling!$A$18,0)+IF(Resultat!L26=2,1*Pointfordeling!$A$28,0)+IF(L30=2,1*Pointfordeling!$A$32,0)+IF(Resultat!L28=2,1*Pointfordeling!$A$23,0),""))</f>
        <v/>
      </c>
      <c r="M33" s="107" t="str">
        <f>IF(M6="-","",IFERROR(IF(M22=2,1*Pointfordeling!$A$7,0)+IF(M24=2,1*Pointfordeling!$A$18,0)+IF(Resultat!M26=2,1*Pointfordeling!$A$28,0)+IF(M30=2,1*Pointfordeling!$A$32,0)+IF(Resultat!M28=2,1*Pointfordeling!$A$23,0),""))</f>
        <v/>
      </c>
      <c r="N33" s="107" t="str">
        <f>IF(N6="-","",IFERROR(IF(N22=2,1*Pointfordeling!$A$7,0)+IF(N24=2,1*Pointfordeling!$A$18,0)+IF(Resultat!N26=2,1*Pointfordeling!$A$28,0)+IF(N30=2,1*Pointfordeling!$A$32,0)+IF(Resultat!N28=2,1*Pointfordeling!$A$23,0),""))</f>
        <v/>
      </c>
      <c r="O33" s="107" t="str">
        <f>IF(O6="-","",IFERROR(IF(O22=2,1*Pointfordeling!$A$7,0)+IF(O24=2,1*Pointfordeling!$A$18,0)+IF(Resultat!O26=2,1*Pointfordeling!$A$28,0)+IF(O30=2,1*Pointfordeling!$A$32,0)+IF(Resultat!O28=2,1*Pointfordeling!$A$23,0),""))</f>
        <v/>
      </c>
      <c r="P33" s="107" t="str">
        <f>IF(P6="-","",IFERROR(IF(P22=2,1*Pointfordeling!$A$7,0)+IF(P24=2,1*Pointfordeling!$A$18,0)+IF(Resultat!P26=2,1*Pointfordeling!$A$28,0)+IF(P30=2,1*Pointfordeling!$A$32,0)+IF(Resultat!P28=2,1*Pointfordeling!$A$23,0),""))</f>
        <v/>
      </c>
      <c r="Q33" s="107" t="str">
        <f>IF(Q6="-","",IFERROR(IF(Q22=2,1*Pointfordeling!$A$7,0)+IF(Q24=2,1*Pointfordeling!$A$18,0)+IF(Resultat!Q26=2,1*Pointfordeling!$A$28,0)+IF(Q30=2,1*Pointfordeling!$A$32,0)+IF(Resultat!Q28=2,1*Pointfordeling!$A$23,0),""))</f>
        <v/>
      </c>
      <c r="R33" s="107" t="str">
        <f>IF(R6="-","",IFERROR(IF(R22=2,1*Pointfordeling!$A$7,0)+IF(R24=2,1*Pointfordeling!$A$18,0)+IF(Resultat!R26=2,1*Pointfordeling!$A$28,0)+IF(R30=2,1*Pointfordeling!$A$32,0)+IF(Resultat!R28=2,1*Pointfordeling!$A$23,0),""))</f>
        <v/>
      </c>
      <c r="S33" s="107" t="str">
        <f>IF(S6="-","",IFERROR(IF(S22=2,1*Pointfordeling!$A$7,0)+IF(S24=2,1*Pointfordeling!$A$18,0)+IF(Resultat!S26=2,1*Pointfordeling!$A$28,0)+IF(S30=2,1*Pointfordeling!$A$32,0)+IF(Resultat!S28=2,1*Pointfordeling!$A$23,0),""))</f>
        <v/>
      </c>
      <c r="T33" s="107" t="str">
        <f>IF(T6="-","",IFERROR(IF(T22=2,1*Pointfordeling!$A$7,0)+IF(T24=2,1*Pointfordeling!$A$18,0)+IF(Resultat!T26=2,1*Pointfordeling!$A$28,0)+IF(T30=2,1*Pointfordeling!$A$32,0)+IF(Resultat!T28=2,1*Pointfordeling!$A$23,0),""))</f>
        <v/>
      </c>
      <c r="U33" s="107" t="str">
        <f>IF(U6="-","",IFERROR(IF(U22=2,1*Pointfordeling!$A$7,0)+IF(U24=2,1*Pointfordeling!$A$18,0)+IF(Resultat!U26=2,1*Pointfordeling!$A$28,0)+IF(U30=2,1*Pointfordeling!$A$32,0)+IF(Resultat!U28=2,1*Pointfordeling!$A$23,0),""))</f>
        <v/>
      </c>
      <c r="V33" s="107" t="str">
        <f>IF(V6="-","",IFERROR(IF(V22=2,1*Pointfordeling!$A$7,0)+IF(V24=2,1*Pointfordeling!$A$18,0)+IF(Resultat!V26=2,1*Pointfordeling!$A$28,0)+IF(V30=2,1*Pointfordeling!$A$32,0)+IF(Resultat!V28=2,1*Pointfordeling!$A$23,0),""))</f>
        <v/>
      </c>
      <c r="W33" s="107" t="str">
        <f>IF(W6="-","",IFERROR(IF(W22=2,1*Pointfordeling!$A$7,0)+IF(W24=2,1*Pointfordeling!$A$18,0)+IF(Resultat!W26=2,1*Pointfordeling!$A$28,0)+IF(W30=2,1*Pointfordeling!$A$32,0)+IF(Resultat!W28=2,1*Pointfordeling!$A$23,0),""))</f>
        <v/>
      </c>
      <c r="X33" s="107" t="str">
        <f>IF(X6="-","",IFERROR(IF(X22=2,1*Pointfordeling!$A$7,0)+IF(X24=2,1*Pointfordeling!$A$18,0)+IF(Resultat!X26=2,1*Pointfordeling!$A$28,0)+IF(X30=2,1*Pointfordeling!$A$32,0)+IF(Resultat!X28=2,1*Pointfordeling!$A$23,0),""))</f>
        <v/>
      </c>
      <c r="Y33" s="107" t="str">
        <f>IF(Y6="-","",IFERROR(IF(Y22=2,1*Pointfordeling!$A$7,0)+IF(Y24=2,1*Pointfordeling!$A$18,0)+IF(Resultat!Y26=2,1*Pointfordeling!$A$28,0)+IF(Y30=2,1*Pointfordeling!$A$32,0)+IF(Resultat!Y28=2,1*Pointfordeling!$A$23,0),""))</f>
        <v/>
      </c>
      <c r="Z33" s="107" t="str">
        <f>IF(Z6="-","",IFERROR(IF(Z22=2,1*Pointfordeling!$A$7,0)+IF(Z24=2,1*Pointfordeling!$A$18,0)+IF(Resultat!Z26=2,1*Pointfordeling!$A$28,0)+IF(Z30=2,1*Pointfordeling!$A$32,0)+IF(Resultat!Z28=2,1*Pointfordeling!$A$23,0),""))</f>
        <v/>
      </c>
      <c r="AA33" s="107" t="str">
        <f>IF(AA6="-","",IFERROR(IF(AA22=2,1*Pointfordeling!$A$7,0)+IF(AA24=2,1*Pointfordeling!$A$18,0)+IF(Resultat!AA26=2,1*Pointfordeling!$A$28,0)+IF(AA30=2,1*Pointfordeling!$A$32,0)+IF(Resultat!AA28=2,1*Pointfordeling!$A$23,0),""))</f>
        <v/>
      </c>
      <c r="AB33" s="107" t="str">
        <f>IF(AB6="-","",IFERROR(IF(AB22=2,1*Pointfordeling!$A$7,0)+IF(AB24=2,1*Pointfordeling!$A$18,0)+IF(Resultat!AB26=2,1*Pointfordeling!$A$28,0)+IF(AB30=2,1*Pointfordeling!$A$32,0)+IF(Resultat!AB28=2,1*Pointfordeling!$A$23,0),""))</f>
        <v/>
      </c>
      <c r="AC33" s="107" t="str">
        <f>IF(AC6="-","",IFERROR(IF(AC22=2,1*Pointfordeling!$A$7,0)+IF(AC24=2,1*Pointfordeling!$A$18,0)+IF(Resultat!AC26=2,1*Pointfordeling!$A$28,0)+IF(AC30=2,1*Pointfordeling!$A$32,0)+IF(Resultat!AC28=2,1*Pointfordeling!$A$23,0),""))</f>
        <v/>
      </c>
      <c r="AD33" s="107" t="str">
        <f>IF(AD6="-","",IFERROR(IF(AD22=2,1*Pointfordeling!$A$7,0)+IF(AD24=2,1*Pointfordeling!$A$18,0)+IF(Resultat!AD26=2,1*Pointfordeling!$A$28,0)+IF(AD30=2,1*Pointfordeling!$A$32,0)+IF(Resultat!AD28=2,1*Pointfordeling!$A$23,0),""))</f>
        <v/>
      </c>
      <c r="AE33" s="107" t="str">
        <f>IF(AE6="-","",IFERROR(IF(AE22=2,1*Pointfordeling!$A$7,0)+IF(AE24=2,1*Pointfordeling!$A$18,0)+IF(Resultat!AE26=2,1*Pointfordeling!$A$28,0)+IF(AE30=2,1*Pointfordeling!$A$32,0)+IF(Resultat!AE28=2,1*Pointfordeling!$A$23,0),""))</f>
        <v/>
      </c>
      <c r="AF33" s="107" t="str">
        <f>IF(AF6="-","",IFERROR(IF(AF22=2,1*Pointfordeling!$A$7,0)+IF(AF24=2,1*Pointfordeling!$A$18,0)+IF(Resultat!AF26=2,1*Pointfordeling!$A$28,0)+IF(AF30=2,1*Pointfordeling!$A$32,0)+IF(Resultat!AF28=2,1*Pointfordeling!$A$23,0),""))</f>
        <v/>
      </c>
      <c r="AG33" s="107" t="str">
        <f>IF(AG6="-","",IFERROR(IF(AG22=2,1*Pointfordeling!$A$7,0)+IF(AG24=2,1*Pointfordeling!$A$18,0)+IF(Resultat!AG26=2,1*Pointfordeling!$A$28,0)+IF(AG30=2,1*Pointfordeling!$A$32,0)+IF(Resultat!AG28=2,1*Pointfordeling!$A$23,0),""))</f>
        <v/>
      </c>
      <c r="AH33" s="107" t="str">
        <f>IF(AH6="-","",IFERROR(IF(AH22=2,1*Pointfordeling!$A$7,0)+IF(AH24=2,1*Pointfordeling!$A$18,0)+IF(Resultat!AH26=2,1*Pointfordeling!$A$28,0)+IF(AH30=2,1*Pointfordeling!$A$32,0)+IF(Resultat!AH28=2,1*Pointfordeling!$A$23,0),""))</f>
        <v/>
      </c>
      <c r="AI33" s="107" t="str">
        <f>IF(AI6="-","",IFERROR(IF(AI22=2,1*Pointfordeling!$A$7,0)+IF(AI24=2,1*Pointfordeling!$A$18,0)+IF(Resultat!AI26=2,1*Pointfordeling!$A$28,0)+IF(AI30=2,1*Pointfordeling!$A$32,0)+IF(Resultat!AI28=2,1*Pointfordeling!$A$23,0),""))</f>
        <v/>
      </c>
      <c r="AJ33" s="107" t="str">
        <f>IF(AJ6="-","",IFERROR(IF(AJ22=2,1*Pointfordeling!$A$7,0)+IF(AJ24=2,1*Pointfordeling!$A$18,0)+IF(Resultat!AJ26=2,1*Pointfordeling!$A$28,0)+IF(AJ30=2,1*Pointfordeling!$A$32,0)+IF(Resultat!AJ28=2,1*Pointfordeling!$A$23,0),""))</f>
        <v/>
      </c>
      <c r="AK33" s="107" t="str">
        <f>IF(AK6="-","",IFERROR(IF(AK22=2,1*Pointfordeling!$A$7,0)+IF(AK24=2,1*Pointfordeling!$A$18,0)+IF(Resultat!AK26=2,1*Pointfordeling!$A$28,0)+IF(AK30=2,1*Pointfordeling!$A$32,0)+IF(Resultat!AK28=2,1*Pointfordeling!$A$23,0),""))</f>
        <v/>
      </c>
      <c r="AL33" s="107" t="str">
        <f>IF(AL6="-","",IFERROR(IF(AL22=2,1*Pointfordeling!$A$7,0)+IF(AL24=2,1*Pointfordeling!$A$18,0)+IF(Resultat!AL26=2,1*Pointfordeling!$A$28,0)+IF(AL30=2,1*Pointfordeling!$A$32,0)+IF(Resultat!AL28=2,1*Pointfordeling!$A$23,0),""))</f>
        <v/>
      </c>
      <c r="AM33" s="107" t="str">
        <f>IF(AM6="-","",IFERROR(IF(AM22=2,1*Pointfordeling!$A$7,0)+IF(AM24=2,1*Pointfordeling!$A$18,0)+IF(Resultat!AM26=2,1*Pointfordeling!$A$28,0)+IF(AM30=2,1*Pointfordeling!$A$32,0)+IF(Resultat!AM28=2,1*Pointfordeling!$A$23,0),""))</f>
        <v/>
      </c>
      <c r="AN33" s="107" t="str">
        <f>IF(AN6="-","",IFERROR(IF(AN22=2,1*Pointfordeling!$A$7,0)+IF(AN24=2,1*Pointfordeling!$A$18,0)+IF(Resultat!AN26=2,1*Pointfordeling!$A$28,0)+IF(AN30=2,1*Pointfordeling!$A$32,0)+IF(Resultat!AN28=2,1*Pointfordeling!$A$23,0),""))</f>
        <v/>
      </c>
      <c r="AO33" s="107" t="str">
        <f>IF(AO6="-","",IFERROR(IF(AO22=2,1*Pointfordeling!$A$7,0)+IF(AO24=2,1*Pointfordeling!$A$18,0)+IF(Resultat!AO26=2,1*Pointfordeling!$A$28,0)+IF(AO30=2,1*Pointfordeling!$A$32,0)+IF(Resultat!AO28=2,1*Pointfordeling!$A$23,0),""))</f>
        <v/>
      </c>
      <c r="AP33" s="107" t="str">
        <f>IF(AP6="-","",IFERROR(IF(AP22=2,1*Pointfordeling!$A$7,0)+IF(AP24=2,1*Pointfordeling!$A$18,0)+IF(Resultat!AP26=2,1*Pointfordeling!$A$28,0)+IF(AP30=2,1*Pointfordeling!$A$32,0)+IF(Resultat!AP28=2,1*Pointfordeling!$A$23,0),""))</f>
        <v/>
      </c>
      <c r="AQ33" s="107" t="str">
        <f>IF(AQ6="-","",IFERROR(IF(AQ22=2,1*Pointfordeling!$A$7,0)+IF(AQ24=2,1*Pointfordeling!$A$18,0)+IF(Resultat!AQ26=2,1*Pointfordeling!$A$28,0)+IF(AQ30=2,1*Pointfordeling!$A$32,0)+IF(Resultat!AQ28=2,1*Pointfordeling!$A$23,0),""))</f>
        <v/>
      </c>
      <c r="AR33" s="107" t="str">
        <f>IF(AR6="-","",IFERROR(IF(AR22=2,1*Pointfordeling!$A$7,0)+IF(AR24=2,1*Pointfordeling!$A$18,0)+IF(Resultat!AR26=2,1*Pointfordeling!$A$28,0)+IF(AR30=2,1*Pointfordeling!$A$32,0)+IF(Resultat!AR28=2,1*Pointfordeling!$A$23,0),""))</f>
        <v/>
      </c>
      <c r="AS33" s="107" t="str">
        <f>IF(AS6="-","",IFERROR(IF(AS22=2,1*Pointfordeling!$A$7,0)+IF(AS24=2,1*Pointfordeling!$A$18,0)+IF(Resultat!AS26=2,1*Pointfordeling!$A$28,0)+IF(AS30=2,1*Pointfordeling!$A$32,0)+IF(Resultat!AS28=2,1*Pointfordeling!$A$23,0),""))</f>
        <v/>
      </c>
      <c r="AT33" s="107" t="str">
        <f>IF(AT6="-","",IFERROR(IF(AT22=2,1*Pointfordeling!$A$7,0)+IF(AT24=2,1*Pointfordeling!$A$18,0)+IF(Resultat!AT26=2,1*Pointfordeling!$A$28,0)+IF(AT30=2,1*Pointfordeling!$A$32,0)+IF(Resultat!AT28=2,1*Pointfordeling!$A$23,0),""))</f>
        <v/>
      </c>
      <c r="AU33" s="107" t="str">
        <f>IF(AU6="-","",IFERROR(IF(AU22=2,1*Pointfordeling!$A$7,0)+IF(AU24=2,1*Pointfordeling!$A$18,0)+IF(Resultat!AU26=2,1*Pointfordeling!$A$28,0)+IF(AU30=2,1*Pointfordeling!$A$32,0)+IF(Resultat!AU28=2,1*Pointfordeling!$A$23,0),""))</f>
        <v/>
      </c>
      <c r="AV33" s="107" t="str">
        <f>IF(AV6="-","",IFERROR(IF(AV22=2,1*Pointfordeling!$A$7,0)+IF(AV24=2,1*Pointfordeling!$A$18,0)+IF(Resultat!AV26=2,1*Pointfordeling!$A$28,0)+IF(AV30=2,1*Pointfordeling!$A$32,0)+IF(Resultat!AV28=2,1*Pointfordeling!$A$23,0),""))</f>
        <v/>
      </c>
      <c r="AW33" s="107" t="str">
        <f>IF(AW6="-","",IFERROR(IF(AW22=2,1*Pointfordeling!$A$7,0)+IF(AW24=2,1*Pointfordeling!$A$18,0)+IF(Resultat!AW26=2,1*Pointfordeling!$A$28,0)+IF(AW30=2,1*Pointfordeling!$A$32,0)+IF(Resultat!AW28=2,1*Pointfordeling!$A$23,0),""))</f>
        <v/>
      </c>
      <c r="AX33" s="107" t="str">
        <f>IF(AX6="-","",IFERROR(IF(AX22=2,1*Pointfordeling!$A$7,0)+IF(AX24=2,1*Pointfordeling!$A$18,0)+IF(Resultat!AX26=2,1*Pointfordeling!$A$28,0)+IF(AX30=2,1*Pointfordeling!$A$32,0)+IF(Resultat!AX28=2,1*Pointfordeling!$A$23,0),""))</f>
        <v/>
      </c>
      <c r="AY33" s="107" t="str">
        <f>IF(AY6="-","",IFERROR(IF(AY22=2,1*Pointfordeling!$A$7,0)+IF(AY24=2,1*Pointfordeling!$A$18,0)+IF(Resultat!AY26=2,1*Pointfordeling!$A$28,0)+IF(AY30=2,1*Pointfordeling!$A$32,0)+IF(Resultat!AY28=2,1*Pointfordeling!$A$23,0),""))</f>
        <v/>
      </c>
      <c r="AZ33" s="107" t="str">
        <f>IF(AZ6="-","",IFERROR(IF(AZ22=2,1*Pointfordeling!$A$7,0)+IF(AZ24=2,1*Pointfordeling!$A$18,0)+IF(Resultat!AZ26=2,1*Pointfordeling!$A$28,0)+IF(AZ30=2,1*Pointfordeling!$A$32,0)+IF(Resultat!AZ28=2,1*Pointfordeling!$A$23,0),""))</f>
        <v/>
      </c>
      <c r="BA33" s="107" t="str">
        <f>IF(BA6="-","",IFERROR(IF(BA22=2,1*Pointfordeling!$A$7,0)+IF(BA24=2,1*Pointfordeling!$A$18,0)+IF(Resultat!BA26=2,1*Pointfordeling!$A$28,0)+IF(BA30=2,1*Pointfordeling!$A$32,0)+IF(Resultat!BA28=2,1*Pointfordeling!$A$23,0),""))</f>
        <v/>
      </c>
      <c r="BB33" s="107" t="str">
        <f>IF(BB6="-","",IFERROR(IF(BB22=2,1*Pointfordeling!$A$7,0)+IF(BB24=2,1*Pointfordeling!$A$18,0)+IF(Resultat!BB26=2,1*Pointfordeling!$A$28,0)+IF(BB30=2,1*Pointfordeling!$A$32,0)+IF(Resultat!BB28=2,1*Pointfordeling!$A$23,0),""))</f>
        <v/>
      </c>
      <c r="BC33" s="107" t="str">
        <f>IF(BC6="-","",IFERROR(IF(BC22=2,1*Pointfordeling!$A$7,0)+IF(BC24=2,1*Pointfordeling!$A$18,0)+IF(Resultat!BC26=2,1*Pointfordeling!$A$28,0)+IF(BC30=2,1*Pointfordeling!$A$32,0)+IF(Resultat!BC28=2,1*Pointfordeling!$A$23,0),""))</f>
        <v/>
      </c>
      <c r="BD33" s="107" t="str">
        <f>IF(BD6="-","",IFERROR(IF(BD22=2,1*Pointfordeling!$A$7,0)+IF(BD24=2,1*Pointfordeling!$A$18,0)+IF(Resultat!BD26=2,1*Pointfordeling!$A$28,0)+IF(BD30=2,1*Pointfordeling!$A$32,0)+IF(Resultat!BD28=2,1*Pointfordeling!$A$23,0),""))</f>
        <v/>
      </c>
      <c r="BE33" s="107" t="str">
        <f>IF(BE6="-","",IFERROR(IF(BE22=2,1*Pointfordeling!$A$7,0)+IF(BE24=2,1*Pointfordeling!$A$18,0)+IF(Resultat!BE26=2,1*Pointfordeling!$A$28,0)+IF(BE30=2,1*Pointfordeling!$A$32,0)+IF(Resultat!BE28=2,1*Pointfordeling!$A$23,0),""))</f>
        <v/>
      </c>
      <c r="BF33" s="107" t="str">
        <f>IF(BF6="-","",IFERROR(IF(BF22=2,1*Pointfordeling!$A$7,0)+IF(BF24=2,1*Pointfordeling!$A$18,0)+IF(Resultat!BF26=2,1*Pointfordeling!$A$28,0)+IF(BF30=2,1*Pointfordeling!$A$32,0)+IF(Resultat!BF28=2,1*Pointfordeling!$A$23,0),""))</f>
        <v/>
      </c>
      <c r="BG33" s="107" t="str">
        <f>IF(BG6="-","",IFERROR(IF(BG22=2,1*Pointfordeling!$A$7,0)+IF(BG24=2,1*Pointfordeling!$A$18,0)+IF(Resultat!BG26=2,1*Pointfordeling!$A$28,0)+IF(BG30=2,1*Pointfordeling!$A$32,0)+IF(Resultat!BG28=2,1*Pointfordeling!$A$23,0),""))</f>
        <v/>
      </c>
      <c r="BH33" s="107" t="str">
        <f>IF(BH6="-","",IFERROR(IF(BH22=2,1*Pointfordeling!$A$7,0)+IF(BH24=2,1*Pointfordeling!$A$18,0)+IF(Resultat!BH26=2,1*Pointfordeling!$A$28,0)+IF(BH30=2,1*Pointfordeling!$A$32,0)+IF(Resultat!BH28=2,1*Pointfordeling!$A$23,0),""))</f>
        <v/>
      </c>
      <c r="BI33" s="107" t="str">
        <f>IF(BI6="-","",IFERROR(IF(BI22=2,1*Pointfordeling!$A$7,0)+IF(BI24=2,1*Pointfordeling!$A$18,0)+IF(Resultat!BI26=2,1*Pointfordeling!$A$28,0)+IF(BI30=2,1*Pointfordeling!$A$32,0)+IF(Resultat!BI28=2,1*Pointfordeling!$A$23,0),""))</f>
        <v/>
      </c>
      <c r="BJ33" s="107" t="str">
        <f>IF(BJ6="-","",IFERROR(IF(BJ22=2,1*Pointfordeling!$A$7,0)+IF(BJ24=2,1*Pointfordeling!$A$18,0)+IF(Resultat!BJ26=2,1*Pointfordeling!$A$28,0)+IF(BJ30=2,1*Pointfordeling!$A$32,0)+IF(Resultat!BJ28=2,1*Pointfordeling!$A$23,0),""))</f>
        <v/>
      </c>
      <c r="BK33" s="107" t="str">
        <f>IF(BK6="-","",IFERROR(IF(BK22=2,1*Pointfordeling!$A$7,0)+IF(BK24=2,1*Pointfordeling!$A$18,0)+IF(Resultat!BK26=2,1*Pointfordeling!$A$28,0)+IF(BK30=2,1*Pointfordeling!$A$32,0)+IF(Resultat!BK28=2,1*Pointfordeling!$A$23,0),""))</f>
        <v/>
      </c>
      <c r="BL33" s="3"/>
      <c r="BM33" s="3"/>
      <c r="BN33" s="3"/>
      <c r="BO33" s="3"/>
      <c r="BP33" s="3"/>
    </row>
    <row r="34" spans="1:68" ht="15" hidden="1" outlineLevel="1" thickTop="1" x14ac:dyDescent="0.4">
      <c r="A34" s="3"/>
      <c r="B34" s="306" t="s">
        <v>218</v>
      </c>
      <c r="C34" s="306" t="s">
        <v>218</v>
      </c>
      <c r="D34" s="306" t="s">
        <v>218</v>
      </c>
      <c r="E34" s="324" t="s">
        <v>218</v>
      </c>
      <c r="F34" s="324" t="s">
        <v>218</v>
      </c>
      <c r="G34" s="324" t="s">
        <v>218</v>
      </c>
      <c r="H34" s="324" t="s">
        <v>218</v>
      </c>
      <c r="I34" s="324" t="s">
        <v>218</v>
      </c>
      <c r="J34" s="324" t="s">
        <v>218</v>
      </c>
      <c r="K34" s="324" t="s">
        <v>218</v>
      </c>
      <c r="L34" s="324" t="s">
        <v>218</v>
      </c>
      <c r="M34" s="324" t="s">
        <v>218</v>
      </c>
      <c r="N34" s="324" t="s">
        <v>218</v>
      </c>
      <c r="O34" s="324" t="s">
        <v>218</v>
      </c>
      <c r="P34" s="324" t="s">
        <v>218</v>
      </c>
      <c r="Q34" s="324" t="s">
        <v>218</v>
      </c>
      <c r="R34" s="324" t="s">
        <v>218</v>
      </c>
      <c r="S34" s="324" t="s">
        <v>218</v>
      </c>
      <c r="T34" s="324" t="s">
        <v>218</v>
      </c>
      <c r="U34" s="324" t="s">
        <v>218</v>
      </c>
      <c r="V34" s="324" t="s">
        <v>218</v>
      </c>
      <c r="W34" s="324" t="s">
        <v>218</v>
      </c>
      <c r="X34" s="324" t="s">
        <v>218</v>
      </c>
      <c r="Y34" s="324" t="s">
        <v>218</v>
      </c>
      <c r="Z34" s="324" t="s">
        <v>218</v>
      </c>
      <c r="AA34" s="324" t="s">
        <v>218</v>
      </c>
      <c r="AB34" s="324" t="s">
        <v>218</v>
      </c>
      <c r="AC34" s="324" t="s">
        <v>218</v>
      </c>
      <c r="AD34" s="324" t="s">
        <v>218</v>
      </c>
      <c r="AE34" s="324" t="s">
        <v>218</v>
      </c>
      <c r="AF34" s="324" t="s">
        <v>218</v>
      </c>
      <c r="AG34" s="324" t="s">
        <v>218</v>
      </c>
      <c r="AH34" s="324" t="s">
        <v>218</v>
      </c>
      <c r="AI34" s="324" t="s">
        <v>218</v>
      </c>
      <c r="AJ34" s="324" t="s">
        <v>218</v>
      </c>
      <c r="AK34" s="324" t="s">
        <v>218</v>
      </c>
      <c r="AL34" s="324" t="s">
        <v>218</v>
      </c>
      <c r="AM34" s="324" t="s">
        <v>218</v>
      </c>
      <c r="AN34" s="324" t="s">
        <v>218</v>
      </c>
      <c r="AO34" s="324" t="s">
        <v>218</v>
      </c>
      <c r="AP34" s="324" t="s">
        <v>218</v>
      </c>
      <c r="AQ34" s="324" t="s">
        <v>218</v>
      </c>
      <c r="AR34" s="324" t="s">
        <v>218</v>
      </c>
      <c r="AS34" s="324" t="s">
        <v>218</v>
      </c>
      <c r="AT34" s="324" t="s">
        <v>218</v>
      </c>
      <c r="AU34" s="324" t="s">
        <v>218</v>
      </c>
      <c r="AV34" s="324" t="s">
        <v>218</v>
      </c>
      <c r="AW34" s="324" t="s">
        <v>218</v>
      </c>
      <c r="AX34" s="324" t="s">
        <v>218</v>
      </c>
      <c r="AY34" s="324" t="s">
        <v>218</v>
      </c>
      <c r="AZ34" s="324" t="s">
        <v>218</v>
      </c>
      <c r="BA34" s="324" t="s">
        <v>218</v>
      </c>
      <c r="BB34" s="324" t="s">
        <v>218</v>
      </c>
      <c r="BC34" s="324" t="s">
        <v>218</v>
      </c>
      <c r="BD34" s="324" t="s">
        <v>218</v>
      </c>
      <c r="BE34" s="324" t="s">
        <v>218</v>
      </c>
      <c r="BF34" s="324" t="s">
        <v>218</v>
      </c>
      <c r="BG34" s="324" t="s">
        <v>218</v>
      </c>
      <c r="BH34" s="324" t="s">
        <v>218</v>
      </c>
      <c r="BI34" s="324" t="s">
        <v>218</v>
      </c>
      <c r="BJ34" s="324" t="s">
        <v>218</v>
      </c>
      <c r="BK34" s="324" t="s">
        <v>218</v>
      </c>
      <c r="BL34" s="3"/>
      <c r="BM34" s="3"/>
      <c r="BN34" s="3"/>
      <c r="BO34" s="3"/>
      <c r="BP34" s="3"/>
    </row>
    <row r="35" spans="1:68" hidden="1" outlineLevel="1" x14ac:dyDescent="0.4">
      <c r="A35" s="3"/>
      <c r="B35" s="378">
        <f>Pointfordeling!A39</f>
        <v>0.7</v>
      </c>
      <c r="C35" s="306"/>
      <c r="D35" s="306" t="s">
        <v>19</v>
      </c>
      <c r="E35" s="335" t="str">
        <f>IF(E6="-","",Beregninger!E70)</f>
        <v>Træbeton</v>
      </c>
      <c r="F35" s="335" t="str">
        <f>IF(F6="-","",Beregninger!F70)</f>
        <v>Blødt loft</v>
      </c>
      <c r="G35" s="335" t="str">
        <f>IF(G6="-","",Beregninger!G70)</f>
        <v>Perforeret (gips, metal)</v>
      </c>
      <c r="H35" s="335" t="str">
        <f>IF(H6="-","",Beregninger!H70)</f>
        <v>Hård puds eller gips</v>
      </c>
      <c r="I35" s="335" t="str">
        <f>IF(I6="-","",Beregninger!I70)</f>
        <v/>
      </c>
      <c r="J35" s="335" t="str">
        <f>IF(J6="-","",Beregninger!J70)</f>
        <v/>
      </c>
      <c r="K35" s="335" t="str">
        <f>IF(K6="-","",Beregninger!K70)</f>
        <v/>
      </c>
      <c r="L35" s="335" t="str">
        <f>IF(L6="-","",Beregninger!L70)</f>
        <v/>
      </c>
      <c r="M35" s="335" t="str">
        <f>IF(M6="-","",Beregninger!M70)</f>
        <v/>
      </c>
      <c r="N35" s="335" t="str">
        <f>IF(N6="-","",Beregninger!N70)</f>
        <v/>
      </c>
      <c r="O35" s="335" t="str">
        <f>IF(O6="-","",Beregninger!O70)</f>
        <v/>
      </c>
      <c r="P35" s="335" t="str">
        <f>IF(P6="-","",Beregninger!P70)</f>
        <v/>
      </c>
      <c r="Q35" s="335" t="str">
        <f>IF(Q6="-","",Beregninger!Q70)</f>
        <v/>
      </c>
      <c r="R35" s="335" t="str">
        <f>IF(R6="-","",Beregninger!R70)</f>
        <v/>
      </c>
      <c r="S35" s="335" t="str">
        <f>IF(S6="-","",Beregninger!S70)</f>
        <v/>
      </c>
      <c r="T35" s="335" t="str">
        <f>IF(T6="-","",Beregninger!T70)</f>
        <v/>
      </c>
      <c r="U35" s="335" t="str">
        <f>IF(U6="-","",Beregninger!U70)</f>
        <v/>
      </c>
      <c r="V35" s="335" t="str">
        <f>IF(V6="-","",Beregninger!V70)</f>
        <v/>
      </c>
      <c r="W35" s="335" t="str">
        <f>IF(W6="-","",Beregninger!W70)</f>
        <v/>
      </c>
      <c r="X35" s="335" t="str">
        <f>IF(X6="-","",Beregninger!X70)</f>
        <v/>
      </c>
      <c r="Y35" s="335" t="str">
        <f>IF(Y6="-","",Beregninger!Y70)</f>
        <v/>
      </c>
      <c r="Z35" s="335" t="str">
        <f>IF(Z6="-","",Beregninger!Z70)</f>
        <v/>
      </c>
      <c r="AA35" s="335" t="str">
        <f>IF(AA6="-","",Beregninger!AA70)</f>
        <v/>
      </c>
      <c r="AB35" s="335" t="str">
        <f>IF(AB6="-","",Beregninger!AB70)</f>
        <v/>
      </c>
      <c r="AC35" s="335" t="str">
        <f>IF(AC6="-","",Beregninger!AC70)</f>
        <v/>
      </c>
      <c r="AD35" s="335" t="str">
        <f>IF(AD6="-","",Beregninger!AD70)</f>
        <v/>
      </c>
      <c r="AE35" s="335" t="str">
        <f>IF(AE6="-","",Beregninger!AE70)</f>
        <v/>
      </c>
      <c r="AF35" s="335" t="str">
        <f>IF(AF6="-","",Beregninger!AF70)</f>
        <v/>
      </c>
      <c r="AG35" s="335" t="str">
        <f>IF(AG6="-","",Beregninger!AG70)</f>
        <v/>
      </c>
      <c r="AH35" s="335" t="str">
        <f>IF(AH6="-","",Beregninger!AH70)</f>
        <v/>
      </c>
      <c r="AI35" s="335" t="str">
        <f>IF(AI6="-","",Beregninger!AI70)</f>
        <v/>
      </c>
      <c r="AJ35" s="335" t="str">
        <f>IF(AJ6="-","",Beregninger!AJ70)</f>
        <v/>
      </c>
      <c r="AK35" s="335" t="str">
        <f>IF(AK6="-","",Beregninger!AK70)</f>
        <v/>
      </c>
      <c r="AL35" s="335" t="str">
        <f>IF(AL6="-","",Beregninger!AL70)</f>
        <v/>
      </c>
      <c r="AM35" s="335" t="str">
        <f>IF(AM6="-","",Beregninger!AM70)</f>
        <v/>
      </c>
      <c r="AN35" s="335" t="str">
        <f>IF(AN6="-","",Beregninger!AN70)</f>
        <v/>
      </c>
      <c r="AO35" s="335" t="str">
        <f>IF(AO6="-","",Beregninger!AO70)</f>
        <v/>
      </c>
      <c r="AP35" s="335" t="str">
        <f>IF(AP6="-","",Beregninger!AP70)</f>
        <v/>
      </c>
      <c r="AQ35" s="335" t="str">
        <f>IF(AQ6="-","",Beregninger!AQ70)</f>
        <v/>
      </c>
      <c r="AR35" s="335" t="str">
        <f>IF(AR6="-","",Beregninger!AR70)</f>
        <v/>
      </c>
      <c r="AS35" s="335" t="str">
        <f>IF(AS6="-","",Beregninger!AS70)</f>
        <v/>
      </c>
      <c r="AT35" s="335" t="str">
        <f>IF(AT6="-","",Beregninger!AT70)</f>
        <v/>
      </c>
      <c r="AU35" s="335" t="str">
        <f>IF(AU6="-","",Beregninger!AU70)</f>
        <v/>
      </c>
      <c r="AV35" s="335" t="str">
        <f>IF(AV6="-","",Beregninger!AV70)</f>
        <v/>
      </c>
      <c r="AW35" s="335" t="str">
        <f>IF(AW6="-","",Beregninger!AW70)</f>
        <v/>
      </c>
      <c r="AX35" s="335" t="str">
        <f>IF(AX6="-","",Beregninger!AX70)</f>
        <v/>
      </c>
      <c r="AY35" s="335" t="str">
        <f>IF(AY6="-","",Beregninger!AY70)</f>
        <v/>
      </c>
      <c r="AZ35" s="335" t="str">
        <f>IF(AZ6="-","",Beregninger!AZ70)</f>
        <v/>
      </c>
      <c r="BA35" s="335" t="str">
        <f>IF(BA6="-","",Beregninger!BA70)</f>
        <v/>
      </c>
      <c r="BB35" s="335" t="str">
        <f>IF(BB6="-","",Beregninger!BB70)</f>
        <v/>
      </c>
      <c r="BC35" s="335" t="str">
        <f>IF(BC6="-","",Beregninger!BC70)</f>
        <v/>
      </c>
      <c r="BD35" s="335" t="str">
        <f>IF(BD6="-","",Beregninger!BD70)</f>
        <v/>
      </c>
      <c r="BE35" s="335" t="str">
        <f>IF(BE6="-","",Beregninger!BE70)</f>
        <v/>
      </c>
      <c r="BF35" s="335" t="str">
        <f>IF(BF6="-","",Beregninger!BF70)</f>
        <v/>
      </c>
      <c r="BG35" s="335" t="str">
        <f>IF(BG6="-","",Beregninger!BG70)</f>
        <v/>
      </c>
      <c r="BH35" s="335" t="str">
        <f>IF(BH6="-","",Beregninger!BH70)</f>
        <v/>
      </c>
      <c r="BI35" s="335" t="str">
        <f>IF(BI6="-","",Beregninger!BI70)</f>
        <v/>
      </c>
      <c r="BJ35" s="335" t="str">
        <f>IF(BJ6="-","",Beregninger!BJ70)</f>
        <v/>
      </c>
      <c r="BK35" s="335" t="str">
        <f>IF(BK6="-","",Beregninger!BK70)</f>
        <v/>
      </c>
      <c r="BL35" s="3"/>
      <c r="BM35" s="3"/>
      <c r="BN35" s="3"/>
      <c r="BO35" s="3"/>
      <c r="BP35" s="3"/>
    </row>
    <row r="36" spans="1:68" hidden="1" outlineLevel="1" x14ac:dyDescent="0.4">
      <c r="A36" s="3"/>
      <c r="B36" s="378"/>
      <c r="C36" s="306"/>
      <c r="D36" s="306" t="s">
        <v>115</v>
      </c>
      <c r="E36" s="333">
        <f>IF(E6="-","",Beregninger!E73)</f>
        <v>0</v>
      </c>
      <c r="F36" s="333">
        <f>IF(F6="-","",Beregninger!F73)</f>
        <v>0</v>
      </c>
      <c r="G36" s="333">
        <f>IF(G6="-","",Beregninger!G73)</f>
        <v>0</v>
      </c>
      <c r="H36" s="333">
        <f>IF(H6="-","",Beregninger!H73)</f>
        <v>4</v>
      </c>
      <c r="I36" s="333" t="str">
        <f>IF(I6="-","",Beregninger!I73)</f>
        <v/>
      </c>
      <c r="J36" s="333" t="str">
        <f>IF(J6="-","",Beregninger!J73)</f>
        <v/>
      </c>
      <c r="K36" s="333" t="str">
        <f>IF(K6="-","",Beregninger!K73)</f>
        <v/>
      </c>
      <c r="L36" s="333" t="str">
        <f>IF(L6="-","",Beregninger!L73)</f>
        <v/>
      </c>
      <c r="M36" s="333" t="str">
        <f>IF(M6="-","",Beregninger!M73)</f>
        <v/>
      </c>
      <c r="N36" s="333" t="str">
        <f>IF(N6="-","",Beregninger!N73)</f>
        <v/>
      </c>
      <c r="O36" s="333" t="str">
        <f>IF(O6="-","",Beregninger!O73)</f>
        <v/>
      </c>
      <c r="P36" s="333" t="str">
        <f>IF(P6="-","",Beregninger!P73)</f>
        <v/>
      </c>
      <c r="Q36" s="333" t="str">
        <f>IF(Q6="-","",Beregninger!Q73)</f>
        <v/>
      </c>
      <c r="R36" s="333" t="str">
        <f>IF(R6="-","",Beregninger!R73)</f>
        <v/>
      </c>
      <c r="S36" s="333" t="str">
        <f>IF(S6="-","",Beregninger!S73)</f>
        <v/>
      </c>
      <c r="T36" s="333" t="str">
        <f>IF(T6="-","",Beregninger!T73)</f>
        <v/>
      </c>
      <c r="U36" s="333" t="str">
        <f>IF(U6="-","",Beregninger!U73)</f>
        <v/>
      </c>
      <c r="V36" s="333" t="str">
        <f>IF(V6="-","",Beregninger!V73)</f>
        <v/>
      </c>
      <c r="W36" s="333" t="str">
        <f>IF(W6="-","",Beregninger!W73)</f>
        <v/>
      </c>
      <c r="X36" s="333" t="str">
        <f>IF(X6="-","",Beregninger!X73)</f>
        <v/>
      </c>
      <c r="Y36" s="333" t="str">
        <f>IF(Y6="-","",Beregninger!Y73)</f>
        <v/>
      </c>
      <c r="Z36" s="333" t="str">
        <f>IF(Z6="-","",Beregninger!Z73)</f>
        <v/>
      </c>
      <c r="AA36" s="333" t="str">
        <f>IF(AA6="-","",Beregninger!AA73)</f>
        <v/>
      </c>
      <c r="AB36" s="333" t="str">
        <f>IF(AB6="-","",Beregninger!AB73)</f>
        <v/>
      </c>
      <c r="AC36" s="333" t="str">
        <f>IF(AC6="-","",Beregninger!AC73)</f>
        <v/>
      </c>
      <c r="AD36" s="333" t="str">
        <f>IF(AD6="-","",Beregninger!AD73)</f>
        <v/>
      </c>
      <c r="AE36" s="333" t="str">
        <f>IF(AE6="-","",Beregninger!AE73)</f>
        <v/>
      </c>
      <c r="AF36" s="333" t="str">
        <f>IF(AF6="-","",Beregninger!AF73)</f>
        <v/>
      </c>
      <c r="AG36" s="333" t="str">
        <f>IF(AG6="-","",Beregninger!AG73)</f>
        <v/>
      </c>
      <c r="AH36" s="333" t="str">
        <f>IF(AH6="-","",Beregninger!AH73)</f>
        <v/>
      </c>
      <c r="AI36" s="333" t="str">
        <f>IF(AI6="-","",Beregninger!AI73)</f>
        <v/>
      </c>
      <c r="AJ36" s="333" t="str">
        <f>IF(AJ6="-","",Beregninger!AJ73)</f>
        <v/>
      </c>
      <c r="AK36" s="333" t="str">
        <f>IF(AK6="-","",Beregninger!AK73)</f>
        <v/>
      </c>
      <c r="AL36" s="333" t="str">
        <f>IF(AL6="-","",Beregninger!AL73)</f>
        <v/>
      </c>
      <c r="AM36" s="333" t="str">
        <f>IF(AM6="-","",Beregninger!AM73)</f>
        <v/>
      </c>
      <c r="AN36" s="333" t="str">
        <f>IF(AN6="-","",Beregninger!AN73)</f>
        <v/>
      </c>
      <c r="AO36" s="333" t="str">
        <f>IF(AO6="-","",Beregninger!AO73)</f>
        <v/>
      </c>
      <c r="AP36" s="333" t="str">
        <f>IF(AP6="-","",Beregninger!AP73)</f>
        <v/>
      </c>
      <c r="AQ36" s="333" t="str">
        <f>IF(AQ6="-","",Beregninger!AQ73)</f>
        <v/>
      </c>
      <c r="AR36" s="333" t="str">
        <f>IF(AR6="-","",Beregninger!AR73)</f>
        <v/>
      </c>
      <c r="AS36" s="333" t="str">
        <f>IF(AS6="-","",Beregninger!AS73)</f>
        <v/>
      </c>
      <c r="AT36" s="333" t="str">
        <f>IF(AT6="-","",Beregninger!AT73)</f>
        <v/>
      </c>
      <c r="AU36" s="333" t="str">
        <f>IF(AU6="-","",Beregninger!AU73)</f>
        <v/>
      </c>
      <c r="AV36" s="333" t="str">
        <f>IF(AV6="-","",Beregninger!AV73)</f>
        <v/>
      </c>
      <c r="AW36" s="333" t="str">
        <f>IF(AW6="-","",Beregninger!AW73)</f>
        <v/>
      </c>
      <c r="AX36" s="333" t="str">
        <f>IF(AX6="-","",Beregninger!AX73)</f>
        <v/>
      </c>
      <c r="AY36" s="333" t="str">
        <f>IF(AY6="-","",Beregninger!AY73)</f>
        <v/>
      </c>
      <c r="AZ36" s="333" t="str">
        <f>IF(AZ6="-","",Beregninger!AZ73)</f>
        <v/>
      </c>
      <c r="BA36" s="333" t="str">
        <f>IF(BA6="-","",Beregninger!BA73)</f>
        <v/>
      </c>
      <c r="BB36" s="333" t="str">
        <f>IF(BB6="-","",Beregninger!BB73)</f>
        <v/>
      </c>
      <c r="BC36" s="333" t="str">
        <f>IF(BC6="-","",Beregninger!BC73)</f>
        <v/>
      </c>
      <c r="BD36" s="333" t="str">
        <f>IF(BD6="-","",Beregninger!BD73)</f>
        <v/>
      </c>
      <c r="BE36" s="333" t="str">
        <f>IF(BE6="-","",Beregninger!BE73)</f>
        <v/>
      </c>
      <c r="BF36" s="333" t="str">
        <f>IF(BF6="-","",Beregninger!BF73)</f>
        <v/>
      </c>
      <c r="BG36" s="333" t="str">
        <f>IF(BG6="-","",Beregninger!BG73)</f>
        <v/>
      </c>
      <c r="BH36" s="333" t="str">
        <f>IF(BH6="-","",Beregninger!BH73)</f>
        <v/>
      </c>
      <c r="BI36" s="333" t="str">
        <f>IF(BI6="-","",Beregninger!BI73)</f>
        <v/>
      </c>
      <c r="BJ36" s="333" t="str">
        <f>IF(BJ6="-","",Beregninger!BJ73)</f>
        <v/>
      </c>
      <c r="BK36" s="333" t="str">
        <f>IF(BK6="-","",Beregninger!BK73)</f>
        <v/>
      </c>
      <c r="BL36" s="3"/>
      <c r="BM36" s="3"/>
      <c r="BN36" s="3"/>
      <c r="BO36" s="3"/>
      <c r="BP36" s="3"/>
    </row>
    <row r="37" spans="1:68" hidden="1" outlineLevel="1" x14ac:dyDescent="0.4">
      <c r="A37" s="3"/>
      <c r="B37" s="378"/>
      <c r="C37" s="3"/>
      <c r="D37" s="3" t="s">
        <v>643</v>
      </c>
      <c r="E37" s="333">
        <f>IF(E6="-","",Beregninger!E77)</f>
        <v>0.63274381811265723</v>
      </c>
      <c r="F37" s="333">
        <f>IF(F6="-","",Beregninger!F77)</f>
        <v>0.52309540278411704</v>
      </c>
      <c r="G37" s="334">
        <f>IF(G6="-","",Beregninger!G77)</f>
        <v>0.59030102741357138</v>
      </c>
      <c r="H37" s="334">
        <f>IF(H6="-","",Beregninger!H77)</f>
        <v>1.5758960215855802</v>
      </c>
      <c r="I37" s="334" t="str">
        <f>IF(I6="-","",Beregninger!I77)</f>
        <v/>
      </c>
      <c r="J37" s="333" t="str">
        <f>IF(J6="-","",Beregninger!J77)</f>
        <v/>
      </c>
      <c r="K37" s="333" t="str">
        <f>IF(K6="-","",Beregninger!K77)</f>
        <v/>
      </c>
      <c r="L37" s="334" t="str">
        <f>IF(L6="-","",Beregninger!L77)</f>
        <v/>
      </c>
      <c r="M37" s="334" t="str">
        <f>IF(M6="-","",Beregninger!M77)</f>
        <v/>
      </c>
      <c r="N37" s="334" t="str">
        <f>IF(N6="-","",Beregninger!N77)</f>
        <v/>
      </c>
      <c r="O37" s="333" t="str">
        <f>IF(O6="-","",Beregninger!O77)</f>
        <v/>
      </c>
      <c r="P37" s="333" t="str">
        <f>IF(P6="-","",Beregninger!P77)</f>
        <v/>
      </c>
      <c r="Q37" s="334" t="str">
        <f>IF(Q6="-","",Beregninger!Q77)</f>
        <v/>
      </c>
      <c r="R37" s="334" t="str">
        <f>IF(R6="-","",Beregninger!R77)</f>
        <v/>
      </c>
      <c r="S37" s="334" t="str">
        <f>IF(S6="-","",Beregninger!S77)</f>
        <v/>
      </c>
      <c r="T37" s="333" t="str">
        <f>IF(T6="-","",Beregninger!T77)</f>
        <v/>
      </c>
      <c r="U37" s="333" t="str">
        <f>IF(U6="-","",Beregninger!U77)</f>
        <v/>
      </c>
      <c r="V37" s="334" t="str">
        <f>IF(V6="-","",Beregninger!V77)</f>
        <v/>
      </c>
      <c r="W37" s="334" t="str">
        <f>IF(W6="-","",Beregninger!W77)</f>
        <v/>
      </c>
      <c r="X37" s="334" t="str">
        <f>IF(X6="-","",Beregninger!X77)</f>
        <v/>
      </c>
      <c r="Y37" s="333" t="str">
        <f>IF(Y6="-","",Beregninger!Y77)</f>
        <v/>
      </c>
      <c r="Z37" s="333" t="str">
        <f>IF(Z6="-","",Beregninger!Z77)</f>
        <v/>
      </c>
      <c r="AA37" s="334" t="str">
        <f>IF(AA6="-","",Beregninger!AA77)</f>
        <v/>
      </c>
      <c r="AB37" s="334" t="str">
        <f>IF(AB6="-","",Beregninger!AB77)</f>
        <v/>
      </c>
      <c r="AC37" s="334" t="str">
        <f>IF(AC6="-","",Beregninger!AC77)</f>
        <v/>
      </c>
      <c r="AD37" s="333" t="str">
        <f>IF(AD6="-","",Beregninger!AD77)</f>
        <v/>
      </c>
      <c r="AE37" s="333" t="str">
        <f>IF(AE6="-","",Beregninger!AE77)</f>
        <v/>
      </c>
      <c r="AF37" s="334" t="str">
        <f>IF(AF6="-","",Beregninger!AF77)</f>
        <v/>
      </c>
      <c r="AG37" s="334" t="str">
        <f>IF(AG6="-","",Beregninger!AG77)</f>
        <v/>
      </c>
      <c r="AH37" s="334" t="str">
        <f>IF(AH6="-","",Beregninger!AH77)</f>
        <v/>
      </c>
      <c r="AI37" s="333" t="str">
        <f>IF(AI6="-","",Beregninger!AI77)</f>
        <v/>
      </c>
      <c r="AJ37" s="333" t="str">
        <f>IF(AJ6="-","",Beregninger!AJ77)</f>
        <v/>
      </c>
      <c r="AK37" s="334" t="str">
        <f>IF(AK6="-","",Beregninger!AK77)</f>
        <v/>
      </c>
      <c r="AL37" s="334" t="str">
        <f>IF(AL6="-","",Beregninger!AL77)</f>
        <v/>
      </c>
      <c r="AM37" s="334" t="str">
        <f>IF(AM6="-","",Beregninger!AM77)</f>
        <v/>
      </c>
      <c r="AN37" s="333" t="str">
        <f>IF(AN6="-","",Beregninger!AN77)</f>
        <v/>
      </c>
      <c r="AO37" s="333" t="str">
        <f>IF(AO6="-","",Beregninger!AO77)</f>
        <v/>
      </c>
      <c r="AP37" s="334" t="str">
        <f>IF(AP6="-","",Beregninger!AP77)</f>
        <v/>
      </c>
      <c r="AQ37" s="334" t="str">
        <f>IF(AQ6="-","",Beregninger!AQ77)</f>
        <v/>
      </c>
      <c r="AR37" s="334" t="str">
        <f>IF(AR6="-","",Beregninger!AR77)</f>
        <v/>
      </c>
      <c r="AS37" s="333" t="str">
        <f>IF(AS6="-","",Beregninger!AS77)</f>
        <v/>
      </c>
      <c r="AT37" s="333" t="str">
        <f>IF(AT6="-","",Beregninger!AT77)</f>
        <v/>
      </c>
      <c r="AU37" s="334" t="str">
        <f>IF(AU6="-","",Beregninger!AU77)</f>
        <v/>
      </c>
      <c r="AV37" s="334" t="str">
        <f>IF(AV6="-","",Beregninger!AV77)</f>
        <v/>
      </c>
      <c r="AW37" s="334" t="str">
        <f>IF(AW6="-","",Beregninger!AW77)</f>
        <v/>
      </c>
      <c r="AX37" s="333" t="str">
        <f>IF(AX6="-","",Beregninger!AX77)</f>
        <v/>
      </c>
      <c r="AY37" s="333" t="str">
        <f>IF(AY6="-","",Beregninger!AY77)</f>
        <v/>
      </c>
      <c r="AZ37" s="334" t="str">
        <f>IF(AZ6="-","",Beregninger!AZ77)</f>
        <v/>
      </c>
      <c r="BA37" s="334" t="str">
        <f>IF(BA6="-","",Beregninger!BA77)</f>
        <v/>
      </c>
      <c r="BB37" s="334" t="str">
        <f>IF(BB6="-","",Beregninger!BB77)</f>
        <v/>
      </c>
      <c r="BC37" s="333" t="str">
        <f>IF(BC6="-","",Beregninger!BC77)</f>
        <v/>
      </c>
      <c r="BD37" s="333" t="str">
        <f>IF(BD6="-","",Beregninger!BD77)</f>
        <v/>
      </c>
      <c r="BE37" s="334" t="str">
        <f>IF(BE6="-","",Beregninger!BE77)</f>
        <v/>
      </c>
      <c r="BF37" s="334" t="str">
        <f>IF(BF6="-","",Beregninger!BF77)</f>
        <v/>
      </c>
      <c r="BG37" s="334" t="str">
        <f>IF(BG6="-","",Beregninger!BG77)</f>
        <v/>
      </c>
      <c r="BH37" s="333" t="str">
        <f>IF(BH6="-","",Beregninger!BH77)</f>
        <v/>
      </c>
      <c r="BI37" s="334" t="str">
        <f>IF(BI6="-","",Beregninger!BI77)</f>
        <v/>
      </c>
      <c r="BJ37" s="334" t="str">
        <f>IF(BJ6="-","",Beregninger!BJ77)</f>
        <v/>
      </c>
      <c r="BK37" s="334" t="str">
        <f>IF(BK6="-","",Beregninger!BK77)</f>
        <v/>
      </c>
      <c r="BL37" s="3"/>
      <c r="BM37" s="3"/>
      <c r="BN37" s="3"/>
      <c r="BO37" s="3"/>
      <c r="BP37" s="3"/>
    </row>
    <row r="38" spans="1:68" s="98" customFormat="1" ht="12" hidden="1" outlineLevel="1" x14ac:dyDescent="0.35">
      <c r="A38" s="308"/>
      <c r="B38" s="309"/>
      <c r="C38" s="309"/>
      <c r="D38" s="363" t="s">
        <v>627</v>
      </c>
      <c r="E38" s="105">
        <f>IF(E6="-","",IF(Beregninger!E77&gt;Pointfordeling!$H$41,Pointfordeling!$I$41,IF(Beregninger!E77&lt;Pointfordeling!$H$40,Pointfordeling!$I$40,1)))</f>
        <v>0</v>
      </c>
      <c r="F38" s="105">
        <f>IF(F6="-","",IF(Beregninger!F77&gt;Pointfordeling!$H$41,Pointfordeling!$I$41,IF(Beregninger!F77&lt;Pointfordeling!$H$40,Pointfordeling!$I$40,1)))</f>
        <v>0</v>
      </c>
      <c r="G38" s="105">
        <f>IF(G6="-","",IF(Beregninger!G77&gt;Pointfordeling!$H$41,Pointfordeling!$I$41,IF(Beregninger!G77&lt;Pointfordeling!$H$40,Pointfordeling!$I$40,1)))</f>
        <v>0</v>
      </c>
      <c r="H38" s="105">
        <f>IF(H6="-","",IF(Beregninger!H77&gt;Pointfordeling!$H$41,Pointfordeling!$I$41,IF(Beregninger!H77&lt;Pointfordeling!$H$40,Pointfordeling!$I$40,1)))</f>
        <v>2</v>
      </c>
      <c r="I38" s="105" t="str">
        <f>IF(I6="-","",IF(Beregninger!I77&gt;Pointfordeling!$H$41,Pointfordeling!$I$41,IF(Beregninger!I77&lt;Pointfordeling!$H$40,Pointfordeling!$I$40,1)))</f>
        <v/>
      </c>
      <c r="J38" s="105" t="str">
        <f>IF(J6="-","",IF(Beregninger!J77&gt;Pointfordeling!$H$41,Pointfordeling!$I$41,IF(Beregninger!J77&lt;Pointfordeling!$H$40,Pointfordeling!$I$40,1)))</f>
        <v/>
      </c>
      <c r="K38" s="105" t="str">
        <f>IF(K6="-","",IF(Beregninger!K77&gt;Pointfordeling!$H$41,Pointfordeling!$I$41,IF(Beregninger!K77&lt;Pointfordeling!$H$40,Pointfordeling!$I$40,1)))</f>
        <v/>
      </c>
      <c r="L38" s="105" t="str">
        <f>IF(L6="-","",IF(Beregninger!L77&gt;Pointfordeling!$H$41,Pointfordeling!$I$41,IF(Beregninger!L77&lt;Pointfordeling!$H$40,Pointfordeling!$I$40,1)))</f>
        <v/>
      </c>
      <c r="M38" s="105" t="str">
        <f>IF(M6="-","",IF(Beregninger!M77&gt;Pointfordeling!$H$41,Pointfordeling!$I$41,IF(Beregninger!M77&lt;Pointfordeling!$H$40,Pointfordeling!$I$40,1)))</f>
        <v/>
      </c>
      <c r="N38" s="105" t="str">
        <f>IF(N6="-","",IF(Beregninger!N77&gt;Pointfordeling!$H$41,Pointfordeling!$I$41,IF(Beregninger!N77&lt;Pointfordeling!$H$40,Pointfordeling!$I$40,1)))</f>
        <v/>
      </c>
      <c r="O38" s="105" t="str">
        <f>IF(O6="-","",IF(Beregninger!O77&gt;Pointfordeling!$H$41,Pointfordeling!$I$41,IF(Beregninger!O77&lt;Pointfordeling!$H$40,Pointfordeling!$I$40,1)))</f>
        <v/>
      </c>
      <c r="P38" s="105" t="str">
        <f>IF(P6="-","",IF(Beregninger!P77&gt;Pointfordeling!$H$41,Pointfordeling!$I$41,IF(Beregninger!P77&lt;Pointfordeling!$H$40,Pointfordeling!$I$40,1)))</f>
        <v/>
      </c>
      <c r="Q38" s="105" t="str">
        <f>IF(Q6="-","",IF(Beregninger!Q77&gt;Pointfordeling!$H$41,Pointfordeling!$I$41,IF(Beregninger!Q77&lt;Pointfordeling!$H$40,Pointfordeling!$I$40,1)))</f>
        <v/>
      </c>
      <c r="R38" s="105" t="str">
        <f>IF(R6="-","",IF(Beregninger!R77&gt;Pointfordeling!$H$41,Pointfordeling!$I$41,IF(Beregninger!R77&lt;Pointfordeling!$H$40,Pointfordeling!$I$40,1)))</f>
        <v/>
      </c>
      <c r="S38" s="105" t="str">
        <f>IF(S6="-","",IF(Beregninger!S77&gt;Pointfordeling!$H$41,Pointfordeling!$I$41,IF(Beregninger!S77&lt;Pointfordeling!$H$40,Pointfordeling!$I$40,1)))</f>
        <v/>
      </c>
      <c r="T38" s="105" t="str">
        <f>IF(T6="-","",IF(Beregninger!T77&gt;Pointfordeling!$H$41,Pointfordeling!$I$41,IF(Beregninger!T77&lt;Pointfordeling!$H$40,Pointfordeling!$I$40,1)))</f>
        <v/>
      </c>
      <c r="U38" s="105" t="str">
        <f>IF(U6="-","",IF(Beregninger!U77&gt;Pointfordeling!$H$41,Pointfordeling!$I$41,IF(Beregninger!U77&lt;Pointfordeling!$H$40,Pointfordeling!$I$40,1)))</f>
        <v/>
      </c>
      <c r="V38" s="105" t="str">
        <f>IF(V6="-","",IF(Beregninger!V77&gt;Pointfordeling!$H$41,Pointfordeling!$I$41,IF(Beregninger!V77&lt;Pointfordeling!$H$40,Pointfordeling!$I$40,1)))</f>
        <v/>
      </c>
      <c r="W38" s="105" t="str">
        <f>IF(W6="-","",IF(Beregninger!W77&gt;Pointfordeling!$H$41,Pointfordeling!$I$41,IF(Beregninger!W77&lt;Pointfordeling!$H$40,Pointfordeling!$I$40,1)))</f>
        <v/>
      </c>
      <c r="X38" s="105" t="str">
        <f>IF(X6="-","",IF(Beregninger!X77&gt;Pointfordeling!$H$41,Pointfordeling!$I$41,IF(Beregninger!X77&lt;Pointfordeling!$H$40,Pointfordeling!$I$40,1)))</f>
        <v/>
      </c>
      <c r="Y38" s="105" t="str">
        <f>IF(Y6="-","",IF(Beregninger!Y77&gt;Pointfordeling!$H$41,Pointfordeling!$I$41,IF(Beregninger!Y77&lt;Pointfordeling!$H$40,Pointfordeling!$I$40,1)))</f>
        <v/>
      </c>
      <c r="Z38" s="105" t="str">
        <f>IF(Z6="-","",IF(Beregninger!Z77&gt;Pointfordeling!$H$41,Pointfordeling!$I$41,IF(Beregninger!Z77&lt;Pointfordeling!$H$40,Pointfordeling!$I$40,1)))</f>
        <v/>
      </c>
      <c r="AA38" s="105" t="str">
        <f>IF(AA6="-","",IF(Beregninger!AA77&gt;Pointfordeling!$H$41,Pointfordeling!$I$41,IF(Beregninger!AA77&lt;Pointfordeling!$H$40,Pointfordeling!$I$40,1)))</f>
        <v/>
      </c>
      <c r="AB38" s="105" t="str">
        <f>IF(AB6="-","",IF(Beregninger!AB77&gt;Pointfordeling!$H$41,Pointfordeling!$I$41,IF(Beregninger!AB77&lt;Pointfordeling!$H$40,Pointfordeling!$I$40,1)))</f>
        <v/>
      </c>
      <c r="AC38" s="105" t="str">
        <f>IF(AC6="-","",IF(Beregninger!AC77&gt;Pointfordeling!$H$41,Pointfordeling!$I$41,IF(Beregninger!AC77&lt;Pointfordeling!$H$40,Pointfordeling!$I$40,1)))</f>
        <v/>
      </c>
      <c r="AD38" s="105" t="str">
        <f>IF(AD6="-","",IF(Beregninger!AD77&gt;Pointfordeling!$H$41,Pointfordeling!$I$41,IF(Beregninger!AD77&lt;Pointfordeling!$H$40,Pointfordeling!$I$40,1)))</f>
        <v/>
      </c>
      <c r="AE38" s="105" t="str">
        <f>IF(AE6="-","",IF(Beregninger!AE77&gt;Pointfordeling!$H$41,Pointfordeling!$I$41,IF(Beregninger!AE77&lt;Pointfordeling!$H$40,Pointfordeling!$I$40,1)))</f>
        <v/>
      </c>
      <c r="AF38" s="105" t="str">
        <f>IF(AF6="-","",IF(Beregninger!AF77&gt;Pointfordeling!$H$41,Pointfordeling!$I$41,IF(Beregninger!AF77&lt;Pointfordeling!$H$40,Pointfordeling!$I$40,1)))</f>
        <v/>
      </c>
      <c r="AG38" s="105" t="str">
        <f>IF(AG6="-","",IF(Beregninger!AG77&gt;Pointfordeling!$H$41,Pointfordeling!$I$41,IF(Beregninger!AG77&lt;Pointfordeling!$H$40,Pointfordeling!$I$40,1)))</f>
        <v/>
      </c>
      <c r="AH38" s="105" t="str">
        <f>IF(AH6="-","",IF(Beregninger!AH77&gt;Pointfordeling!$H$41,Pointfordeling!$I$41,IF(Beregninger!AH77&lt;Pointfordeling!$H$40,Pointfordeling!$I$40,1)))</f>
        <v/>
      </c>
      <c r="AI38" s="105" t="str">
        <f>IF(AI6="-","",IF(Beregninger!AI77&gt;Pointfordeling!$H$41,Pointfordeling!$I$41,IF(Beregninger!AI77&lt;Pointfordeling!$H$40,Pointfordeling!$I$40,1)))</f>
        <v/>
      </c>
      <c r="AJ38" s="105" t="str">
        <f>IF(AJ6="-","",IF(Beregninger!AJ77&gt;Pointfordeling!$H$41,Pointfordeling!$I$41,IF(Beregninger!AJ77&lt;Pointfordeling!$H$40,Pointfordeling!$I$40,1)))</f>
        <v/>
      </c>
      <c r="AK38" s="105" t="str">
        <f>IF(AK6="-","",IF(Beregninger!AK77&gt;Pointfordeling!$H$41,Pointfordeling!$I$41,IF(Beregninger!AK77&lt;Pointfordeling!$H$40,Pointfordeling!$I$40,1)))</f>
        <v/>
      </c>
      <c r="AL38" s="105" t="str">
        <f>IF(AL6="-","",IF(Beregninger!AL77&gt;Pointfordeling!$H$41,Pointfordeling!$I$41,IF(Beregninger!AL77&lt;Pointfordeling!$H$40,Pointfordeling!$I$40,1)))</f>
        <v/>
      </c>
      <c r="AM38" s="105" t="str">
        <f>IF(AM6="-","",IF(Beregninger!AM77&gt;Pointfordeling!$H$41,Pointfordeling!$I$41,IF(Beregninger!AM77&lt;Pointfordeling!$H$40,Pointfordeling!$I$40,1)))</f>
        <v/>
      </c>
      <c r="AN38" s="105" t="str">
        <f>IF(AN6="-","",IF(Beregninger!AN77&gt;Pointfordeling!$H$41,Pointfordeling!$I$41,IF(Beregninger!AN77&lt;Pointfordeling!$H$40,Pointfordeling!$I$40,1)))</f>
        <v/>
      </c>
      <c r="AO38" s="105" t="str">
        <f>IF(AO6="-","",IF(Beregninger!AO77&gt;Pointfordeling!$H$41,Pointfordeling!$I$41,IF(Beregninger!AO77&lt;Pointfordeling!$H$40,Pointfordeling!$I$40,1)))</f>
        <v/>
      </c>
      <c r="AP38" s="105" t="str">
        <f>IF(AP6="-","",IF(Beregninger!AP77&gt;Pointfordeling!$H$41,Pointfordeling!$I$41,IF(Beregninger!AP77&lt;Pointfordeling!$H$40,Pointfordeling!$I$40,1)))</f>
        <v/>
      </c>
      <c r="AQ38" s="105" t="str">
        <f>IF(AQ6="-","",IF(Beregninger!AQ77&gt;Pointfordeling!$H$41,Pointfordeling!$I$41,IF(Beregninger!AQ77&lt;Pointfordeling!$H$40,Pointfordeling!$I$40,1)))</f>
        <v/>
      </c>
      <c r="AR38" s="105" t="str">
        <f>IF(AR6="-","",IF(Beregninger!AR77&gt;Pointfordeling!$H$41,Pointfordeling!$I$41,IF(Beregninger!AR77&lt;Pointfordeling!$H$40,Pointfordeling!$I$40,1)))</f>
        <v/>
      </c>
      <c r="AS38" s="105" t="str">
        <f>IF(AS6="-","",IF(Beregninger!AS77&gt;Pointfordeling!$H$41,Pointfordeling!$I$41,IF(Beregninger!AS77&lt;Pointfordeling!$H$40,Pointfordeling!$I$40,1)))</f>
        <v/>
      </c>
      <c r="AT38" s="105" t="str">
        <f>IF(AT6="-","",IF(Beregninger!AT77&gt;Pointfordeling!$H$41,Pointfordeling!$I$41,IF(Beregninger!AT77&lt;Pointfordeling!$H$40,Pointfordeling!$I$40,1)))</f>
        <v/>
      </c>
      <c r="AU38" s="105" t="str">
        <f>IF(AU6="-","",IF(Beregninger!AU77&gt;Pointfordeling!$H$41,Pointfordeling!$I$41,IF(Beregninger!AU77&lt;Pointfordeling!$H$40,Pointfordeling!$I$40,1)))</f>
        <v/>
      </c>
      <c r="AV38" s="105" t="str">
        <f>IF(AV6="-","",IF(Beregninger!AV77&gt;Pointfordeling!$H$41,Pointfordeling!$I$41,IF(Beregninger!AV77&lt;Pointfordeling!$H$40,Pointfordeling!$I$40,1)))</f>
        <v/>
      </c>
      <c r="AW38" s="105" t="str">
        <f>IF(AW6="-","",IF(Beregninger!AW77&gt;Pointfordeling!$H$41,Pointfordeling!$I$41,IF(Beregninger!AW77&lt;Pointfordeling!$H$40,Pointfordeling!$I$40,1)))</f>
        <v/>
      </c>
      <c r="AX38" s="105" t="str">
        <f>IF(AX6="-","",IF(Beregninger!AX77&gt;Pointfordeling!$H$41,Pointfordeling!$I$41,IF(Beregninger!AX77&lt;Pointfordeling!$H$40,Pointfordeling!$I$40,1)))</f>
        <v/>
      </c>
      <c r="AY38" s="105" t="str">
        <f>IF(AY6="-","",IF(Beregninger!AY77&gt;Pointfordeling!$H$41,Pointfordeling!$I$41,IF(Beregninger!AY77&lt;Pointfordeling!$H$40,Pointfordeling!$I$40,1)))</f>
        <v/>
      </c>
      <c r="AZ38" s="105" t="str">
        <f>IF(AZ6="-","",IF(Beregninger!AZ77&gt;Pointfordeling!$H$41,Pointfordeling!$I$41,IF(Beregninger!AZ77&lt;Pointfordeling!$H$40,Pointfordeling!$I$40,1)))</f>
        <v/>
      </c>
      <c r="BA38" s="105" t="str">
        <f>IF(BA6="-","",IF(Beregninger!BA77&gt;Pointfordeling!$H$41,Pointfordeling!$I$41,IF(Beregninger!BA77&lt;Pointfordeling!$H$40,Pointfordeling!$I$40,1)))</f>
        <v/>
      </c>
      <c r="BB38" s="105" t="str">
        <f>IF(BB6="-","",IF(Beregninger!BB77&gt;Pointfordeling!$H$41,Pointfordeling!$I$41,IF(Beregninger!BB77&lt;Pointfordeling!$H$40,Pointfordeling!$I$40,1)))</f>
        <v/>
      </c>
      <c r="BC38" s="105" t="str">
        <f>IF(BC6="-","",IF(Beregninger!BC77&gt;Pointfordeling!$H$41,Pointfordeling!$I$41,IF(Beregninger!BC77&lt;Pointfordeling!$H$40,Pointfordeling!$I$40,1)))</f>
        <v/>
      </c>
      <c r="BD38" s="105" t="str">
        <f>IF(BD6="-","",IF(Beregninger!BD77&gt;Pointfordeling!$H$41,Pointfordeling!$I$41,IF(Beregninger!BD77&lt;Pointfordeling!$H$40,Pointfordeling!$I$40,1)))</f>
        <v/>
      </c>
      <c r="BE38" s="105" t="str">
        <f>IF(BE6="-","",IF(Beregninger!BE77&gt;Pointfordeling!$H$41,Pointfordeling!$I$41,IF(Beregninger!BE77&lt;Pointfordeling!$H$40,Pointfordeling!$I$40,1)))</f>
        <v/>
      </c>
      <c r="BF38" s="105" t="str">
        <f>IF(BF6="-","",IF(Beregninger!BF77&gt;Pointfordeling!$H$41,Pointfordeling!$I$41,IF(Beregninger!BF77&lt;Pointfordeling!$H$40,Pointfordeling!$I$40,1)))</f>
        <v/>
      </c>
      <c r="BG38" s="105" t="str">
        <f>IF(BG6="-","",IF(Beregninger!BG77&gt;Pointfordeling!$H$41,Pointfordeling!$I$41,IF(Beregninger!BG77&lt;Pointfordeling!$H$40,Pointfordeling!$I$40,1)))</f>
        <v/>
      </c>
      <c r="BH38" s="105" t="str">
        <f>IF(BH6="-","",IF(Beregninger!BH77&gt;Pointfordeling!$H$41,Pointfordeling!$I$41,IF(Beregninger!BH77&lt;Pointfordeling!$H$40,Pointfordeling!$I$40,1)))</f>
        <v/>
      </c>
      <c r="BI38" s="105" t="str">
        <f>IF(BI6="-","",IF(Beregninger!BI77&gt;Pointfordeling!$H$41,Pointfordeling!$I$41,IF(Beregninger!BI77&lt;Pointfordeling!$H$40,Pointfordeling!$I$40,1)))</f>
        <v/>
      </c>
      <c r="BJ38" s="105" t="str">
        <f>IF(BJ6="-","",IF(Beregninger!BJ77&gt;Pointfordeling!$H$41,Pointfordeling!$I$41,IF(Beregninger!BJ77&lt;Pointfordeling!$H$40,Pointfordeling!$I$40,1)))</f>
        <v/>
      </c>
      <c r="BK38" s="105" t="str">
        <f>IF(BK6="-","",IF(Beregninger!BK77&gt;Pointfordeling!$H$41,Pointfordeling!$I$41,IF(Beregninger!BK77&lt;Pointfordeling!$H$40,Pointfordeling!$I$40,1)))</f>
        <v/>
      </c>
      <c r="BL38" s="308"/>
      <c r="BM38" s="308"/>
      <c r="BN38" s="308"/>
      <c r="BO38" s="308"/>
      <c r="BP38" s="308"/>
    </row>
    <row r="39" spans="1:68" hidden="1" outlineLevel="1" x14ac:dyDescent="0.4">
      <c r="A39" s="3"/>
      <c r="B39" s="310">
        <f>Pointfordeling!A43</f>
        <v>0.1</v>
      </c>
      <c r="C39" s="3"/>
      <c r="D39" s="3" t="s">
        <v>644</v>
      </c>
      <c r="E39" s="364" t="str">
        <f>IF(E6="-","",'Indtast oplysninger'!E36)</f>
        <v>Nej (knap hørbar)</v>
      </c>
      <c r="F39" s="364" t="str">
        <f>IF(F6="-","",'Indtast oplysninger'!F36)</f>
        <v>Ja, hørbar</v>
      </c>
      <c r="G39" s="364" t="str">
        <f>IF(G6="-","",'Indtast oplysninger'!G36)</f>
        <v>Nej (knap hørbar)</v>
      </c>
      <c r="H39" s="364" t="str">
        <f>IF(H6="-","",'Indtast oplysninger'!H36)</f>
        <v>Nej (knap hørbar)</v>
      </c>
      <c r="I39" s="364" t="str">
        <f>IF(I6="-","",'Indtast oplysninger'!I36)</f>
        <v/>
      </c>
      <c r="J39" s="364" t="str">
        <f>IF(J6="-","",'Indtast oplysninger'!J36)</f>
        <v/>
      </c>
      <c r="K39" s="364" t="str">
        <f>IF(K6="-","",'Indtast oplysninger'!K36)</f>
        <v/>
      </c>
      <c r="L39" s="364" t="str">
        <f>IF(L6="-","",'Indtast oplysninger'!L36)</f>
        <v/>
      </c>
      <c r="M39" s="364" t="str">
        <f>IF(M6="-","",'Indtast oplysninger'!M36)</f>
        <v/>
      </c>
      <c r="N39" s="364" t="str">
        <f>IF(N6="-","",'Indtast oplysninger'!N36)</f>
        <v/>
      </c>
      <c r="O39" s="364" t="str">
        <f>IF(O6="-","",'Indtast oplysninger'!O36)</f>
        <v/>
      </c>
      <c r="P39" s="364" t="str">
        <f>IF(P6="-","",'Indtast oplysninger'!P36)</f>
        <v/>
      </c>
      <c r="Q39" s="364" t="str">
        <f>IF(Q6="-","",'Indtast oplysninger'!Q36)</f>
        <v/>
      </c>
      <c r="R39" s="364" t="str">
        <f>IF(R6="-","",'Indtast oplysninger'!R36)</f>
        <v/>
      </c>
      <c r="S39" s="364" t="str">
        <f>IF(S6="-","",'Indtast oplysninger'!S36)</f>
        <v/>
      </c>
      <c r="T39" s="364" t="str">
        <f>IF(T6="-","",'Indtast oplysninger'!T36)</f>
        <v/>
      </c>
      <c r="U39" s="364" t="str">
        <f>IF(U6="-","",'Indtast oplysninger'!U36)</f>
        <v/>
      </c>
      <c r="V39" s="364" t="str">
        <f>IF(V6="-","",'Indtast oplysninger'!V36)</f>
        <v/>
      </c>
      <c r="W39" s="364" t="str">
        <f>IF(W6="-","",'Indtast oplysninger'!W36)</f>
        <v/>
      </c>
      <c r="X39" s="364" t="str">
        <f>IF(X6="-","",'Indtast oplysninger'!X36)</f>
        <v/>
      </c>
      <c r="Y39" s="364" t="str">
        <f>IF(Y6="-","",'Indtast oplysninger'!Y36)</f>
        <v/>
      </c>
      <c r="Z39" s="364" t="str">
        <f>IF(Z6="-","",'Indtast oplysninger'!Z36)</f>
        <v/>
      </c>
      <c r="AA39" s="364" t="str">
        <f>IF(AA6="-","",'Indtast oplysninger'!AA36)</f>
        <v/>
      </c>
      <c r="AB39" s="364" t="str">
        <f>IF(AB6="-","",'Indtast oplysninger'!AB36)</f>
        <v/>
      </c>
      <c r="AC39" s="364" t="str">
        <f>IF(AC6="-","",'Indtast oplysninger'!AC36)</f>
        <v/>
      </c>
      <c r="AD39" s="364" t="str">
        <f>IF(AD6="-","",'Indtast oplysninger'!AD36)</f>
        <v/>
      </c>
      <c r="AE39" s="364" t="str">
        <f>IF(AE6="-","",'Indtast oplysninger'!AE36)</f>
        <v/>
      </c>
      <c r="AF39" s="364" t="str">
        <f>IF(AF6="-","",'Indtast oplysninger'!AF36)</f>
        <v/>
      </c>
      <c r="AG39" s="364" t="str">
        <f>IF(AG6="-","",'Indtast oplysninger'!AG36)</f>
        <v/>
      </c>
      <c r="AH39" s="364" t="str">
        <f>IF(AH6="-","",'Indtast oplysninger'!AH36)</f>
        <v/>
      </c>
      <c r="AI39" s="364" t="str">
        <f>IF(AI6="-","",'Indtast oplysninger'!AI36)</f>
        <v/>
      </c>
      <c r="AJ39" s="364" t="str">
        <f>IF(AJ6="-","",'Indtast oplysninger'!AJ36)</f>
        <v/>
      </c>
      <c r="AK39" s="364" t="str">
        <f>IF(AK6="-","",'Indtast oplysninger'!AK36)</f>
        <v/>
      </c>
      <c r="AL39" s="364" t="str">
        <f>IF(AL6="-","",'Indtast oplysninger'!AL36)</f>
        <v/>
      </c>
      <c r="AM39" s="364" t="str">
        <f>IF(AM6="-","",'Indtast oplysninger'!AM36)</f>
        <v/>
      </c>
      <c r="AN39" s="364" t="str">
        <f>IF(AN6="-","",'Indtast oplysninger'!AN36)</f>
        <v/>
      </c>
      <c r="AO39" s="364" t="str">
        <f>IF(AO6="-","",'Indtast oplysninger'!AO36)</f>
        <v/>
      </c>
      <c r="AP39" s="364" t="str">
        <f>IF(AP6="-","",'Indtast oplysninger'!AP36)</f>
        <v/>
      </c>
      <c r="AQ39" s="364" t="str">
        <f>IF(AQ6="-","",'Indtast oplysninger'!AQ36)</f>
        <v/>
      </c>
      <c r="AR39" s="364" t="str">
        <f>IF(AR6="-","",'Indtast oplysninger'!AR36)</f>
        <v/>
      </c>
      <c r="AS39" s="364" t="str">
        <f>IF(AS6="-","",'Indtast oplysninger'!AS36)</f>
        <v/>
      </c>
      <c r="AT39" s="364" t="str">
        <f>IF(AT6="-","",'Indtast oplysninger'!AT36)</f>
        <v/>
      </c>
      <c r="AU39" s="364" t="str">
        <f>IF(AU6="-","",'Indtast oplysninger'!AU36)</f>
        <v/>
      </c>
      <c r="AV39" s="364" t="str">
        <f>IF(AV6="-","",'Indtast oplysninger'!AV36)</f>
        <v/>
      </c>
      <c r="AW39" s="364" t="str">
        <f>IF(AW6="-","",'Indtast oplysninger'!AW36)</f>
        <v/>
      </c>
      <c r="AX39" s="364" t="str">
        <f>IF(AX6="-","",'Indtast oplysninger'!AX36)</f>
        <v/>
      </c>
      <c r="AY39" s="364" t="str">
        <f>IF(AY6="-","",'Indtast oplysninger'!AY36)</f>
        <v/>
      </c>
      <c r="AZ39" s="364" t="str">
        <f>IF(AZ6="-","",'Indtast oplysninger'!AZ36)</f>
        <v/>
      </c>
      <c r="BA39" s="364" t="str">
        <f>IF(BA6="-","",'Indtast oplysninger'!BA36)</f>
        <v/>
      </c>
      <c r="BB39" s="364" t="str">
        <f>IF(BB6="-","",'Indtast oplysninger'!BB36)</f>
        <v/>
      </c>
      <c r="BC39" s="364" t="str">
        <f>IF(BC6="-","",'Indtast oplysninger'!BC36)</f>
        <v/>
      </c>
      <c r="BD39" s="364" t="str">
        <f>IF(BD6="-","",'Indtast oplysninger'!BD36)</f>
        <v/>
      </c>
      <c r="BE39" s="364" t="str">
        <f>IF(BE6="-","",'Indtast oplysninger'!BE36)</f>
        <v/>
      </c>
      <c r="BF39" s="364" t="str">
        <f>IF(BF6="-","",'Indtast oplysninger'!BF36)</f>
        <v/>
      </c>
      <c r="BG39" s="364" t="str">
        <f>IF(BG6="-","",'Indtast oplysninger'!BG36)</f>
        <v/>
      </c>
      <c r="BH39" s="364" t="str">
        <f>IF(BH6="-","",'Indtast oplysninger'!BH36)</f>
        <v/>
      </c>
      <c r="BI39" s="364" t="str">
        <f>IF(BI6="-","",'Indtast oplysninger'!BI36)</f>
        <v/>
      </c>
      <c r="BJ39" s="364" t="str">
        <f>IF(BJ6="-","",'Indtast oplysninger'!BJ36)</f>
        <v/>
      </c>
      <c r="BK39" s="364" t="str">
        <f>IF(BK6="-","",'Indtast oplysninger'!BK36)</f>
        <v/>
      </c>
      <c r="BL39" s="3"/>
      <c r="BM39" s="3"/>
      <c r="BN39" s="3"/>
      <c r="BO39" s="3"/>
      <c r="BP39" s="3"/>
    </row>
    <row r="40" spans="1:68" s="98" customFormat="1" ht="12" hidden="1" outlineLevel="1" x14ac:dyDescent="0.35">
      <c r="A40" s="308"/>
      <c r="B40" s="309"/>
      <c r="C40" s="309"/>
      <c r="D40" s="363" t="s">
        <v>628</v>
      </c>
      <c r="E40" s="105">
        <f>IF(E6="-","",IF(OR('Indtast oplysninger'!E36="Ja, hørbar",'Indtast oplysninger'!E36="Ved ikke"),Pointfordeling!$I$45,IF('Indtast oplysninger'!E36="Nej (knap hørbar)",Pointfordeling!$I$44,Pointfordeling!$I$46)))</f>
        <v>0</v>
      </c>
      <c r="F40" s="105">
        <f>IF(F6="-","",IF(OR('Indtast oplysninger'!F36="Ja, hørbar",'Indtast oplysninger'!F36="Ved ikke"),Pointfordeling!$I$45,IF('Indtast oplysninger'!F36="Nej (knap hørbar)",Pointfordeling!$I$44,Pointfordeling!$I$46)))</f>
        <v>1</v>
      </c>
      <c r="G40" s="105">
        <f>IF(G6="-","",IF(OR('Indtast oplysninger'!G36="Ja, hørbar",'Indtast oplysninger'!G36="Ved ikke"),Pointfordeling!$I$45,IF('Indtast oplysninger'!G36="Nej (knap hørbar)",Pointfordeling!$I$44,Pointfordeling!$I$46)))</f>
        <v>0</v>
      </c>
      <c r="H40" s="105">
        <f>IF(H6="-","",IF(OR('Indtast oplysninger'!H36="Ja, hørbar",'Indtast oplysninger'!H36="Ved ikke"),Pointfordeling!$I$45,IF('Indtast oplysninger'!H36="Nej (knap hørbar)",Pointfordeling!$I$44,Pointfordeling!$I$46)))</f>
        <v>0</v>
      </c>
      <c r="I40" s="105" t="str">
        <f>IF(I6="-","",IF(OR('Indtast oplysninger'!I36="Ja, hørbar",'Indtast oplysninger'!I36="Ved ikke"),Pointfordeling!$I$45,IF('Indtast oplysninger'!I36="Nej (knap hørbar)",Pointfordeling!$I$44,Pointfordeling!$I$46)))</f>
        <v/>
      </c>
      <c r="J40" s="105" t="str">
        <f>IF(J6="-","",IF(OR('Indtast oplysninger'!J36="Ja, hørbar",'Indtast oplysninger'!J36="Ved ikke"),Pointfordeling!$I$45,IF('Indtast oplysninger'!J36="Nej (knap hørbar)",Pointfordeling!$I$44,Pointfordeling!$I$46)))</f>
        <v/>
      </c>
      <c r="K40" s="105" t="str">
        <f>IF(K6="-","",IF(OR('Indtast oplysninger'!K36="Ja, hørbar",'Indtast oplysninger'!K36="Ved ikke"),Pointfordeling!$I$45,IF('Indtast oplysninger'!K36="Nej (knap hørbar)",Pointfordeling!$I$44,Pointfordeling!$I$46)))</f>
        <v/>
      </c>
      <c r="L40" s="105" t="str">
        <f>IF(L6="-","",IF(OR('Indtast oplysninger'!L36="Ja, hørbar",'Indtast oplysninger'!L36="Ved ikke"),Pointfordeling!$I$45,IF('Indtast oplysninger'!L36="Nej (knap hørbar)",Pointfordeling!$I$44,Pointfordeling!$I$46)))</f>
        <v/>
      </c>
      <c r="M40" s="105" t="str">
        <f>IF(M6="-","",IF(OR('Indtast oplysninger'!M36="Ja, hørbar",'Indtast oplysninger'!M36="Ved ikke"),Pointfordeling!$I$45,IF('Indtast oplysninger'!M36="Nej (knap hørbar)",Pointfordeling!$I$44,Pointfordeling!$I$46)))</f>
        <v/>
      </c>
      <c r="N40" s="105" t="str">
        <f>IF(N6="-","",IF(OR('Indtast oplysninger'!N36="Ja, hørbar",'Indtast oplysninger'!N36="Ved ikke"),Pointfordeling!$I$45,IF('Indtast oplysninger'!N36="Nej (knap hørbar)",Pointfordeling!$I$44,Pointfordeling!$I$46)))</f>
        <v/>
      </c>
      <c r="O40" s="105" t="str">
        <f>IF(O6="-","",IF(OR('Indtast oplysninger'!O36="Ja, hørbar",'Indtast oplysninger'!O36="Ved ikke"),Pointfordeling!$I$45,IF('Indtast oplysninger'!O36="Nej (knap hørbar)",Pointfordeling!$I$44,Pointfordeling!$I$46)))</f>
        <v/>
      </c>
      <c r="P40" s="105" t="str">
        <f>IF(P6="-","",IF(OR('Indtast oplysninger'!P36="Ja, hørbar",'Indtast oplysninger'!P36="Ved ikke"),Pointfordeling!$I$45,IF('Indtast oplysninger'!P36="Nej (knap hørbar)",Pointfordeling!$I$44,Pointfordeling!$I$46)))</f>
        <v/>
      </c>
      <c r="Q40" s="105" t="str">
        <f>IF(Q6="-","",IF(OR('Indtast oplysninger'!Q36="Ja, hørbar",'Indtast oplysninger'!Q36="Ved ikke"),Pointfordeling!$I$45,IF('Indtast oplysninger'!Q36="Nej (knap hørbar)",Pointfordeling!$I$44,Pointfordeling!$I$46)))</f>
        <v/>
      </c>
      <c r="R40" s="105" t="str">
        <f>IF(R6="-","",IF(OR('Indtast oplysninger'!R36="Ja, hørbar",'Indtast oplysninger'!R36="Ved ikke"),Pointfordeling!$I$45,IF('Indtast oplysninger'!R36="Nej (knap hørbar)",Pointfordeling!$I$44,Pointfordeling!$I$46)))</f>
        <v/>
      </c>
      <c r="S40" s="105" t="str">
        <f>IF(S6="-","",IF(OR('Indtast oplysninger'!S36="Ja, hørbar",'Indtast oplysninger'!S36="Ved ikke"),Pointfordeling!$I$45,IF('Indtast oplysninger'!S36="Nej (knap hørbar)",Pointfordeling!$I$44,Pointfordeling!$I$46)))</f>
        <v/>
      </c>
      <c r="T40" s="105" t="str">
        <f>IF(T6="-","",IF(OR('Indtast oplysninger'!T36="Ja, hørbar",'Indtast oplysninger'!T36="Ved ikke"),Pointfordeling!$I$45,IF('Indtast oplysninger'!T36="Nej (knap hørbar)",Pointfordeling!$I$44,Pointfordeling!$I$46)))</f>
        <v/>
      </c>
      <c r="U40" s="105" t="str">
        <f>IF(U6="-","",IF(OR('Indtast oplysninger'!U36="Ja, hørbar",'Indtast oplysninger'!U36="Ved ikke"),Pointfordeling!$I$45,IF('Indtast oplysninger'!U36="Nej (knap hørbar)",Pointfordeling!$I$44,Pointfordeling!$I$46)))</f>
        <v/>
      </c>
      <c r="V40" s="105" t="str">
        <f>IF(V6="-","",IF(OR('Indtast oplysninger'!V36="Ja, hørbar",'Indtast oplysninger'!V36="Ved ikke"),Pointfordeling!$I$45,IF('Indtast oplysninger'!V36="Nej (knap hørbar)",Pointfordeling!$I$44,Pointfordeling!$I$46)))</f>
        <v/>
      </c>
      <c r="W40" s="105" t="str">
        <f>IF(W6="-","",IF(OR('Indtast oplysninger'!W36="Ja, hørbar",'Indtast oplysninger'!W36="Ved ikke"),Pointfordeling!$I$45,IF('Indtast oplysninger'!W36="Nej (knap hørbar)",Pointfordeling!$I$44,Pointfordeling!$I$46)))</f>
        <v/>
      </c>
      <c r="X40" s="105" t="str">
        <f>IF(X6="-","",IF(OR('Indtast oplysninger'!X36="Ja, hørbar",'Indtast oplysninger'!X36="Ved ikke"),Pointfordeling!$I$45,IF('Indtast oplysninger'!X36="Nej (knap hørbar)",Pointfordeling!$I$44,Pointfordeling!$I$46)))</f>
        <v/>
      </c>
      <c r="Y40" s="105" t="str">
        <f>IF(Y6="-","",IF(OR('Indtast oplysninger'!Y36="Ja, hørbar",'Indtast oplysninger'!Y36="Ved ikke"),Pointfordeling!$I$45,IF('Indtast oplysninger'!Y36="Nej (knap hørbar)",Pointfordeling!$I$44,Pointfordeling!$I$46)))</f>
        <v/>
      </c>
      <c r="Z40" s="105" t="str">
        <f>IF(Z6="-","",IF(OR('Indtast oplysninger'!Z36="Ja, hørbar",'Indtast oplysninger'!Z36="Ved ikke"),Pointfordeling!$I$45,IF('Indtast oplysninger'!Z36="Nej (knap hørbar)",Pointfordeling!$I$44,Pointfordeling!$I$46)))</f>
        <v/>
      </c>
      <c r="AA40" s="105" t="str">
        <f>IF(AA6="-","",IF(OR('Indtast oplysninger'!AA36="Ja, hørbar",'Indtast oplysninger'!AA36="Ved ikke"),Pointfordeling!$I$45,IF('Indtast oplysninger'!AA36="Nej (knap hørbar)",Pointfordeling!$I$44,Pointfordeling!$I$46)))</f>
        <v/>
      </c>
      <c r="AB40" s="105" t="str">
        <f>IF(AB6="-","",IF(OR('Indtast oplysninger'!AB36="Ja, hørbar",'Indtast oplysninger'!AB36="Ved ikke"),Pointfordeling!$I$45,IF('Indtast oplysninger'!AB36="Nej (knap hørbar)",Pointfordeling!$I$44,Pointfordeling!$I$46)))</f>
        <v/>
      </c>
      <c r="AC40" s="105" t="str">
        <f>IF(AC6="-","",IF(OR('Indtast oplysninger'!AC36="Ja, hørbar",'Indtast oplysninger'!AC36="Ved ikke"),Pointfordeling!$I$45,IF('Indtast oplysninger'!AC36="Nej (knap hørbar)",Pointfordeling!$I$44,Pointfordeling!$I$46)))</f>
        <v/>
      </c>
      <c r="AD40" s="105" t="str">
        <f>IF(AD6="-","",IF(OR('Indtast oplysninger'!AD36="Ja, hørbar",'Indtast oplysninger'!AD36="Ved ikke"),Pointfordeling!$I$45,IF('Indtast oplysninger'!AD36="Nej (knap hørbar)",Pointfordeling!$I$44,Pointfordeling!$I$46)))</f>
        <v/>
      </c>
      <c r="AE40" s="105" t="str">
        <f>IF(AE6="-","",IF(OR('Indtast oplysninger'!AE36="Ja, hørbar",'Indtast oplysninger'!AE36="Ved ikke"),Pointfordeling!$I$45,IF('Indtast oplysninger'!AE36="Nej (knap hørbar)",Pointfordeling!$I$44,Pointfordeling!$I$46)))</f>
        <v/>
      </c>
      <c r="AF40" s="105" t="str">
        <f>IF(AF6="-","",IF(OR('Indtast oplysninger'!AF36="Ja, hørbar",'Indtast oplysninger'!AF36="Ved ikke"),Pointfordeling!$I$45,IF('Indtast oplysninger'!AF36="Nej (knap hørbar)",Pointfordeling!$I$44,Pointfordeling!$I$46)))</f>
        <v/>
      </c>
      <c r="AG40" s="105" t="str">
        <f>IF(AG6="-","",IF(OR('Indtast oplysninger'!AG36="Ja, hørbar",'Indtast oplysninger'!AG36="Ved ikke"),Pointfordeling!$I$45,IF('Indtast oplysninger'!AG36="Nej (knap hørbar)",Pointfordeling!$I$44,Pointfordeling!$I$46)))</f>
        <v/>
      </c>
      <c r="AH40" s="105" t="str">
        <f>IF(AH6="-","",IF(OR('Indtast oplysninger'!AH36="Ja, hørbar",'Indtast oplysninger'!AH36="Ved ikke"),Pointfordeling!$I$45,IF('Indtast oplysninger'!AH36="Nej (knap hørbar)",Pointfordeling!$I$44,Pointfordeling!$I$46)))</f>
        <v/>
      </c>
      <c r="AI40" s="105" t="str">
        <f>IF(AI6="-","",IF(OR('Indtast oplysninger'!AI36="Ja, hørbar",'Indtast oplysninger'!AI36="Ved ikke"),Pointfordeling!$I$45,IF('Indtast oplysninger'!AI36="Nej (knap hørbar)",Pointfordeling!$I$44,Pointfordeling!$I$46)))</f>
        <v/>
      </c>
      <c r="AJ40" s="105" t="str">
        <f>IF(AJ6="-","",IF(OR('Indtast oplysninger'!AJ36="Ja, hørbar",'Indtast oplysninger'!AJ36="Ved ikke"),Pointfordeling!$I$45,IF('Indtast oplysninger'!AJ36="Nej (knap hørbar)",Pointfordeling!$I$44,Pointfordeling!$I$46)))</f>
        <v/>
      </c>
      <c r="AK40" s="105" t="str">
        <f>IF(AK6="-","",IF(OR('Indtast oplysninger'!AK36="Ja, hørbar",'Indtast oplysninger'!AK36="Ved ikke"),Pointfordeling!$I$45,IF('Indtast oplysninger'!AK36="Nej (knap hørbar)",Pointfordeling!$I$44,Pointfordeling!$I$46)))</f>
        <v/>
      </c>
      <c r="AL40" s="105" t="str">
        <f>IF(AL6="-","",IF(OR('Indtast oplysninger'!AL36="Ja, hørbar",'Indtast oplysninger'!AL36="Ved ikke"),Pointfordeling!$I$45,IF('Indtast oplysninger'!AL36="Nej (knap hørbar)",Pointfordeling!$I$44,Pointfordeling!$I$46)))</f>
        <v/>
      </c>
      <c r="AM40" s="105" t="str">
        <f>IF(AM6="-","",IF(OR('Indtast oplysninger'!AM36="Ja, hørbar",'Indtast oplysninger'!AM36="Ved ikke"),Pointfordeling!$I$45,IF('Indtast oplysninger'!AM36="Nej (knap hørbar)",Pointfordeling!$I$44,Pointfordeling!$I$46)))</f>
        <v/>
      </c>
      <c r="AN40" s="105" t="str">
        <f>IF(AN6="-","",IF(OR('Indtast oplysninger'!AN36="Ja, hørbar",'Indtast oplysninger'!AN36="Ved ikke"),Pointfordeling!$I$45,IF('Indtast oplysninger'!AN36="Nej (knap hørbar)",Pointfordeling!$I$44,Pointfordeling!$I$46)))</f>
        <v/>
      </c>
      <c r="AO40" s="105" t="str">
        <f>IF(AO6="-","",IF(OR('Indtast oplysninger'!AO36="Ja, hørbar",'Indtast oplysninger'!AO36="Ved ikke"),Pointfordeling!$I$45,IF('Indtast oplysninger'!AO36="Nej (knap hørbar)",Pointfordeling!$I$44,Pointfordeling!$I$46)))</f>
        <v/>
      </c>
      <c r="AP40" s="105" t="str">
        <f>IF(AP6="-","",IF(OR('Indtast oplysninger'!AP36="Ja, hørbar",'Indtast oplysninger'!AP36="Ved ikke"),Pointfordeling!$I$45,IF('Indtast oplysninger'!AP36="Nej (knap hørbar)",Pointfordeling!$I$44,Pointfordeling!$I$46)))</f>
        <v/>
      </c>
      <c r="AQ40" s="105" t="str">
        <f>IF(AQ6="-","",IF(OR('Indtast oplysninger'!AQ36="Ja, hørbar",'Indtast oplysninger'!AQ36="Ved ikke"),Pointfordeling!$I$45,IF('Indtast oplysninger'!AQ36="Nej (knap hørbar)",Pointfordeling!$I$44,Pointfordeling!$I$46)))</f>
        <v/>
      </c>
      <c r="AR40" s="105" t="str">
        <f>IF(AR6="-","",IF(OR('Indtast oplysninger'!AR36="Ja, hørbar",'Indtast oplysninger'!AR36="Ved ikke"),Pointfordeling!$I$45,IF('Indtast oplysninger'!AR36="Nej (knap hørbar)",Pointfordeling!$I$44,Pointfordeling!$I$46)))</f>
        <v/>
      </c>
      <c r="AS40" s="105" t="str">
        <f>IF(AS6="-","",IF(OR('Indtast oplysninger'!AS36="Ja, hørbar",'Indtast oplysninger'!AS36="Ved ikke"),Pointfordeling!$I$45,IF('Indtast oplysninger'!AS36="Nej (knap hørbar)",Pointfordeling!$I$44,Pointfordeling!$I$46)))</f>
        <v/>
      </c>
      <c r="AT40" s="105" t="str">
        <f>IF(AT6="-","",IF(OR('Indtast oplysninger'!AT36="Ja, hørbar",'Indtast oplysninger'!AT36="Ved ikke"),Pointfordeling!$I$45,IF('Indtast oplysninger'!AT36="Nej (knap hørbar)",Pointfordeling!$I$44,Pointfordeling!$I$46)))</f>
        <v/>
      </c>
      <c r="AU40" s="105" t="str">
        <f>IF(AU6="-","",IF(OR('Indtast oplysninger'!AU36="Ja, hørbar",'Indtast oplysninger'!AU36="Ved ikke"),Pointfordeling!$I$45,IF('Indtast oplysninger'!AU36="Nej (knap hørbar)",Pointfordeling!$I$44,Pointfordeling!$I$46)))</f>
        <v/>
      </c>
      <c r="AV40" s="105" t="str">
        <f>IF(AV6="-","",IF(OR('Indtast oplysninger'!AV36="Ja, hørbar",'Indtast oplysninger'!AV36="Ved ikke"),Pointfordeling!$I$45,IF('Indtast oplysninger'!AV36="Nej (knap hørbar)",Pointfordeling!$I$44,Pointfordeling!$I$46)))</f>
        <v/>
      </c>
      <c r="AW40" s="105" t="str">
        <f>IF(AW6="-","",IF(OR('Indtast oplysninger'!AW36="Ja, hørbar",'Indtast oplysninger'!AW36="Ved ikke"),Pointfordeling!$I$45,IF('Indtast oplysninger'!AW36="Nej (knap hørbar)",Pointfordeling!$I$44,Pointfordeling!$I$46)))</f>
        <v/>
      </c>
      <c r="AX40" s="105" t="str">
        <f>IF(AX6="-","",IF(OR('Indtast oplysninger'!AX36="Ja, hørbar",'Indtast oplysninger'!AX36="Ved ikke"),Pointfordeling!$I$45,IF('Indtast oplysninger'!AX36="Nej (knap hørbar)",Pointfordeling!$I$44,Pointfordeling!$I$46)))</f>
        <v/>
      </c>
      <c r="AY40" s="105" t="str">
        <f>IF(AY6="-","",IF(OR('Indtast oplysninger'!AY36="Ja, hørbar",'Indtast oplysninger'!AY36="Ved ikke"),Pointfordeling!$I$45,IF('Indtast oplysninger'!AY36="Nej (knap hørbar)",Pointfordeling!$I$44,Pointfordeling!$I$46)))</f>
        <v/>
      </c>
      <c r="AZ40" s="105" t="str">
        <f>IF(AZ6="-","",IF(OR('Indtast oplysninger'!AZ36="Ja, hørbar",'Indtast oplysninger'!AZ36="Ved ikke"),Pointfordeling!$I$45,IF('Indtast oplysninger'!AZ36="Nej (knap hørbar)",Pointfordeling!$I$44,Pointfordeling!$I$46)))</f>
        <v/>
      </c>
      <c r="BA40" s="105" t="str">
        <f>IF(BA6="-","",IF(OR('Indtast oplysninger'!BA36="Ja, hørbar",'Indtast oplysninger'!BA36="Ved ikke"),Pointfordeling!$I$45,IF('Indtast oplysninger'!BA36="Nej (knap hørbar)",Pointfordeling!$I$44,Pointfordeling!$I$46)))</f>
        <v/>
      </c>
      <c r="BB40" s="105" t="str">
        <f>IF(BB6="-","",IF(OR('Indtast oplysninger'!BB36="Ja, hørbar",'Indtast oplysninger'!BB36="Ved ikke"),Pointfordeling!$I$45,IF('Indtast oplysninger'!BB36="Nej (knap hørbar)",Pointfordeling!$I$44,Pointfordeling!$I$46)))</f>
        <v/>
      </c>
      <c r="BC40" s="105" t="str">
        <f>IF(BC6="-","",IF(OR('Indtast oplysninger'!BC36="Ja, hørbar",'Indtast oplysninger'!BC36="Ved ikke"),Pointfordeling!$I$45,IF('Indtast oplysninger'!BC36="Nej (knap hørbar)",Pointfordeling!$I$44,Pointfordeling!$I$46)))</f>
        <v/>
      </c>
      <c r="BD40" s="105" t="str">
        <f>IF(BD6="-","",IF(OR('Indtast oplysninger'!BD36="Ja, hørbar",'Indtast oplysninger'!BD36="Ved ikke"),Pointfordeling!$I$45,IF('Indtast oplysninger'!BD36="Nej (knap hørbar)",Pointfordeling!$I$44,Pointfordeling!$I$46)))</f>
        <v/>
      </c>
      <c r="BE40" s="105" t="str">
        <f>IF(BE6="-","",IF(OR('Indtast oplysninger'!BE36="Ja, hørbar",'Indtast oplysninger'!BE36="Ved ikke"),Pointfordeling!$I$45,IF('Indtast oplysninger'!BE36="Nej (knap hørbar)",Pointfordeling!$I$44,Pointfordeling!$I$46)))</f>
        <v/>
      </c>
      <c r="BF40" s="105" t="str">
        <f>IF(BF6="-","",IF(OR('Indtast oplysninger'!BF36="Ja, hørbar",'Indtast oplysninger'!BF36="Ved ikke"),Pointfordeling!$I$45,IF('Indtast oplysninger'!BF36="Nej (knap hørbar)",Pointfordeling!$I$44,Pointfordeling!$I$46)))</f>
        <v/>
      </c>
      <c r="BG40" s="105" t="str">
        <f>IF(BG6="-","",IF(OR('Indtast oplysninger'!BG36="Ja, hørbar",'Indtast oplysninger'!BG36="Ved ikke"),Pointfordeling!$I$45,IF('Indtast oplysninger'!BG36="Nej (knap hørbar)",Pointfordeling!$I$44,Pointfordeling!$I$46)))</f>
        <v/>
      </c>
      <c r="BH40" s="105" t="str">
        <f>IF(BH6="-","",IF(OR('Indtast oplysninger'!BH36="Ja, hørbar",'Indtast oplysninger'!BH36="Ved ikke"),Pointfordeling!$I$45,IF('Indtast oplysninger'!BH36="Nej (knap hørbar)",Pointfordeling!$I$44,Pointfordeling!$I$46)))</f>
        <v/>
      </c>
      <c r="BI40" s="105" t="str">
        <f>IF(BI6="-","",IF(OR('Indtast oplysninger'!BI36="Ja, hørbar",'Indtast oplysninger'!BI36="Ved ikke"),Pointfordeling!$I$45,IF('Indtast oplysninger'!BI36="Nej (knap hørbar)",Pointfordeling!$I$44,Pointfordeling!$I$46)))</f>
        <v/>
      </c>
      <c r="BJ40" s="105" t="str">
        <f>IF(BJ6="-","",IF(OR('Indtast oplysninger'!BJ36="Ja, hørbar",'Indtast oplysninger'!BJ36="Ved ikke"),Pointfordeling!$I$45,IF('Indtast oplysninger'!BJ36="Nej (knap hørbar)",Pointfordeling!$I$44,Pointfordeling!$I$46)))</f>
        <v/>
      </c>
      <c r="BK40" s="105" t="str">
        <f>IF(BK6="-","",IF(OR('Indtast oplysninger'!BK36="Ja, hørbar",'Indtast oplysninger'!BK36="Ved ikke"),Pointfordeling!$I$45,IF('Indtast oplysninger'!BK36="Nej (knap hørbar)",Pointfordeling!$I$44,Pointfordeling!$I$46)))</f>
        <v/>
      </c>
      <c r="BL40" s="308"/>
      <c r="BM40" s="308"/>
      <c r="BN40" s="308"/>
      <c r="BO40" s="308"/>
      <c r="BP40" s="308"/>
    </row>
    <row r="41" spans="1:68" hidden="1" outlineLevel="1" x14ac:dyDescent="0.4">
      <c r="A41" s="3"/>
      <c r="B41" s="310">
        <f>Pointfordeling!A47</f>
        <v>0.1</v>
      </c>
      <c r="C41" s="3"/>
      <c r="D41" s="3" t="s">
        <v>645</v>
      </c>
      <c r="E41" s="364" t="str">
        <f>IF(E6="-","",'Indtast oplysninger'!E37)</f>
        <v>Nej (knap hørbar)</v>
      </c>
      <c r="F41" s="364" t="str">
        <f>IF(F6="-","",'Indtast oplysninger'!F37)</f>
        <v>Ja, forstyrrende</v>
      </c>
      <c r="G41" s="364" t="str">
        <f>IF(G6="-","",'Indtast oplysninger'!G37)</f>
        <v>Ved ikke</v>
      </c>
      <c r="H41" s="364" t="str">
        <f>IF(H6="-","",'Indtast oplysninger'!H37)</f>
        <v>Ja, hørbar</v>
      </c>
      <c r="I41" s="364" t="str">
        <f>IF(I6="-","",'Indtast oplysninger'!I37)</f>
        <v/>
      </c>
      <c r="J41" s="364" t="str">
        <f>IF(J6="-","",'Indtast oplysninger'!J37)</f>
        <v/>
      </c>
      <c r="K41" s="364" t="str">
        <f>IF(K6="-","",'Indtast oplysninger'!K37)</f>
        <v/>
      </c>
      <c r="L41" s="364" t="str">
        <f>IF(L6="-","",'Indtast oplysninger'!L37)</f>
        <v/>
      </c>
      <c r="M41" s="364" t="str">
        <f>IF(M6="-","",'Indtast oplysninger'!M37)</f>
        <v/>
      </c>
      <c r="N41" s="364" t="str">
        <f>IF(N6="-","",'Indtast oplysninger'!N37)</f>
        <v/>
      </c>
      <c r="O41" s="364" t="str">
        <f>IF(O6="-","",'Indtast oplysninger'!O37)</f>
        <v/>
      </c>
      <c r="P41" s="364" t="str">
        <f>IF(P6="-","",'Indtast oplysninger'!P37)</f>
        <v/>
      </c>
      <c r="Q41" s="364" t="str">
        <f>IF(Q6="-","",'Indtast oplysninger'!Q37)</f>
        <v/>
      </c>
      <c r="R41" s="364" t="str">
        <f>IF(R6="-","",'Indtast oplysninger'!R37)</f>
        <v/>
      </c>
      <c r="S41" s="364" t="str">
        <f>IF(S6="-","",'Indtast oplysninger'!S37)</f>
        <v/>
      </c>
      <c r="T41" s="364" t="str">
        <f>IF(T6="-","",'Indtast oplysninger'!T37)</f>
        <v/>
      </c>
      <c r="U41" s="364" t="str">
        <f>IF(U6="-","",'Indtast oplysninger'!U37)</f>
        <v/>
      </c>
      <c r="V41" s="364" t="str">
        <f>IF(V6="-","",'Indtast oplysninger'!V37)</f>
        <v/>
      </c>
      <c r="W41" s="364" t="str">
        <f>IF(W6="-","",'Indtast oplysninger'!W37)</f>
        <v/>
      </c>
      <c r="X41" s="364" t="str">
        <f>IF(X6="-","",'Indtast oplysninger'!X37)</f>
        <v/>
      </c>
      <c r="Y41" s="364" t="str">
        <f>IF(Y6="-","",'Indtast oplysninger'!Y37)</f>
        <v/>
      </c>
      <c r="Z41" s="364" t="str">
        <f>IF(Z6="-","",'Indtast oplysninger'!Z37)</f>
        <v/>
      </c>
      <c r="AA41" s="364" t="str">
        <f>IF(AA6="-","",'Indtast oplysninger'!AA37)</f>
        <v/>
      </c>
      <c r="AB41" s="364" t="str">
        <f>IF(AB6="-","",'Indtast oplysninger'!AB37)</f>
        <v/>
      </c>
      <c r="AC41" s="364" t="str">
        <f>IF(AC6="-","",'Indtast oplysninger'!AC37)</f>
        <v/>
      </c>
      <c r="AD41" s="364" t="str">
        <f>IF(AD6="-","",'Indtast oplysninger'!AD37)</f>
        <v/>
      </c>
      <c r="AE41" s="364" t="str">
        <f>IF(AE6="-","",'Indtast oplysninger'!AE37)</f>
        <v/>
      </c>
      <c r="AF41" s="364" t="str">
        <f>IF(AF6="-","",'Indtast oplysninger'!AF37)</f>
        <v/>
      </c>
      <c r="AG41" s="364" t="str">
        <f>IF(AG6="-","",'Indtast oplysninger'!AG37)</f>
        <v/>
      </c>
      <c r="AH41" s="364" t="str">
        <f>IF(AH6="-","",'Indtast oplysninger'!AH37)</f>
        <v/>
      </c>
      <c r="AI41" s="364" t="str">
        <f>IF(AI6="-","",'Indtast oplysninger'!AI37)</f>
        <v/>
      </c>
      <c r="AJ41" s="364" t="str">
        <f>IF(AJ6="-","",'Indtast oplysninger'!AJ37)</f>
        <v/>
      </c>
      <c r="AK41" s="364" t="str">
        <f>IF(AK6="-","",'Indtast oplysninger'!AK37)</f>
        <v/>
      </c>
      <c r="AL41" s="364" t="str">
        <f>IF(AL6="-","",'Indtast oplysninger'!AL37)</f>
        <v/>
      </c>
      <c r="AM41" s="364" t="str">
        <f>IF(AM6="-","",'Indtast oplysninger'!AM37)</f>
        <v/>
      </c>
      <c r="AN41" s="364" t="str">
        <f>IF(AN6="-","",'Indtast oplysninger'!AN37)</f>
        <v/>
      </c>
      <c r="AO41" s="364" t="str">
        <f>IF(AO6="-","",'Indtast oplysninger'!AO37)</f>
        <v/>
      </c>
      <c r="AP41" s="364" t="str">
        <f>IF(AP6="-","",'Indtast oplysninger'!AP37)</f>
        <v/>
      </c>
      <c r="AQ41" s="364" t="str">
        <f>IF(AQ6="-","",'Indtast oplysninger'!AQ37)</f>
        <v/>
      </c>
      <c r="AR41" s="364" t="str">
        <f>IF(AR6="-","",'Indtast oplysninger'!AR37)</f>
        <v/>
      </c>
      <c r="AS41" s="364" t="str">
        <f>IF(AS6="-","",'Indtast oplysninger'!AS37)</f>
        <v/>
      </c>
      <c r="AT41" s="364" t="str">
        <f>IF(AT6="-","",'Indtast oplysninger'!AT37)</f>
        <v/>
      </c>
      <c r="AU41" s="364" t="str">
        <f>IF(AU6="-","",'Indtast oplysninger'!AU37)</f>
        <v/>
      </c>
      <c r="AV41" s="364" t="str">
        <f>IF(AV6="-","",'Indtast oplysninger'!AV37)</f>
        <v/>
      </c>
      <c r="AW41" s="364" t="str">
        <f>IF(AW6="-","",'Indtast oplysninger'!AW37)</f>
        <v/>
      </c>
      <c r="AX41" s="364" t="str">
        <f>IF(AX6="-","",'Indtast oplysninger'!AX37)</f>
        <v/>
      </c>
      <c r="AY41" s="364" t="str">
        <f>IF(AY6="-","",'Indtast oplysninger'!AY37)</f>
        <v/>
      </c>
      <c r="AZ41" s="364" t="str">
        <f>IF(AZ6="-","",'Indtast oplysninger'!AZ37)</f>
        <v/>
      </c>
      <c r="BA41" s="364" t="str">
        <f>IF(BA6="-","",'Indtast oplysninger'!BA37)</f>
        <v/>
      </c>
      <c r="BB41" s="364" t="str">
        <f>IF(BB6="-","",'Indtast oplysninger'!BB37)</f>
        <v/>
      </c>
      <c r="BC41" s="364" t="str">
        <f>IF(BC6="-","",'Indtast oplysninger'!BC37)</f>
        <v/>
      </c>
      <c r="BD41" s="364" t="str">
        <f>IF(BD6="-","",'Indtast oplysninger'!BD37)</f>
        <v/>
      </c>
      <c r="BE41" s="364" t="str">
        <f>IF(BE6="-","",'Indtast oplysninger'!BE37)</f>
        <v/>
      </c>
      <c r="BF41" s="364" t="str">
        <f>IF(BF6="-","",'Indtast oplysninger'!BF37)</f>
        <v/>
      </c>
      <c r="BG41" s="364" t="str">
        <f>IF(BG6="-","",'Indtast oplysninger'!BG37)</f>
        <v/>
      </c>
      <c r="BH41" s="364" t="str">
        <f>IF(BH6="-","",'Indtast oplysninger'!BH37)</f>
        <v/>
      </c>
      <c r="BI41" s="364" t="str">
        <f>IF(BI6="-","",'Indtast oplysninger'!BI37)</f>
        <v/>
      </c>
      <c r="BJ41" s="364" t="str">
        <f>IF(BJ6="-","",'Indtast oplysninger'!BJ37)</f>
        <v/>
      </c>
      <c r="BK41" s="364" t="str">
        <f>IF(BK6="-","",'Indtast oplysninger'!BK37)</f>
        <v/>
      </c>
      <c r="BL41" s="3"/>
      <c r="BM41" s="3"/>
      <c r="BN41" s="3"/>
      <c r="BO41" s="3"/>
      <c r="BP41" s="3"/>
    </row>
    <row r="42" spans="1:68" s="98" customFormat="1" ht="12" hidden="1" outlineLevel="1" x14ac:dyDescent="0.35">
      <c r="A42" s="308"/>
      <c r="B42" s="309"/>
      <c r="C42" s="309"/>
      <c r="D42" s="363" t="s">
        <v>629</v>
      </c>
      <c r="E42" s="105">
        <f>IF(E6="-","",IF(OR('Indtast oplysninger'!E37="Ja, hørbar",'Indtast oplysninger'!E37="Ved ikke"),Pointfordeling!$I$45,IF('Indtast oplysninger'!E37="Nej (knap hørbar)",Pointfordeling!$I$44,Pointfordeling!$I$46)))</f>
        <v>0</v>
      </c>
      <c r="F42" s="105">
        <f>IF(F6="-","",IF(OR('Indtast oplysninger'!F37="Ja, hørbar",'Indtast oplysninger'!F37="Ved ikke"),Pointfordeling!$I$45,IF('Indtast oplysninger'!F37="Nej (knap hørbar)",Pointfordeling!$I$44,Pointfordeling!$I$46)))</f>
        <v>2</v>
      </c>
      <c r="G42" s="105">
        <f>IF(G6="-","",IF(OR('Indtast oplysninger'!G37="Ja, hørbar",'Indtast oplysninger'!G37="Ved ikke"),Pointfordeling!$I$45,IF('Indtast oplysninger'!G37="Nej (knap hørbar)",Pointfordeling!$I$44,Pointfordeling!$I$46)))</f>
        <v>1</v>
      </c>
      <c r="H42" s="105">
        <f>IF(H6="-","",IF(OR('Indtast oplysninger'!H37="Ja, hørbar",'Indtast oplysninger'!H37="Ved ikke"),Pointfordeling!$I$45,IF('Indtast oplysninger'!H37="Nej (knap hørbar)",Pointfordeling!$I$44,Pointfordeling!$I$46)))</f>
        <v>1</v>
      </c>
      <c r="I42" s="105" t="str">
        <f>IF(I6="-","",IF(OR('Indtast oplysninger'!I37="Ja, hørbar",'Indtast oplysninger'!I37="Ved ikke"),Pointfordeling!$I$45,IF('Indtast oplysninger'!I37="Nej (knap hørbar)",Pointfordeling!$I$44,Pointfordeling!$I$46)))</f>
        <v/>
      </c>
      <c r="J42" s="105" t="str">
        <f>IF(J6="-","",IF(OR('Indtast oplysninger'!J37="Ja, hørbar",'Indtast oplysninger'!J37="Ved ikke"),Pointfordeling!$I$45,IF('Indtast oplysninger'!J37="Nej (knap hørbar)",Pointfordeling!$I$44,Pointfordeling!$I$46)))</f>
        <v/>
      </c>
      <c r="K42" s="105" t="str">
        <f>IF(K6="-","",IF(OR('Indtast oplysninger'!K37="Ja, hørbar",'Indtast oplysninger'!K37="Ved ikke"),Pointfordeling!$I$45,IF('Indtast oplysninger'!K37="Nej (knap hørbar)",Pointfordeling!$I$44,Pointfordeling!$I$46)))</f>
        <v/>
      </c>
      <c r="L42" s="105" t="str">
        <f>IF(L6="-","",IF(OR('Indtast oplysninger'!L37="Ja, hørbar",'Indtast oplysninger'!L37="Ved ikke"),Pointfordeling!$I$45,IF('Indtast oplysninger'!L37="Nej (knap hørbar)",Pointfordeling!$I$44,Pointfordeling!$I$46)))</f>
        <v/>
      </c>
      <c r="M42" s="105" t="str">
        <f>IF(M6="-","",IF(OR('Indtast oplysninger'!M37="Ja, hørbar",'Indtast oplysninger'!M37="Ved ikke"),Pointfordeling!$I$45,IF('Indtast oplysninger'!M37="Nej (knap hørbar)",Pointfordeling!$I$44,Pointfordeling!$I$46)))</f>
        <v/>
      </c>
      <c r="N42" s="105" t="str">
        <f>IF(N6="-","",IF(OR('Indtast oplysninger'!N37="Ja, hørbar",'Indtast oplysninger'!N37="Ved ikke"),Pointfordeling!$I$45,IF('Indtast oplysninger'!N37="Nej (knap hørbar)",Pointfordeling!$I$44,Pointfordeling!$I$46)))</f>
        <v/>
      </c>
      <c r="O42" s="105" t="str">
        <f>IF(O6="-","",IF(OR('Indtast oplysninger'!O37="Ja, hørbar",'Indtast oplysninger'!O37="Ved ikke"),Pointfordeling!$I$45,IF('Indtast oplysninger'!O37="Nej (knap hørbar)",Pointfordeling!$I$44,Pointfordeling!$I$46)))</f>
        <v/>
      </c>
      <c r="P42" s="105" t="str">
        <f>IF(P6="-","",IF(OR('Indtast oplysninger'!P37="Ja, hørbar",'Indtast oplysninger'!P37="Ved ikke"),Pointfordeling!$I$45,IF('Indtast oplysninger'!P37="Nej (knap hørbar)",Pointfordeling!$I$44,Pointfordeling!$I$46)))</f>
        <v/>
      </c>
      <c r="Q42" s="105" t="str">
        <f>IF(Q6="-","",IF(OR('Indtast oplysninger'!Q37="Ja, hørbar",'Indtast oplysninger'!Q37="Ved ikke"),Pointfordeling!$I$45,IF('Indtast oplysninger'!Q37="Nej (knap hørbar)",Pointfordeling!$I$44,Pointfordeling!$I$46)))</f>
        <v/>
      </c>
      <c r="R42" s="105" t="str">
        <f>IF(R6="-","",IF(OR('Indtast oplysninger'!R37="Ja, hørbar",'Indtast oplysninger'!R37="Ved ikke"),Pointfordeling!$I$45,IF('Indtast oplysninger'!R37="Nej (knap hørbar)",Pointfordeling!$I$44,Pointfordeling!$I$46)))</f>
        <v/>
      </c>
      <c r="S42" s="105" t="str">
        <f>IF(S6="-","",IF(OR('Indtast oplysninger'!S37="Ja, hørbar",'Indtast oplysninger'!S37="Ved ikke"),Pointfordeling!$I$45,IF('Indtast oplysninger'!S37="Nej (knap hørbar)",Pointfordeling!$I$44,Pointfordeling!$I$46)))</f>
        <v/>
      </c>
      <c r="T42" s="105" t="str">
        <f>IF(T6="-","",IF(OR('Indtast oplysninger'!T37="Ja, hørbar",'Indtast oplysninger'!T37="Ved ikke"),Pointfordeling!$I$45,IF('Indtast oplysninger'!T37="Nej (knap hørbar)",Pointfordeling!$I$44,Pointfordeling!$I$46)))</f>
        <v/>
      </c>
      <c r="U42" s="105" t="str">
        <f>IF(U6="-","",IF(OR('Indtast oplysninger'!U37="Ja, hørbar",'Indtast oplysninger'!U37="Ved ikke"),Pointfordeling!$I$45,IF('Indtast oplysninger'!U37="Nej (knap hørbar)",Pointfordeling!$I$44,Pointfordeling!$I$46)))</f>
        <v/>
      </c>
      <c r="V42" s="105" t="str">
        <f>IF(V6="-","",IF(OR('Indtast oplysninger'!V37="Ja, hørbar",'Indtast oplysninger'!V37="Ved ikke"),Pointfordeling!$I$45,IF('Indtast oplysninger'!V37="Nej (knap hørbar)",Pointfordeling!$I$44,Pointfordeling!$I$46)))</f>
        <v/>
      </c>
      <c r="W42" s="105" t="str">
        <f>IF(W6="-","",IF(OR('Indtast oplysninger'!W37="Ja, hørbar",'Indtast oplysninger'!W37="Ved ikke"),Pointfordeling!$I$45,IF('Indtast oplysninger'!W37="Nej (knap hørbar)",Pointfordeling!$I$44,Pointfordeling!$I$46)))</f>
        <v/>
      </c>
      <c r="X42" s="105" t="str">
        <f>IF(X6="-","",IF(OR('Indtast oplysninger'!X37="Ja, hørbar",'Indtast oplysninger'!X37="Ved ikke"),Pointfordeling!$I$45,IF('Indtast oplysninger'!X37="Nej (knap hørbar)",Pointfordeling!$I$44,Pointfordeling!$I$46)))</f>
        <v/>
      </c>
      <c r="Y42" s="105" t="str">
        <f>IF(Y6="-","",IF(OR('Indtast oplysninger'!Y37="Ja, hørbar",'Indtast oplysninger'!Y37="Ved ikke"),Pointfordeling!$I$45,IF('Indtast oplysninger'!Y37="Nej (knap hørbar)",Pointfordeling!$I$44,Pointfordeling!$I$46)))</f>
        <v/>
      </c>
      <c r="Z42" s="105" t="str">
        <f>IF(Z6="-","",IF(OR('Indtast oplysninger'!Z37="Ja, hørbar",'Indtast oplysninger'!Z37="Ved ikke"),Pointfordeling!$I$45,IF('Indtast oplysninger'!Z37="Nej (knap hørbar)",Pointfordeling!$I$44,Pointfordeling!$I$46)))</f>
        <v/>
      </c>
      <c r="AA42" s="105" t="str">
        <f>IF(AA6="-","",IF(OR('Indtast oplysninger'!AA37="Ja, hørbar",'Indtast oplysninger'!AA37="Ved ikke"),Pointfordeling!$I$45,IF('Indtast oplysninger'!AA37="Nej (knap hørbar)",Pointfordeling!$I$44,Pointfordeling!$I$46)))</f>
        <v/>
      </c>
      <c r="AB42" s="105" t="str">
        <f>IF(AB6="-","",IF(OR('Indtast oplysninger'!AB37="Ja, hørbar",'Indtast oplysninger'!AB37="Ved ikke"),Pointfordeling!$I$45,IF('Indtast oplysninger'!AB37="Nej (knap hørbar)",Pointfordeling!$I$44,Pointfordeling!$I$46)))</f>
        <v/>
      </c>
      <c r="AC42" s="105" t="str">
        <f>IF(AC6="-","",IF(OR('Indtast oplysninger'!AC37="Ja, hørbar",'Indtast oplysninger'!AC37="Ved ikke"),Pointfordeling!$I$45,IF('Indtast oplysninger'!AC37="Nej (knap hørbar)",Pointfordeling!$I$44,Pointfordeling!$I$46)))</f>
        <v/>
      </c>
      <c r="AD42" s="105" t="str">
        <f>IF(AD6="-","",IF(OR('Indtast oplysninger'!AD37="Ja, hørbar",'Indtast oplysninger'!AD37="Ved ikke"),Pointfordeling!$I$45,IF('Indtast oplysninger'!AD37="Nej (knap hørbar)",Pointfordeling!$I$44,Pointfordeling!$I$46)))</f>
        <v/>
      </c>
      <c r="AE42" s="105" t="str">
        <f>IF(AE6="-","",IF(OR('Indtast oplysninger'!AE37="Ja, hørbar",'Indtast oplysninger'!AE37="Ved ikke"),Pointfordeling!$I$45,IF('Indtast oplysninger'!AE37="Nej (knap hørbar)",Pointfordeling!$I$44,Pointfordeling!$I$46)))</f>
        <v/>
      </c>
      <c r="AF42" s="105" t="str">
        <f>IF(AF6="-","",IF(OR('Indtast oplysninger'!AF37="Ja, hørbar",'Indtast oplysninger'!AF37="Ved ikke"),Pointfordeling!$I$45,IF('Indtast oplysninger'!AF37="Nej (knap hørbar)",Pointfordeling!$I$44,Pointfordeling!$I$46)))</f>
        <v/>
      </c>
      <c r="AG42" s="105" t="str">
        <f>IF(AG6="-","",IF(OR('Indtast oplysninger'!AG37="Ja, hørbar",'Indtast oplysninger'!AG37="Ved ikke"),Pointfordeling!$I$45,IF('Indtast oplysninger'!AG37="Nej (knap hørbar)",Pointfordeling!$I$44,Pointfordeling!$I$46)))</f>
        <v/>
      </c>
      <c r="AH42" s="105" t="str">
        <f>IF(AH6="-","",IF(OR('Indtast oplysninger'!AH37="Ja, hørbar",'Indtast oplysninger'!AH37="Ved ikke"),Pointfordeling!$I$45,IF('Indtast oplysninger'!AH37="Nej (knap hørbar)",Pointfordeling!$I$44,Pointfordeling!$I$46)))</f>
        <v/>
      </c>
      <c r="AI42" s="105" t="str">
        <f>IF(AI6="-","",IF(OR('Indtast oplysninger'!AI37="Ja, hørbar",'Indtast oplysninger'!AI37="Ved ikke"),Pointfordeling!$I$45,IF('Indtast oplysninger'!AI37="Nej (knap hørbar)",Pointfordeling!$I$44,Pointfordeling!$I$46)))</f>
        <v/>
      </c>
      <c r="AJ42" s="105" t="str">
        <f>IF(AJ6="-","",IF(OR('Indtast oplysninger'!AJ37="Ja, hørbar",'Indtast oplysninger'!AJ37="Ved ikke"),Pointfordeling!$I$45,IF('Indtast oplysninger'!AJ37="Nej (knap hørbar)",Pointfordeling!$I$44,Pointfordeling!$I$46)))</f>
        <v/>
      </c>
      <c r="AK42" s="105" t="str">
        <f>IF(AK6="-","",IF(OR('Indtast oplysninger'!AK37="Ja, hørbar",'Indtast oplysninger'!AK37="Ved ikke"),Pointfordeling!$I$45,IF('Indtast oplysninger'!AK37="Nej (knap hørbar)",Pointfordeling!$I$44,Pointfordeling!$I$46)))</f>
        <v/>
      </c>
      <c r="AL42" s="105" t="str">
        <f>IF(AL6="-","",IF(OR('Indtast oplysninger'!AL37="Ja, hørbar",'Indtast oplysninger'!AL37="Ved ikke"),Pointfordeling!$I$45,IF('Indtast oplysninger'!AL37="Nej (knap hørbar)",Pointfordeling!$I$44,Pointfordeling!$I$46)))</f>
        <v/>
      </c>
      <c r="AM42" s="105" t="str">
        <f>IF(AM6="-","",IF(OR('Indtast oplysninger'!AM37="Ja, hørbar",'Indtast oplysninger'!AM37="Ved ikke"),Pointfordeling!$I$45,IF('Indtast oplysninger'!AM37="Nej (knap hørbar)",Pointfordeling!$I$44,Pointfordeling!$I$46)))</f>
        <v/>
      </c>
      <c r="AN42" s="105" t="str">
        <f>IF(AN6="-","",IF(OR('Indtast oplysninger'!AN37="Ja, hørbar",'Indtast oplysninger'!AN37="Ved ikke"),Pointfordeling!$I$45,IF('Indtast oplysninger'!AN37="Nej (knap hørbar)",Pointfordeling!$I$44,Pointfordeling!$I$46)))</f>
        <v/>
      </c>
      <c r="AO42" s="105" t="str">
        <f>IF(AO6="-","",IF(OR('Indtast oplysninger'!AO37="Ja, hørbar",'Indtast oplysninger'!AO37="Ved ikke"),Pointfordeling!$I$45,IF('Indtast oplysninger'!AO37="Nej (knap hørbar)",Pointfordeling!$I$44,Pointfordeling!$I$46)))</f>
        <v/>
      </c>
      <c r="AP42" s="105" t="str">
        <f>IF(AP6="-","",IF(OR('Indtast oplysninger'!AP37="Ja, hørbar",'Indtast oplysninger'!AP37="Ved ikke"),Pointfordeling!$I$45,IF('Indtast oplysninger'!AP37="Nej (knap hørbar)",Pointfordeling!$I$44,Pointfordeling!$I$46)))</f>
        <v/>
      </c>
      <c r="AQ42" s="105" t="str">
        <f>IF(AQ6="-","",IF(OR('Indtast oplysninger'!AQ37="Ja, hørbar",'Indtast oplysninger'!AQ37="Ved ikke"),Pointfordeling!$I$45,IF('Indtast oplysninger'!AQ37="Nej (knap hørbar)",Pointfordeling!$I$44,Pointfordeling!$I$46)))</f>
        <v/>
      </c>
      <c r="AR42" s="105" t="str">
        <f>IF(AR6="-","",IF(OR('Indtast oplysninger'!AR37="Ja, hørbar",'Indtast oplysninger'!AR37="Ved ikke"),Pointfordeling!$I$45,IF('Indtast oplysninger'!AR37="Nej (knap hørbar)",Pointfordeling!$I$44,Pointfordeling!$I$46)))</f>
        <v/>
      </c>
      <c r="AS42" s="105" t="str">
        <f>IF(AS6="-","",IF(OR('Indtast oplysninger'!AS37="Ja, hørbar",'Indtast oplysninger'!AS37="Ved ikke"),Pointfordeling!$I$45,IF('Indtast oplysninger'!AS37="Nej (knap hørbar)",Pointfordeling!$I$44,Pointfordeling!$I$46)))</f>
        <v/>
      </c>
      <c r="AT42" s="105" t="str">
        <f>IF(AT6="-","",IF(OR('Indtast oplysninger'!AT37="Ja, hørbar",'Indtast oplysninger'!AT37="Ved ikke"),Pointfordeling!$I$45,IF('Indtast oplysninger'!AT37="Nej (knap hørbar)",Pointfordeling!$I$44,Pointfordeling!$I$46)))</f>
        <v/>
      </c>
      <c r="AU42" s="105" t="str">
        <f>IF(AU6="-","",IF(OR('Indtast oplysninger'!AU37="Ja, hørbar",'Indtast oplysninger'!AU37="Ved ikke"),Pointfordeling!$I$45,IF('Indtast oplysninger'!AU37="Nej (knap hørbar)",Pointfordeling!$I$44,Pointfordeling!$I$46)))</f>
        <v/>
      </c>
      <c r="AV42" s="105" t="str">
        <f>IF(AV6="-","",IF(OR('Indtast oplysninger'!AV37="Ja, hørbar",'Indtast oplysninger'!AV37="Ved ikke"),Pointfordeling!$I$45,IF('Indtast oplysninger'!AV37="Nej (knap hørbar)",Pointfordeling!$I$44,Pointfordeling!$I$46)))</f>
        <v/>
      </c>
      <c r="AW42" s="105" t="str">
        <f>IF(AW6="-","",IF(OR('Indtast oplysninger'!AW37="Ja, hørbar",'Indtast oplysninger'!AW37="Ved ikke"),Pointfordeling!$I$45,IF('Indtast oplysninger'!AW37="Nej (knap hørbar)",Pointfordeling!$I$44,Pointfordeling!$I$46)))</f>
        <v/>
      </c>
      <c r="AX42" s="105" t="str">
        <f>IF(AX6="-","",IF(OR('Indtast oplysninger'!AX37="Ja, hørbar",'Indtast oplysninger'!AX37="Ved ikke"),Pointfordeling!$I$45,IF('Indtast oplysninger'!AX37="Nej (knap hørbar)",Pointfordeling!$I$44,Pointfordeling!$I$46)))</f>
        <v/>
      </c>
      <c r="AY42" s="105" t="str">
        <f>IF(AY6="-","",IF(OR('Indtast oplysninger'!AY37="Ja, hørbar",'Indtast oplysninger'!AY37="Ved ikke"),Pointfordeling!$I$45,IF('Indtast oplysninger'!AY37="Nej (knap hørbar)",Pointfordeling!$I$44,Pointfordeling!$I$46)))</f>
        <v/>
      </c>
      <c r="AZ42" s="105" t="str">
        <f>IF(AZ6="-","",IF(OR('Indtast oplysninger'!AZ37="Ja, hørbar",'Indtast oplysninger'!AZ37="Ved ikke"),Pointfordeling!$I$45,IF('Indtast oplysninger'!AZ37="Nej (knap hørbar)",Pointfordeling!$I$44,Pointfordeling!$I$46)))</f>
        <v/>
      </c>
      <c r="BA42" s="105" t="str">
        <f>IF(BA6="-","",IF(OR('Indtast oplysninger'!BA37="Ja, hørbar",'Indtast oplysninger'!BA37="Ved ikke"),Pointfordeling!$I$45,IF('Indtast oplysninger'!BA37="Nej (knap hørbar)",Pointfordeling!$I$44,Pointfordeling!$I$46)))</f>
        <v/>
      </c>
      <c r="BB42" s="105" t="str">
        <f>IF(BB6="-","",IF(OR('Indtast oplysninger'!BB37="Ja, hørbar",'Indtast oplysninger'!BB37="Ved ikke"),Pointfordeling!$I$45,IF('Indtast oplysninger'!BB37="Nej (knap hørbar)",Pointfordeling!$I$44,Pointfordeling!$I$46)))</f>
        <v/>
      </c>
      <c r="BC42" s="105" t="str">
        <f>IF(BC6="-","",IF(OR('Indtast oplysninger'!BC37="Ja, hørbar",'Indtast oplysninger'!BC37="Ved ikke"),Pointfordeling!$I$45,IF('Indtast oplysninger'!BC37="Nej (knap hørbar)",Pointfordeling!$I$44,Pointfordeling!$I$46)))</f>
        <v/>
      </c>
      <c r="BD42" s="105" t="str">
        <f>IF(BD6="-","",IF(OR('Indtast oplysninger'!BD37="Ja, hørbar",'Indtast oplysninger'!BD37="Ved ikke"),Pointfordeling!$I$45,IF('Indtast oplysninger'!BD37="Nej (knap hørbar)",Pointfordeling!$I$44,Pointfordeling!$I$46)))</f>
        <v/>
      </c>
      <c r="BE42" s="105" t="str">
        <f>IF(BE6="-","",IF(OR('Indtast oplysninger'!BE37="Ja, hørbar",'Indtast oplysninger'!BE37="Ved ikke"),Pointfordeling!$I$45,IF('Indtast oplysninger'!BE37="Nej (knap hørbar)",Pointfordeling!$I$44,Pointfordeling!$I$46)))</f>
        <v/>
      </c>
      <c r="BF42" s="105" t="str">
        <f>IF(BF6="-","",IF(OR('Indtast oplysninger'!BF37="Ja, hørbar",'Indtast oplysninger'!BF37="Ved ikke"),Pointfordeling!$I$45,IF('Indtast oplysninger'!BF37="Nej (knap hørbar)",Pointfordeling!$I$44,Pointfordeling!$I$46)))</f>
        <v/>
      </c>
      <c r="BG42" s="105" t="str">
        <f>IF(BG6="-","",IF(OR('Indtast oplysninger'!BG37="Ja, hørbar",'Indtast oplysninger'!BG37="Ved ikke"),Pointfordeling!$I$45,IF('Indtast oplysninger'!BG37="Nej (knap hørbar)",Pointfordeling!$I$44,Pointfordeling!$I$46)))</f>
        <v/>
      </c>
      <c r="BH42" s="105" t="str">
        <f>IF(BH6="-","",IF(OR('Indtast oplysninger'!BH37="Ja, hørbar",'Indtast oplysninger'!BH37="Ved ikke"),Pointfordeling!$I$45,IF('Indtast oplysninger'!BH37="Nej (knap hørbar)",Pointfordeling!$I$44,Pointfordeling!$I$46)))</f>
        <v/>
      </c>
      <c r="BI42" s="105" t="str">
        <f>IF(BI6="-","",IF(OR('Indtast oplysninger'!BI37="Ja, hørbar",'Indtast oplysninger'!BI37="Ved ikke"),Pointfordeling!$I$45,IF('Indtast oplysninger'!BI37="Nej (knap hørbar)",Pointfordeling!$I$44,Pointfordeling!$I$46)))</f>
        <v/>
      </c>
      <c r="BJ42" s="105" t="str">
        <f>IF(BJ6="-","",IF(OR('Indtast oplysninger'!BJ37="Ja, hørbar",'Indtast oplysninger'!BJ37="Ved ikke"),Pointfordeling!$I$45,IF('Indtast oplysninger'!BJ37="Nej (knap hørbar)",Pointfordeling!$I$44,Pointfordeling!$I$46)))</f>
        <v/>
      </c>
      <c r="BK42" s="105" t="str">
        <f>IF(BK6="-","",IF(OR('Indtast oplysninger'!BK37="Ja, hørbar",'Indtast oplysninger'!BK37="Ved ikke"),Pointfordeling!$I$45,IF('Indtast oplysninger'!BK37="Nej (knap hørbar)",Pointfordeling!$I$44,Pointfordeling!$I$46)))</f>
        <v/>
      </c>
      <c r="BL42" s="308"/>
      <c r="BM42" s="308"/>
      <c r="BN42" s="308"/>
      <c r="BO42" s="308"/>
      <c r="BP42" s="308"/>
    </row>
    <row r="43" spans="1:68" hidden="1" outlineLevel="1" x14ac:dyDescent="0.4">
      <c r="A43" s="3"/>
      <c r="B43" s="310">
        <f>Pointfordeling!A51</f>
        <v>0.1</v>
      </c>
      <c r="C43" s="3"/>
      <c r="D43" s="3" t="s">
        <v>646</v>
      </c>
      <c r="E43" s="364" t="str">
        <f>IF(E6="-","",'Indtast oplysninger'!E38)</f>
        <v>Nej (knap hørbar)</v>
      </c>
      <c r="F43" s="364" t="str">
        <f>IF(F6="-","",'Indtast oplysninger'!F38)</f>
        <v>Ja, forstyrrende</v>
      </c>
      <c r="G43" s="364" t="str">
        <f>IF(G6="-","",'Indtast oplysninger'!G38)</f>
        <v>Ja, hørbar</v>
      </c>
      <c r="H43" s="364" t="str">
        <f>IF(H6="-","",'Indtast oplysninger'!H38)</f>
        <v>Ved ikke</v>
      </c>
      <c r="I43" s="364" t="str">
        <f>IF(I6="-","",'Indtast oplysninger'!I38)</f>
        <v/>
      </c>
      <c r="J43" s="364" t="str">
        <f>IF(J6="-","",'Indtast oplysninger'!J38)</f>
        <v/>
      </c>
      <c r="K43" s="364" t="str">
        <f>IF(K6="-","",'Indtast oplysninger'!K38)</f>
        <v/>
      </c>
      <c r="L43" s="364" t="str">
        <f>IF(L6="-","",'Indtast oplysninger'!L38)</f>
        <v/>
      </c>
      <c r="M43" s="364" t="str">
        <f>IF(M6="-","",'Indtast oplysninger'!M38)</f>
        <v/>
      </c>
      <c r="N43" s="364" t="str">
        <f>IF(N6="-","",'Indtast oplysninger'!N38)</f>
        <v/>
      </c>
      <c r="O43" s="364" t="str">
        <f>IF(O6="-","",'Indtast oplysninger'!O38)</f>
        <v/>
      </c>
      <c r="P43" s="364" t="str">
        <f>IF(P6="-","",'Indtast oplysninger'!P38)</f>
        <v/>
      </c>
      <c r="Q43" s="364" t="str">
        <f>IF(Q6="-","",'Indtast oplysninger'!Q38)</f>
        <v/>
      </c>
      <c r="R43" s="364" t="str">
        <f>IF(R6="-","",'Indtast oplysninger'!R38)</f>
        <v/>
      </c>
      <c r="S43" s="364" t="str">
        <f>IF(S6="-","",'Indtast oplysninger'!S38)</f>
        <v/>
      </c>
      <c r="T43" s="364" t="str">
        <f>IF(T6="-","",'Indtast oplysninger'!T38)</f>
        <v/>
      </c>
      <c r="U43" s="364" t="str">
        <f>IF(U6="-","",'Indtast oplysninger'!U38)</f>
        <v/>
      </c>
      <c r="V43" s="364" t="str">
        <f>IF(V6="-","",'Indtast oplysninger'!V38)</f>
        <v/>
      </c>
      <c r="W43" s="364" t="str">
        <f>IF(W6="-","",'Indtast oplysninger'!W38)</f>
        <v/>
      </c>
      <c r="X43" s="364" t="str">
        <f>IF(X6="-","",'Indtast oplysninger'!X38)</f>
        <v/>
      </c>
      <c r="Y43" s="364" t="str">
        <f>IF(Y6="-","",'Indtast oplysninger'!Y38)</f>
        <v/>
      </c>
      <c r="Z43" s="364" t="str">
        <f>IF(Z6="-","",'Indtast oplysninger'!Z38)</f>
        <v/>
      </c>
      <c r="AA43" s="364" t="str">
        <f>IF(AA6="-","",'Indtast oplysninger'!AA38)</f>
        <v/>
      </c>
      <c r="AB43" s="364" t="str">
        <f>IF(AB6="-","",'Indtast oplysninger'!AB38)</f>
        <v/>
      </c>
      <c r="AC43" s="364" t="str">
        <f>IF(AC6="-","",'Indtast oplysninger'!AC38)</f>
        <v/>
      </c>
      <c r="AD43" s="364" t="str">
        <f>IF(AD6="-","",'Indtast oplysninger'!AD38)</f>
        <v/>
      </c>
      <c r="AE43" s="364" t="str">
        <f>IF(AE6="-","",'Indtast oplysninger'!AE38)</f>
        <v/>
      </c>
      <c r="AF43" s="364" t="str">
        <f>IF(AF6="-","",'Indtast oplysninger'!AF38)</f>
        <v/>
      </c>
      <c r="AG43" s="364" t="str">
        <f>IF(AG6="-","",'Indtast oplysninger'!AG38)</f>
        <v/>
      </c>
      <c r="AH43" s="364" t="str">
        <f>IF(AH6="-","",'Indtast oplysninger'!AH38)</f>
        <v/>
      </c>
      <c r="AI43" s="364" t="str">
        <f>IF(AI6="-","",'Indtast oplysninger'!AI38)</f>
        <v/>
      </c>
      <c r="AJ43" s="364" t="str">
        <f>IF(AJ6="-","",'Indtast oplysninger'!AJ38)</f>
        <v/>
      </c>
      <c r="AK43" s="364" t="str">
        <f>IF(AK6="-","",'Indtast oplysninger'!AK38)</f>
        <v/>
      </c>
      <c r="AL43" s="364" t="str">
        <f>IF(AL6="-","",'Indtast oplysninger'!AL38)</f>
        <v/>
      </c>
      <c r="AM43" s="364" t="str">
        <f>IF(AM6="-","",'Indtast oplysninger'!AM38)</f>
        <v/>
      </c>
      <c r="AN43" s="364" t="str">
        <f>IF(AN6="-","",'Indtast oplysninger'!AN38)</f>
        <v/>
      </c>
      <c r="AO43" s="364" t="str">
        <f>IF(AO6="-","",'Indtast oplysninger'!AO38)</f>
        <v/>
      </c>
      <c r="AP43" s="364" t="str">
        <f>IF(AP6="-","",'Indtast oplysninger'!AP38)</f>
        <v/>
      </c>
      <c r="AQ43" s="364" t="str">
        <f>IF(AQ6="-","",'Indtast oplysninger'!AQ38)</f>
        <v/>
      </c>
      <c r="AR43" s="364" t="str">
        <f>IF(AR6="-","",'Indtast oplysninger'!AR38)</f>
        <v/>
      </c>
      <c r="AS43" s="364" t="str">
        <f>IF(AS6="-","",'Indtast oplysninger'!AS38)</f>
        <v/>
      </c>
      <c r="AT43" s="364" t="str">
        <f>IF(AT6="-","",'Indtast oplysninger'!AT38)</f>
        <v/>
      </c>
      <c r="AU43" s="364" t="str">
        <f>IF(AU6="-","",'Indtast oplysninger'!AU38)</f>
        <v/>
      </c>
      <c r="AV43" s="364" t="str">
        <f>IF(AV6="-","",'Indtast oplysninger'!AV38)</f>
        <v/>
      </c>
      <c r="AW43" s="364" t="str">
        <f>IF(AW6="-","",'Indtast oplysninger'!AW38)</f>
        <v/>
      </c>
      <c r="AX43" s="364" t="str">
        <f>IF(AX6="-","",'Indtast oplysninger'!AX38)</f>
        <v/>
      </c>
      <c r="AY43" s="364" t="str">
        <f>IF(AY6="-","",'Indtast oplysninger'!AY38)</f>
        <v/>
      </c>
      <c r="AZ43" s="364" t="str">
        <f>IF(AZ6="-","",'Indtast oplysninger'!AZ38)</f>
        <v/>
      </c>
      <c r="BA43" s="364" t="str">
        <f>IF(BA6="-","",'Indtast oplysninger'!BA38)</f>
        <v/>
      </c>
      <c r="BB43" s="364" t="str">
        <f>IF(BB6="-","",'Indtast oplysninger'!BB38)</f>
        <v/>
      </c>
      <c r="BC43" s="364" t="str">
        <f>IF(BC6="-","",'Indtast oplysninger'!BC38)</f>
        <v/>
      </c>
      <c r="BD43" s="364" t="str">
        <f>IF(BD6="-","",'Indtast oplysninger'!BD38)</f>
        <v/>
      </c>
      <c r="BE43" s="364" t="str">
        <f>IF(BE6="-","",'Indtast oplysninger'!BE38)</f>
        <v/>
      </c>
      <c r="BF43" s="364" t="str">
        <f>IF(BF6="-","",'Indtast oplysninger'!BF38)</f>
        <v/>
      </c>
      <c r="BG43" s="364" t="str">
        <f>IF(BG6="-","",'Indtast oplysninger'!BG38)</f>
        <v/>
      </c>
      <c r="BH43" s="364" t="str">
        <f>IF(BH6="-","",'Indtast oplysninger'!BH38)</f>
        <v/>
      </c>
      <c r="BI43" s="364" t="str">
        <f>IF(BI6="-","",'Indtast oplysninger'!BI38)</f>
        <v/>
      </c>
      <c r="BJ43" s="364" t="str">
        <f>IF(BJ6="-","",'Indtast oplysninger'!BJ38)</f>
        <v/>
      </c>
      <c r="BK43" s="364" t="str">
        <f>IF(BK6="-","",'Indtast oplysninger'!BK38)</f>
        <v/>
      </c>
      <c r="BL43" s="3"/>
      <c r="BM43" s="3"/>
      <c r="BN43" s="3"/>
      <c r="BO43" s="3"/>
      <c r="BP43" s="3"/>
    </row>
    <row r="44" spans="1:68" s="98" customFormat="1" ht="12" hidden="1" outlineLevel="1" x14ac:dyDescent="0.35">
      <c r="A44" s="308"/>
      <c r="B44" s="309"/>
      <c r="C44" s="309"/>
      <c r="D44" s="363" t="s">
        <v>630</v>
      </c>
      <c r="E44" s="105">
        <f>IF(E6="-","",IF(OR('Indtast oplysninger'!E38="Ja, hørbar",'Indtast oplysninger'!E38="Ved ikke"),Pointfordeling!$I$45,IF('Indtast oplysninger'!E38="Nej (knap hørbar)",Pointfordeling!$I$44,Pointfordeling!$I$46)))</f>
        <v>0</v>
      </c>
      <c r="F44" s="105">
        <f>IF(F6="-","",IF(OR('Indtast oplysninger'!F38="Ja, hørbar",'Indtast oplysninger'!F38="Ved ikke"),Pointfordeling!$I$45,IF('Indtast oplysninger'!F38="Nej (knap hørbar)",Pointfordeling!$I$44,Pointfordeling!$I$46)))</f>
        <v>2</v>
      </c>
      <c r="G44" s="105">
        <f>IF(G6="-","",IF(OR('Indtast oplysninger'!G38="Ja, hørbar",'Indtast oplysninger'!G38="Ved ikke"),Pointfordeling!$I$45,IF('Indtast oplysninger'!G38="Nej (knap hørbar)",Pointfordeling!$I$44,Pointfordeling!$I$46)))</f>
        <v>1</v>
      </c>
      <c r="H44" s="105">
        <f>IF(H6="-","",IF(OR('Indtast oplysninger'!H38="Ja, hørbar",'Indtast oplysninger'!H38="Ved ikke"),Pointfordeling!$I$45,IF('Indtast oplysninger'!H38="Nej (knap hørbar)",Pointfordeling!$I$44,Pointfordeling!$I$46)))</f>
        <v>1</v>
      </c>
      <c r="I44" s="105" t="str">
        <f>IF(I6="-","",IF(OR('Indtast oplysninger'!I38="Ja, hørbar",'Indtast oplysninger'!I38="Ved ikke"),Pointfordeling!$I$45,IF('Indtast oplysninger'!I38="Nej (knap hørbar)",Pointfordeling!$I$44,Pointfordeling!$I$46)))</f>
        <v/>
      </c>
      <c r="J44" s="105" t="str">
        <f>IF(J6="-","",IF(OR('Indtast oplysninger'!J38="Ja, hørbar",'Indtast oplysninger'!J38="Ved ikke"),Pointfordeling!$I$45,IF('Indtast oplysninger'!J38="Nej (knap hørbar)",Pointfordeling!$I$44,Pointfordeling!$I$46)))</f>
        <v/>
      </c>
      <c r="K44" s="105" t="str">
        <f>IF(K6="-","",IF(OR('Indtast oplysninger'!K38="Ja, hørbar",'Indtast oplysninger'!K38="Ved ikke"),Pointfordeling!$I$45,IF('Indtast oplysninger'!K38="Nej (knap hørbar)",Pointfordeling!$I$44,Pointfordeling!$I$46)))</f>
        <v/>
      </c>
      <c r="L44" s="105" t="str">
        <f>IF(L6="-","",IF(OR('Indtast oplysninger'!L38="Ja, hørbar",'Indtast oplysninger'!L38="Ved ikke"),Pointfordeling!$I$45,IF('Indtast oplysninger'!L38="Nej (knap hørbar)",Pointfordeling!$I$44,Pointfordeling!$I$46)))</f>
        <v/>
      </c>
      <c r="M44" s="105" t="str">
        <f>IF(M6="-","",IF(OR('Indtast oplysninger'!M38="Ja, hørbar",'Indtast oplysninger'!M38="Ved ikke"),Pointfordeling!$I$45,IF('Indtast oplysninger'!M38="Nej (knap hørbar)",Pointfordeling!$I$44,Pointfordeling!$I$46)))</f>
        <v/>
      </c>
      <c r="N44" s="105" t="str">
        <f>IF(N6="-","",IF(OR('Indtast oplysninger'!N38="Ja, hørbar",'Indtast oplysninger'!N38="Ved ikke"),Pointfordeling!$I$45,IF('Indtast oplysninger'!N38="Nej (knap hørbar)",Pointfordeling!$I$44,Pointfordeling!$I$46)))</f>
        <v/>
      </c>
      <c r="O44" s="105" t="str">
        <f>IF(O6="-","",IF(OR('Indtast oplysninger'!O38="Ja, hørbar",'Indtast oplysninger'!O38="Ved ikke"),Pointfordeling!$I$45,IF('Indtast oplysninger'!O38="Nej (knap hørbar)",Pointfordeling!$I$44,Pointfordeling!$I$46)))</f>
        <v/>
      </c>
      <c r="P44" s="105" t="str">
        <f>IF(P6="-","",IF(OR('Indtast oplysninger'!P38="Ja, hørbar",'Indtast oplysninger'!P38="Ved ikke"),Pointfordeling!$I$45,IF('Indtast oplysninger'!P38="Nej (knap hørbar)",Pointfordeling!$I$44,Pointfordeling!$I$46)))</f>
        <v/>
      </c>
      <c r="Q44" s="105" t="str">
        <f>IF(Q6="-","",IF(OR('Indtast oplysninger'!Q38="Ja, hørbar",'Indtast oplysninger'!Q38="Ved ikke"),Pointfordeling!$I$45,IF('Indtast oplysninger'!Q38="Nej (knap hørbar)",Pointfordeling!$I$44,Pointfordeling!$I$46)))</f>
        <v/>
      </c>
      <c r="R44" s="105" t="str">
        <f>IF(R6="-","",IF(OR('Indtast oplysninger'!R38="Ja, hørbar",'Indtast oplysninger'!R38="Ved ikke"),Pointfordeling!$I$45,IF('Indtast oplysninger'!R38="Nej (knap hørbar)",Pointfordeling!$I$44,Pointfordeling!$I$46)))</f>
        <v/>
      </c>
      <c r="S44" s="105" t="str">
        <f>IF(S6="-","",IF(OR('Indtast oplysninger'!S38="Ja, hørbar",'Indtast oplysninger'!S38="Ved ikke"),Pointfordeling!$I$45,IF('Indtast oplysninger'!S38="Nej (knap hørbar)",Pointfordeling!$I$44,Pointfordeling!$I$46)))</f>
        <v/>
      </c>
      <c r="T44" s="105" t="str">
        <f>IF(T6="-","",IF(OR('Indtast oplysninger'!T38="Ja, hørbar",'Indtast oplysninger'!T38="Ved ikke"),Pointfordeling!$I$45,IF('Indtast oplysninger'!T38="Nej (knap hørbar)",Pointfordeling!$I$44,Pointfordeling!$I$46)))</f>
        <v/>
      </c>
      <c r="U44" s="105" t="str">
        <f>IF(U6="-","",IF(OR('Indtast oplysninger'!U38="Ja, hørbar",'Indtast oplysninger'!U38="Ved ikke"),Pointfordeling!$I$45,IF('Indtast oplysninger'!U38="Nej (knap hørbar)",Pointfordeling!$I$44,Pointfordeling!$I$46)))</f>
        <v/>
      </c>
      <c r="V44" s="105" t="str">
        <f>IF(V6="-","",IF(OR('Indtast oplysninger'!V38="Ja, hørbar",'Indtast oplysninger'!V38="Ved ikke"),Pointfordeling!$I$45,IF('Indtast oplysninger'!V38="Nej (knap hørbar)",Pointfordeling!$I$44,Pointfordeling!$I$46)))</f>
        <v/>
      </c>
      <c r="W44" s="105" t="str">
        <f>IF(W6="-","",IF(OR('Indtast oplysninger'!W38="Ja, hørbar",'Indtast oplysninger'!W38="Ved ikke"),Pointfordeling!$I$45,IF('Indtast oplysninger'!W38="Nej (knap hørbar)",Pointfordeling!$I$44,Pointfordeling!$I$46)))</f>
        <v/>
      </c>
      <c r="X44" s="105" t="str">
        <f>IF(X6="-","",IF(OR('Indtast oplysninger'!X38="Ja, hørbar",'Indtast oplysninger'!X38="Ved ikke"),Pointfordeling!$I$45,IF('Indtast oplysninger'!X38="Nej (knap hørbar)",Pointfordeling!$I$44,Pointfordeling!$I$46)))</f>
        <v/>
      </c>
      <c r="Y44" s="105" t="str">
        <f>IF(Y6="-","",IF(OR('Indtast oplysninger'!Y38="Ja, hørbar",'Indtast oplysninger'!Y38="Ved ikke"),Pointfordeling!$I$45,IF('Indtast oplysninger'!Y38="Nej (knap hørbar)",Pointfordeling!$I$44,Pointfordeling!$I$46)))</f>
        <v/>
      </c>
      <c r="Z44" s="105" t="str">
        <f>IF(Z6="-","",IF(OR('Indtast oplysninger'!Z38="Ja, hørbar",'Indtast oplysninger'!Z38="Ved ikke"),Pointfordeling!$I$45,IF('Indtast oplysninger'!Z38="Nej (knap hørbar)",Pointfordeling!$I$44,Pointfordeling!$I$46)))</f>
        <v/>
      </c>
      <c r="AA44" s="105" t="str">
        <f>IF(AA6="-","",IF(OR('Indtast oplysninger'!AA38="Ja, hørbar",'Indtast oplysninger'!AA38="Ved ikke"),Pointfordeling!$I$45,IF('Indtast oplysninger'!AA38="Nej (knap hørbar)",Pointfordeling!$I$44,Pointfordeling!$I$46)))</f>
        <v/>
      </c>
      <c r="AB44" s="105" t="str">
        <f>IF(AB6="-","",IF(OR('Indtast oplysninger'!AB38="Ja, hørbar",'Indtast oplysninger'!AB38="Ved ikke"),Pointfordeling!$I$45,IF('Indtast oplysninger'!AB38="Nej (knap hørbar)",Pointfordeling!$I$44,Pointfordeling!$I$46)))</f>
        <v/>
      </c>
      <c r="AC44" s="105" t="str">
        <f>IF(AC6="-","",IF(OR('Indtast oplysninger'!AC38="Ja, hørbar",'Indtast oplysninger'!AC38="Ved ikke"),Pointfordeling!$I$45,IF('Indtast oplysninger'!AC38="Nej (knap hørbar)",Pointfordeling!$I$44,Pointfordeling!$I$46)))</f>
        <v/>
      </c>
      <c r="AD44" s="105" t="str">
        <f>IF(AD6="-","",IF(OR('Indtast oplysninger'!AD38="Ja, hørbar",'Indtast oplysninger'!AD38="Ved ikke"),Pointfordeling!$I$45,IF('Indtast oplysninger'!AD38="Nej (knap hørbar)",Pointfordeling!$I$44,Pointfordeling!$I$46)))</f>
        <v/>
      </c>
      <c r="AE44" s="105" t="str">
        <f>IF(AE6="-","",IF(OR('Indtast oplysninger'!AE38="Ja, hørbar",'Indtast oplysninger'!AE38="Ved ikke"),Pointfordeling!$I$45,IF('Indtast oplysninger'!AE38="Nej (knap hørbar)",Pointfordeling!$I$44,Pointfordeling!$I$46)))</f>
        <v/>
      </c>
      <c r="AF44" s="105" t="str">
        <f>IF(AF6="-","",IF(OR('Indtast oplysninger'!AF38="Ja, hørbar",'Indtast oplysninger'!AF38="Ved ikke"),Pointfordeling!$I$45,IF('Indtast oplysninger'!AF38="Nej (knap hørbar)",Pointfordeling!$I$44,Pointfordeling!$I$46)))</f>
        <v/>
      </c>
      <c r="AG44" s="105" t="str">
        <f>IF(AG6="-","",IF(OR('Indtast oplysninger'!AG38="Ja, hørbar",'Indtast oplysninger'!AG38="Ved ikke"),Pointfordeling!$I$45,IF('Indtast oplysninger'!AG38="Nej (knap hørbar)",Pointfordeling!$I$44,Pointfordeling!$I$46)))</f>
        <v/>
      </c>
      <c r="AH44" s="105" t="str">
        <f>IF(AH6="-","",IF(OR('Indtast oplysninger'!AH38="Ja, hørbar",'Indtast oplysninger'!AH38="Ved ikke"),Pointfordeling!$I$45,IF('Indtast oplysninger'!AH38="Nej (knap hørbar)",Pointfordeling!$I$44,Pointfordeling!$I$46)))</f>
        <v/>
      </c>
      <c r="AI44" s="105" t="str">
        <f>IF(AI6="-","",IF(OR('Indtast oplysninger'!AI38="Ja, hørbar",'Indtast oplysninger'!AI38="Ved ikke"),Pointfordeling!$I$45,IF('Indtast oplysninger'!AI38="Nej (knap hørbar)",Pointfordeling!$I$44,Pointfordeling!$I$46)))</f>
        <v/>
      </c>
      <c r="AJ44" s="105" t="str">
        <f>IF(AJ6="-","",IF(OR('Indtast oplysninger'!AJ38="Ja, hørbar",'Indtast oplysninger'!AJ38="Ved ikke"),Pointfordeling!$I$45,IF('Indtast oplysninger'!AJ38="Nej (knap hørbar)",Pointfordeling!$I$44,Pointfordeling!$I$46)))</f>
        <v/>
      </c>
      <c r="AK44" s="105" t="str">
        <f>IF(AK6="-","",IF(OR('Indtast oplysninger'!AK38="Ja, hørbar",'Indtast oplysninger'!AK38="Ved ikke"),Pointfordeling!$I$45,IF('Indtast oplysninger'!AK38="Nej (knap hørbar)",Pointfordeling!$I$44,Pointfordeling!$I$46)))</f>
        <v/>
      </c>
      <c r="AL44" s="105" t="str">
        <f>IF(AL6="-","",IF(OR('Indtast oplysninger'!AL38="Ja, hørbar",'Indtast oplysninger'!AL38="Ved ikke"),Pointfordeling!$I$45,IF('Indtast oplysninger'!AL38="Nej (knap hørbar)",Pointfordeling!$I$44,Pointfordeling!$I$46)))</f>
        <v/>
      </c>
      <c r="AM44" s="105" t="str">
        <f>IF(AM6="-","",IF(OR('Indtast oplysninger'!AM38="Ja, hørbar",'Indtast oplysninger'!AM38="Ved ikke"),Pointfordeling!$I$45,IF('Indtast oplysninger'!AM38="Nej (knap hørbar)",Pointfordeling!$I$44,Pointfordeling!$I$46)))</f>
        <v/>
      </c>
      <c r="AN44" s="105" t="str">
        <f>IF(AN6="-","",IF(OR('Indtast oplysninger'!AN38="Ja, hørbar",'Indtast oplysninger'!AN38="Ved ikke"),Pointfordeling!$I$45,IF('Indtast oplysninger'!AN38="Nej (knap hørbar)",Pointfordeling!$I$44,Pointfordeling!$I$46)))</f>
        <v/>
      </c>
      <c r="AO44" s="105" t="str">
        <f>IF(AO6="-","",IF(OR('Indtast oplysninger'!AO38="Ja, hørbar",'Indtast oplysninger'!AO38="Ved ikke"),Pointfordeling!$I$45,IF('Indtast oplysninger'!AO38="Nej (knap hørbar)",Pointfordeling!$I$44,Pointfordeling!$I$46)))</f>
        <v/>
      </c>
      <c r="AP44" s="105" t="str">
        <f>IF(AP6="-","",IF(OR('Indtast oplysninger'!AP38="Ja, hørbar",'Indtast oplysninger'!AP38="Ved ikke"),Pointfordeling!$I$45,IF('Indtast oplysninger'!AP38="Nej (knap hørbar)",Pointfordeling!$I$44,Pointfordeling!$I$46)))</f>
        <v/>
      </c>
      <c r="AQ44" s="105" t="str">
        <f>IF(AQ6="-","",IF(OR('Indtast oplysninger'!AQ38="Ja, hørbar",'Indtast oplysninger'!AQ38="Ved ikke"),Pointfordeling!$I$45,IF('Indtast oplysninger'!AQ38="Nej (knap hørbar)",Pointfordeling!$I$44,Pointfordeling!$I$46)))</f>
        <v/>
      </c>
      <c r="AR44" s="105" t="str">
        <f>IF(AR6="-","",IF(OR('Indtast oplysninger'!AR38="Ja, hørbar",'Indtast oplysninger'!AR38="Ved ikke"),Pointfordeling!$I$45,IF('Indtast oplysninger'!AR38="Nej (knap hørbar)",Pointfordeling!$I$44,Pointfordeling!$I$46)))</f>
        <v/>
      </c>
      <c r="AS44" s="105" t="str">
        <f>IF(AS6="-","",IF(OR('Indtast oplysninger'!AS38="Ja, hørbar",'Indtast oplysninger'!AS38="Ved ikke"),Pointfordeling!$I$45,IF('Indtast oplysninger'!AS38="Nej (knap hørbar)",Pointfordeling!$I$44,Pointfordeling!$I$46)))</f>
        <v/>
      </c>
      <c r="AT44" s="105" t="str">
        <f>IF(AT6="-","",IF(OR('Indtast oplysninger'!AT38="Ja, hørbar",'Indtast oplysninger'!AT38="Ved ikke"),Pointfordeling!$I$45,IF('Indtast oplysninger'!AT38="Nej (knap hørbar)",Pointfordeling!$I$44,Pointfordeling!$I$46)))</f>
        <v/>
      </c>
      <c r="AU44" s="105" t="str">
        <f>IF(AU6="-","",IF(OR('Indtast oplysninger'!AU38="Ja, hørbar",'Indtast oplysninger'!AU38="Ved ikke"),Pointfordeling!$I$45,IF('Indtast oplysninger'!AU38="Nej (knap hørbar)",Pointfordeling!$I$44,Pointfordeling!$I$46)))</f>
        <v/>
      </c>
      <c r="AV44" s="105" t="str">
        <f>IF(AV6="-","",IF(OR('Indtast oplysninger'!AV38="Ja, hørbar",'Indtast oplysninger'!AV38="Ved ikke"),Pointfordeling!$I$45,IF('Indtast oplysninger'!AV38="Nej (knap hørbar)",Pointfordeling!$I$44,Pointfordeling!$I$46)))</f>
        <v/>
      </c>
      <c r="AW44" s="105" t="str">
        <f>IF(AW6="-","",IF(OR('Indtast oplysninger'!AW38="Ja, hørbar",'Indtast oplysninger'!AW38="Ved ikke"),Pointfordeling!$I$45,IF('Indtast oplysninger'!AW38="Nej (knap hørbar)",Pointfordeling!$I$44,Pointfordeling!$I$46)))</f>
        <v/>
      </c>
      <c r="AX44" s="105" t="str">
        <f>IF(AX6="-","",IF(OR('Indtast oplysninger'!AX38="Ja, hørbar",'Indtast oplysninger'!AX38="Ved ikke"),Pointfordeling!$I$45,IF('Indtast oplysninger'!AX38="Nej (knap hørbar)",Pointfordeling!$I$44,Pointfordeling!$I$46)))</f>
        <v/>
      </c>
      <c r="AY44" s="105" t="str">
        <f>IF(AY6="-","",IF(OR('Indtast oplysninger'!AY38="Ja, hørbar",'Indtast oplysninger'!AY38="Ved ikke"),Pointfordeling!$I$45,IF('Indtast oplysninger'!AY38="Nej (knap hørbar)",Pointfordeling!$I$44,Pointfordeling!$I$46)))</f>
        <v/>
      </c>
      <c r="AZ44" s="105" t="str">
        <f>IF(AZ6="-","",IF(OR('Indtast oplysninger'!AZ38="Ja, hørbar",'Indtast oplysninger'!AZ38="Ved ikke"),Pointfordeling!$I$45,IF('Indtast oplysninger'!AZ38="Nej (knap hørbar)",Pointfordeling!$I$44,Pointfordeling!$I$46)))</f>
        <v/>
      </c>
      <c r="BA44" s="105" t="str">
        <f>IF(BA6="-","",IF(OR('Indtast oplysninger'!BA38="Ja, hørbar",'Indtast oplysninger'!BA38="Ved ikke"),Pointfordeling!$I$45,IF('Indtast oplysninger'!BA38="Nej (knap hørbar)",Pointfordeling!$I$44,Pointfordeling!$I$46)))</f>
        <v/>
      </c>
      <c r="BB44" s="105" t="str">
        <f>IF(BB6="-","",IF(OR('Indtast oplysninger'!BB38="Ja, hørbar",'Indtast oplysninger'!BB38="Ved ikke"),Pointfordeling!$I$45,IF('Indtast oplysninger'!BB38="Nej (knap hørbar)",Pointfordeling!$I$44,Pointfordeling!$I$46)))</f>
        <v/>
      </c>
      <c r="BC44" s="105" t="str">
        <f>IF(BC6="-","",IF(OR('Indtast oplysninger'!BC38="Ja, hørbar",'Indtast oplysninger'!BC38="Ved ikke"),Pointfordeling!$I$45,IF('Indtast oplysninger'!BC38="Nej (knap hørbar)",Pointfordeling!$I$44,Pointfordeling!$I$46)))</f>
        <v/>
      </c>
      <c r="BD44" s="105" t="str">
        <f>IF(BD6="-","",IF(OR('Indtast oplysninger'!BD38="Ja, hørbar",'Indtast oplysninger'!BD38="Ved ikke"),Pointfordeling!$I$45,IF('Indtast oplysninger'!BD38="Nej (knap hørbar)",Pointfordeling!$I$44,Pointfordeling!$I$46)))</f>
        <v/>
      </c>
      <c r="BE44" s="105" t="str">
        <f>IF(BE6="-","",IF(OR('Indtast oplysninger'!BE38="Ja, hørbar",'Indtast oplysninger'!BE38="Ved ikke"),Pointfordeling!$I$45,IF('Indtast oplysninger'!BE38="Nej (knap hørbar)",Pointfordeling!$I$44,Pointfordeling!$I$46)))</f>
        <v/>
      </c>
      <c r="BF44" s="105" t="str">
        <f>IF(BF6="-","",IF(OR('Indtast oplysninger'!BF38="Ja, hørbar",'Indtast oplysninger'!BF38="Ved ikke"),Pointfordeling!$I$45,IF('Indtast oplysninger'!BF38="Nej (knap hørbar)",Pointfordeling!$I$44,Pointfordeling!$I$46)))</f>
        <v/>
      </c>
      <c r="BG44" s="105" t="str">
        <f>IF(BG6="-","",IF(OR('Indtast oplysninger'!BG38="Ja, hørbar",'Indtast oplysninger'!BG38="Ved ikke"),Pointfordeling!$I$45,IF('Indtast oplysninger'!BG38="Nej (knap hørbar)",Pointfordeling!$I$44,Pointfordeling!$I$46)))</f>
        <v/>
      </c>
      <c r="BH44" s="105" t="str">
        <f>IF(BH6="-","",IF(OR('Indtast oplysninger'!BH38="Ja, hørbar",'Indtast oplysninger'!BH38="Ved ikke"),Pointfordeling!$I$45,IF('Indtast oplysninger'!BH38="Nej (knap hørbar)",Pointfordeling!$I$44,Pointfordeling!$I$46)))</f>
        <v/>
      </c>
      <c r="BI44" s="105" t="str">
        <f>IF(BI6="-","",IF(OR('Indtast oplysninger'!BI38="Ja, hørbar",'Indtast oplysninger'!BI38="Ved ikke"),Pointfordeling!$I$45,IF('Indtast oplysninger'!BI38="Nej (knap hørbar)",Pointfordeling!$I$44,Pointfordeling!$I$46)))</f>
        <v/>
      </c>
      <c r="BJ44" s="105" t="str">
        <f>IF(BJ6="-","",IF(OR('Indtast oplysninger'!BJ38="Ja, hørbar",'Indtast oplysninger'!BJ38="Ved ikke"),Pointfordeling!$I$45,IF('Indtast oplysninger'!BJ38="Nej (knap hørbar)",Pointfordeling!$I$44,Pointfordeling!$I$46)))</f>
        <v/>
      </c>
      <c r="BK44" s="105" t="str">
        <f>IF(BK6="-","",IF(OR('Indtast oplysninger'!BK38="Ja, hørbar",'Indtast oplysninger'!BK38="Ved ikke"),Pointfordeling!$I$45,IF('Indtast oplysninger'!BK38="Nej (knap hørbar)",Pointfordeling!$I$44,Pointfordeling!$I$46)))</f>
        <v/>
      </c>
      <c r="BL44" s="308"/>
      <c r="BM44" s="308"/>
      <c r="BN44" s="308"/>
      <c r="BO44" s="308"/>
      <c r="BP44" s="308"/>
    </row>
    <row r="45" spans="1:68" ht="15" collapsed="1" thickTop="1" x14ac:dyDescent="0.4">
      <c r="A45" s="3"/>
      <c r="B45" s="311"/>
      <c r="C45" s="315"/>
      <c r="D45" s="379" t="s">
        <v>657</v>
      </c>
      <c r="E45" s="106">
        <f>IF(E6="-","",IF(E38=0,1*Pointfordeling!$A$39,0)+IF(E40=0,1*Pointfordeling!$A$43,0)+IF(E42=0,1*Pointfordeling!$A$47,0)+IF(E44=0,1*Pointfordeling!$A$51,0))</f>
        <v>0.99999999999999989</v>
      </c>
      <c r="F45" s="106">
        <f>IF(F6="-","",IF(F38=0,1*Pointfordeling!$A$39,0)+IF(F40=0,1*Pointfordeling!$A$43,0)+IF(F42=0,1*Pointfordeling!$A$47,0)+IF(F44=0,1*Pointfordeling!$A$51,0))</f>
        <v>0.7</v>
      </c>
      <c r="G45" s="106">
        <f>IF(G6="-","",IF(G38=0,1*Pointfordeling!$A$39,0)+IF(G40=0,1*Pointfordeling!$A$43,0)+IF(G42=0,1*Pointfordeling!$A$47,0)+IF(G44=0,1*Pointfordeling!$A$51,0))</f>
        <v>0.79999999999999993</v>
      </c>
      <c r="H45" s="106">
        <f>IF(H6="-","",IF(H38=0,1*Pointfordeling!$A$39,0)+IF(H40=0,1*Pointfordeling!$A$43,0)+IF(H42=0,1*Pointfordeling!$A$47,0)+IF(H44=0,1*Pointfordeling!$A$51,0))</f>
        <v>0.1</v>
      </c>
      <c r="I45" s="106" t="str">
        <f>IF(I6="-","",IF(I38=0,1*Pointfordeling!$A$39,0)+IF(I40=0,1*Pointfordeling!$A$43,0)+IF(I42=0,1*Pointfordeling!$A$47,0)+IF(I44=0,1*Pointfordeling!$A$51,0))</f>
        <v/>
      </c>
      <c r="J45" s="106" t="str">
        <f>IF(J6="-","",IF(J38=0,1*Pointfordeling!$A$39,0)+IF(J40=0,1*Pointfordeling!$A$43,0)+IF(J42=0,1*Pointfordeling!$A$47,0)+IF(J44=0,1*Pointfordeling!$A$51,0))</f>
        <v/>
      </c>
      <c r="K45" s="106" t="str">
        <f>IF(K6="-","",IF(K38=0,1*Pointfordeling!$A$39,0)+IF(K40=0,1*Pointfordeling!$A$43,0)+IF(K42=0,1*Pointfordeling!$A$47,0)+IF(K44=0,1*Pointfordeling!$A$51,0))</f>
        <v/>
      </c>
      <c r="L45" s="106" t="str">
        <f>IF(L6="-","",IF(L38=0,1*Pointfordeling!$A$39,0)+IF(L40=0,1*Pointfordeling!$A$43,0)+IF(L42=0,1*Pointfordeling!$A$47,0)+IF(L44=0,1*Pointfordeling!$A$51,0))</f>
        <v/>
      </c>
      <c r="M45" s="106" t="str">
        <f>IF(M6="-","",IF(M38=0,1*Pointfordeling!$A$39,0)+IF(M40=0,1*Pointfordeling!$A$43,0)+IF(M42=0,1*Pointfordeling!$A$47,0)+IF(M44=0,1*Pointfordeling!$A$51,0))</f>
        <v/>
      </c>
      <c r="N45" s="106" t="str">
        <f>IF(N6="-","",IF(N38=0,1*Pointfordeling!$A$39,0)+IF(N40=0,1*Pointfordeling!$A$43,0)+IF(N42=0,1*Pointfordeling!$A$47,0)+IF(N44=0,1*Pointfordeling!$A$51,0))</f>
        <v/>
      </c>
      <c r="O45" s="106" t="str">
        <f>IF(O6="-","",IF(O38=0,1*Pointfordeling!$A$39,0)+IF(O40=0,1*Pointfordeling!$A$43,0)+IF(O42=0,1*Pointfordeling!$A$47,0)+IF(O44=0,1*Pointfordeling!$A$51,0))</f>
        <v/>
      </c>
      <c r="P45" s="106" t="str">
        <f>IF(P6="-","",IF(P38=0,1*Pointfordeling!$A$39,0)+IF(P40=0,1*Pointfordeling!$A$43,0)+IF(P42=0,1*Pointfordeling!$A$47,0)+IF(P44=0,1*Pointfordeling!$A$51,0))</f>
        <v/>
      </c>
      <c r="Q45" s="106" t="str">
        <f>IF(Q6="-","",IF(Q38=0,1*Pointfordeling!$A$39,0)+IF(Q40=0,1*Pointfordeling!$A$43,0)+IF(Q42=0,1*Pointfordeling!$A$47,0)+IF(Q44=0,1*Pointfordeling!$A$51,0))</f>
        <v/>
      </c>
      <c r="R45" s="106" t="str">
        <f>IF(R6="-","",IF(R38=0,1*Pointfordeling!$A$39,0)+IF(R40=0,1*Pointfordeling!$A$43,0)+IF(R42=0,1*Pointfordeling!$A$47,0)+IF(R44=0,1*Pointfordeling!$A$51,0))</f>
        <v/>
      </c>
      <c r="S45" s="106" t="str">
        <f>IF(S6="-","",IF(S38=0,1*Pointfordeling!$A$39,0)+IF(S40=0,1*Pointfordeling!$A$43,0)+IF(S42=0,1*Pointfordeling!$A$47,0)+IF(S44=0,1*Pointfordeling!$A$51,0))</f>
        <v/>
      </c>
      <c r="T45" s="106" t="str">
        <f>IF(T6="-","",IF(T38=0,1*Pointfordeling!$A$39,0)+IF(T40=0,1*Pointfordeling!$A$43,0)+IF(T42=0,1*Pointfordeling!$A$47,0)+IF(T44=0,1*Pointfordeling!$A$51,0))</f>
        <v/>
      </c>
      <c r="U45" s="106" t="str">
        <f>IF(U6="-","",IF(U38=0,1*Pointfordeling!$A$39,0)+IF(U40=0,1*Pointfordeling!$A$43,0)+IF(U42=0,1*Pointfordeling!$A$47,0)+IF(U44=0,1*Pointfordeling!$A$51,0))</f>
        <v/>
      </c>
      <c r="V45" s="106" t="str">
        <f>IF(V6="-","",IF(V38=0,1*Pointfordeling!$A$39,0)+IF(V40=0,1*Pointfordeling!$A$43,0)+IF(V42=0,1*Pointfordeling!$A$47,0)+IF(V44=0,1*Pointfordeling!$A$51,0))</f>
        <v/>
      </c>
      <c r="W45" s="106" t="str">
        <f>IF(W6="-","",IF(W38=0,1*Pointfordeling!$A$39,0)+IF(W40=0,1*Pointfordeling!$A$43,0)+IF(W42=0,1*Pointfordeling!$A$47,0)+IF(W44=0,1*Pointfordeling!$A$51,0))</f>
        <v/>
      </c>
      <c r="X45" s="106" t="str">
        <f>IF(X6="-","",IF(X38=0,1*Pointfordeling!$A$39,0)+IF(X40=0,1*Pointfordeling!$A$43,0)+IF(X42=0,1*Pointfordeling!$A$47,0)+IF(X44=0,1*Pointfordeling!$A$51,0))</f>
        <v/>
      </c>
      <c r="Y45" s="106" t="str">
        <f>IF(Y6="-","",IF(Y38=0,1*Pointfordeling!$A$39,0)+IF(Y40=0,1*Pointfordeling!$A$43,0)+IF(Y42=0,1*Pointfordeling!$A$47,0)+IF(Y44=0,1*Pointfordeling!$A$51,0))</f>
        <v/>
      </c>
      <c r="Z45" s="106" t="str">
        <f>IF(Z6="-","",IF(Z38=0,1*Pointfordeling!$A$39,0)+IF(Z40=0,1*Pointfordeling!$A$43,0)+IF(Z42=0,1*Pointfordeling!$A$47,0)+IF(Z44=0,1*Pointfordeling!$A$51,0))</f>
        <v/>
      </c>
      <c r="AA45" s="106" t="str">
        <f>IF(AA6="-","",IF(AA38=0,1*Pointfordeling!$A$39,0)+IF(AA40=0,1*Pointfordeling!$A$43,0)+IF(AA42=0,1*Pointfordeling!$A$47,0)+IF(AA44=0,1*Pointfordeling!$A$51,0))</f>
        <v/>
      </c>
      <c r="AB45" s="106" t="str">
        <f>IF(AB6="-","",IF(AB38=0,1*Pointfordeling!$A$39,0)+IF(AB40=0,1*Pointfordeling!$A$43,0)+IF(AB42=0,1*Pointfordeling!$A$47,0)+IF(AB44=0,1*Pointfordeling!$A$51,0))</f>
        <v/>
      </c>
      <c r="AC45" s="106" t="str">
        <f>IF(AC6="-","",IF(AC38=0,1*Pointfordeling!$A$39,0)+IF(AC40=0,1*Pointfordeling!$A$43,0)+IF(AC42=0,1*Pointfordeling!$A$47,0)+IF(AC44=0,1*Pointfordeling!$A$51,0))</f>
        <v/>
      </c>
      <c r="AD45" s="106" t="str">
        <f>IF(AD6="-","",IF(AD38=0,1*Pointfordeling!$A$39,0)+IF(AD40=0,1*Pointfordeling!$A$43,0)+IF(AD42=0,1*Pointfordeling!$A$47,0)+IF(AD44=0,1*Pointfordeling!$A$51,0))</f>
        <v/>
      </c>
      <c r="AE45" s="106" t="str">
        <f>IF(AE6="-","",IF(AE38=0,1*Pointfordeling!$A$39,0)+IF(AE40=0,1*Pointfordeling!$A$43,0)+IF(AE42=0,1*Pointfordeling!$A$47,0)+IF(AE44=0,1*Pointfordeling!$A$51,0))</f>
        <v/>
      </c>
      <c r="AF45" s="106" t="str">
        <f>IF(AF6="-","",IF(AF38=0,1*Pointfordeling!$A$39,0)+IF(AF40=0,1*Pointfordeling!$A$43,0)+IF(AF42=0,1*Pointfordeling!$A$47,0)+IF(AF44=0,1*Pointfordeling!$A$51,0))</f>
        <v/>
      </c>
      <c r="AG45" s="106" t="str">
        <f>IF(AG6="-","",IF(AG38=0,1*Pointfordeling!$A$39,0)+IF(AG40=0,1*Pointfordeling!$A$43,0)+IF(AG42=0,1*Pointfordeling!$A$47,0)+IF(AG44=0,1*Pointfordeling!$A$51,0))</f>
        <v/>
      </c>
      <c r="AH45" s="106" t="str">
        <f>IF(AH6="-","",IF(AH38=0,1*Pointfordeling!$A$39,0)+IF(AH40=0,1*Pointfordeling!$A$43,0)+IF(AH42=0,1*Pointfordeling!$A$47,0)+IF(AH44=0,1*Pointfordeling!$A$51,0))</f>
        <v/>
      </c>
      <c r="AI45" s="106" t="str">
        <f>IF(AI6="-","",IF(AI38=0,1*Pointfordeling!$A$39,0)+IF(AI40=0,1*Pointfordeling!$A$43,0)+IF(AI42=0,1*Pointfordeling!$A$47,0)+IF(AI44=0,1*Pointfordeling!$A$51,0))</f>
        <v/>
      </c>
      <c r="AJ45" s="106" t="str">
        <f>IF(AJ6="-","",IF(AJ38=0,1*Pointfordeling!$A$39,0)+IF(AJ40=0,1*Pointfordeling!$A$43,0)+IF(AJ42=0,1*Pointfordeling!$A$47,0)+IF(AJ44=0,1*Pointfordeling!$A$51,0))</f>
        <v/>
      </c>
      <c r="AK45" s="106" t="str">
        <f>IF(AK6="-","",IF(AK38=0,1*Pointfordeling!$A$39,0)+IF(AK40=0,1*Pointfordeling!$A$43,0)+IF(AK42=0,1*Pointfordeling!$A$47,0)+IF(AK44=0,1*Pointfordeling!$A$51,0))</f>
        <v/>
      </c>
      <c r="AL45" s="106" t="str">
        <f>IF(AL6="-","",IF(AL38=0,1*Pointfordeling!$A$39,0)+IF(AL40=0,1*Pointfordeling!$A$43,0)+IF(AL42=0,1*Pointfordeling!$A$47,0)+IF(AL44=0,1*Pointfordeling!$A$51,0))</f>
        <v/>
      </c>
      <c r="AM45" s="106" t="str">
        <f>IF(AM6="-","",IF(AM38=0,1*Pointfordeling!$A$39,0)+IF(AM40=0,1*Pointfordeling!$A$43,0)+IF(AM42=0,1*Pointfordeling!$A$47,0)+IF(AM44=0,1*Pointfordeling!$A$51,0))</f>
        <v/>
      </c>
      <c r="AN45" s="106" t="str">
        <f>IF(AN6="-","",IF(AN38=0,1*Pointfordeling!$A$39,0)+IF(AN40=0,1*Pointfordeling!$A$43,0)+IF(AN42=0,1*Pointfordeling!$A$47,0)+IF(AN44=0,1*Pointfordeling!$A$51,0))</f>
        <v/>
      </c>
      <c r="AO45" s="106" t="str">
        <f>IF(AO6="-","",IF(AO38=0,1*Pointfordeling!$A$39,0)+IF(AO40=0,1*Pointfordeling!$A$43,0)+IF(AO42=0,1*Pointfordeling!$A$47,0)+IF(AO44=0,1*Pointfordeling!$A$51,0))</f>
        <v/>
      </c>
      <c r="AP45" s="106" t="str">
        <f>IF(AP6="-","",IF(AP38=0,1*Pointfordeling!$A$39,0)+IF(AP40=0,1*Pointfordeling!$A$43,0)+IF(AP42=0,1*Pointfordeling!$A$47,0)+IF(AP44=0,1*Pointfordeling!$A$51,0))</f>
        <v/>
      </c>
      <c r="AQ45" s="106" t="str">
        <f>IF(AQ6="-","",IF(AQ38=0,1*Pointfordeling!$A$39,0)+IF(AQ40=0,1*Pointfordeling!$A$43,0)+IF(AQ42=0,1*Pointfordeling!$A$47,0)+IF(AQ44=0,1*Pointfordeling!$A$51,0))</f>
        <v/>
      </c>
      <c r="AR45" s="106" t="str">
        <f>IF(AR6="-","",IF(AR38=0,1*Pointfordeling!$A$39,0)+IF(AR40=0,1*Pointfordeling!$A$43,0)+IF(AR42=0,1*Pointfordeling!$A$47,0)+IF(AR44=0,1*Pointfordeling!$A$51,0))</f>
        <v/>
      </c>
      <c r="AS45" s="106" t="str">
        <f>IF(AS6="-","",IF(AS38=0,1*Pointfordeling!$A$39,0)+IF(AS40=0,1*Pointfordeling!$A$43,0)+IF(AS42=0,1*Pointfordeling!$A$47,0)+IF(AS44=0,1*Pointfordeling!$A$51,0))</f>
        <v/>
      </c>
      <c r="AT45" s="106" t="str">
        <f>IF(AT6="-","",IF(AT38=0,1*Pointfordeling!$A$39,0)+IF(AT40=0,1*Pointfordeling!$A$43,0)+IF(AT42=0,1*Pointfordeling!$A$47,0)+IF(AT44=0,1*Pointfordeling!$A$51,0))</f>
        <v/>
      </c>
      <c r="AU45" s="106" t="str">
        <f>IF(AU6="-","",IF(AU38=0,1*Pointfordeling!$A$39,0)+IF(AU40=0,1*Pointfordeling!$A$43,0)+IF(AU42=0,1*Pointfordeling!$A$47,0)+IF(AU44=0,1*Pointfordeling!$A$51,0))</f>
        <v/>
      </c>
      <c r="AV45" s="106" t="str">
        <f>IF(AV6="-","",IF(AV38=0,1*Pointfordeling!$A$39,0)+IF(AV40=0,1*Pointfordeling!$A$43,0)+IF(AV42=0,1*Pointfordeling!$A$47,0)+IF(AV44=0,1*Pointfordeling!$A$51,0))</f>
        <v/>
      </c>
      <c r="AW45" s="106" t="str">
        <f>IF(AW6="-","",IF(AW38=0,1*Pointfordeling!$A$39,0)+IF(AW40=0,1*Pointfordeling!$A$43,0)+IF(AW42=0,1*Pointfordeling!$A$47,0)+IF(AW44=0,1*Pointfordeling!$A$51,0))</f>
        <v/>
      </c>
      <c r="AX45" s="106" t="str">
        <f>IF(AX6="-","",IF(AX38=0,1*Pointfordeling!$A$39,0)+IF(AX40=0,1*Pointfordeling!$A$43,0)+IF(AX42=0,1*Pointfordeling!$A$47,0)+IF(AX44=0,1*Pointfordeling!$A$51,0))</f>
        <v/>
      </c>
      <c r="AY45" s="106" t="str">
        <f>IF(AY6="-","",IF(AY38=0,1*Pointfordeling!$A$39,0)+IF(AY40=0,1*Pointfordeling!$A$43,0)+IF(AY42=0,1*Pointfordeling!$A$47,0)+IF(AY44=0,1*Pointfordeling!$A$51,0))</f>
        <v/>
      </c>
      <c r="AZ45" s="106" t="str">
        <f>IF(AZ6="-","",IF(AZ38=0,1*Pointfordeling!$A$39,0)+IF(AZ40=0,1*Pointfordeling!$A$43,0)+IF(AZ42=0,1*Pointfordeling!$A$47,0)+IF(AZ44=0,1*Pointfordeling!$A$51,0))</f>
        <v/>
      </c>
      <c r="BA45" s="106" t="str">
        <f>IF(BA6="-","",IF(BA38=0,1*Pointfordeling!$A$39,0)+IF(BA40=0,1*Pointfordeling!$A$43,0)+IF(BA42=0,1*Pointfordeling!$A$47,0)+IF(BA44=0,1*Pointfordeling!$A$51,0))</f>
        <v/>
      </c>
      <c r="BB45" s="106" t="str">
        <f>IF(BB6="-","",IF(BB38=0,1*Pointfordeling!$A$39,0)+IF(BB40=0,1*Pointfordeling!$A$43,0)+IF(BB42=0,1*Pointfordeling!$A$47,0)+IF(BB44=0,1*Pointfordeling!$A$51,0))</f>
        <v/>
      </c>
      <c r="BC45" s="106" t="str">
        <f>IF(BC6="-","",IF(BC38=0,1*Pointfordeling!$A$39,0)+IF(BC40=0,1*Pointfordeling!$A$43,0)+IF(BC42=0,1*Pointfordeling!$A$47,0)+IF(BC44=0,1*Pointfordeling!$A$51,0))</f>
        <v/>
      </c>
      <c r="BD45" s="106" t="str">
        <f>IF(BD6="-","",IF(BD38=0,1*Pointfordeling!$A$39,0)+IF(BD40=0,1*Pointfordeling!$A$43,0)+IF(BD42=0,1*Pointfordeling!$A$47,0)+IF(BD44=0,1*Pointfordeling!$A$51,0))</f>
        <v/>
      </c>
      <c r="BE45" s="106" t="str">
        <f>IF(BE6="-","",IF(BE38=0,1*Pointfordeling!$A$39,0)+IF(BE40=0,1*Pointfordeling!$A$43,0)+IF(BE42=0,1*Pointfordeling!$A$47,0)+IF(BE44=0,1*Pointfordeling!$A$51,0))</f>
        <v/>
      </c>
      <c r="BF45" s="106" t="str">
        <f>IF(BF6="-","",IF(BF38=0,1*Pointfordeling!$A$39,0)+IF(BF40=0,1*Pointfordeling!$A$43,0)+IF(BF42=0,1*Pointfordeling!$A$47,0)+IF(BF44=0,1*Pointfordeling!$A$51,0))</f>
        <v/>
      </c>
      <c r="BG45" s="106" t="str">
        <f>IF(BG6="-","",IF(BG38=0,1*Pointfordeling!$A$39,0)+IF(BG40=0,1*Pointfordeling!$A$43,0)+IF(BG42=0,1*Pointfordeling!$A$47,0)+IF(BG44=0,1*Pointfordeling!$A$51,0))</f>
        <v/>
      </c>
      <c r="BH45" s="106" t="str">
        <f>IF(BH6="-","",IF(BH38=0,1*Pointfordeling!$A$39,0)+IF(BH40=0,1*Pointfordeling!$A$43,0)+IF(BH42=0,1*Pointfordeling!$A$47,0)+IF(BH44=0,1*Pointfordeling!$A$51,0))</f>
        <v/>
      </c>
      <c r="BI45" s="106" t="str">
        <f>IF(BI6="-","",IF(BI38=0,1*Pointfordeling!$A$39,0)+IF(BI40=0,1*Pointfordeling!$A$43,0)+IF(BI42=0,1*Pointfordeling!$A$47,0)+IF(BI44=0,1*Pointfordeling!$A$51,0))</f>
        <v/>
      </c>
      <c r="BJ45" s="106" t="str">
        <f>IF(BJ6="-","",IF(BJ38=0,1*Pointfordeling!$A$39,0)+IF(BJ40=0,1*Pointfordeling!$A$43,0)+IF(BJ42=0,1*Pointfordeling!$A$47,0)+IF(BJ44=0,1*Pointfordeling!$A$51,0))</f>
        <v/>
      </c>
      <c r="BK45" s="106" t="str">
        <f>IF(BK6="-","",IF(BK38=0,1*Pointfordeling!$A$39,0)+IF(BK40=0,1*Pointfordeling!$A$43,0)+IF(BK42=0,1*Pointfordeling!$A$47,0)+IF(BK44=0,1*Pointfordeling!$A$51,0))</f>
        <v/>
      </c>
      <c r="BL45" s="3"/>
      <c r="BM45" s="3"/>
      <c r="BN45" s="3"/>
      <c r="BO45" s="3"/>
      <c r="BP45" s="3"/>
    </row>
    <row r="46" spans="1:68" x14ac:dyDescent="0.4">
      <c r="A46" s="3"/>
      <c r="B46" s="312"/>
      <c r="C46" s="3"/>
      <c r="D46" s="380"/>
      <c r="E46" s="97">
        <f>IF(E6="-","",IF(E38=1,1*Pointfordeling!$A$39,0)+IF(E40=1,1*Pointfordeling!$A$43,0)+IF(E42=1,1*Pointfordeling!$A$47,0)+IF(E44=1,1*Pointfordeling!$A$51,0))</f>
        <v>0</v>
      </c>
      <c r="F46" s="97">
        <f>IF(F6="-","",IF(F38=1,1*Pointfordeling!$A$39,0)+IF(F40=1,1*Pointfordeling!$A$43,0)+IF(F42=1,1*Pointfordeling!$A$47,0)+IF(F44=1,1*Pointfordeling!$A$51,0))</f>
        <v>0.1</v>
      </c>
      <c r="G46" s="97">
        <f>IF(G6="-","",IF(G38=1,1*Pointfordeling!$A$39,0)+IF(G40=1,1*Pointfordeling!$A$43,0)+IF(G42=1,1*Pointfordeling!$A$47,0)+IF(G44=1,1*Pointfordeling!$A$51,0))</f>
        <v>0.2</v>
      </c>
      <c r="H46" s="97">
        <f>IF(H6="-","",IF(H38=1,1*Pointfordeling!$A$39,0)+IF(H40=1,1*Pointfordeling!$A$43,0)+IF(H42=1,1*Pointfordeling!$A$47,0)+IF(H44=1,1*Pointfordeling!$A$51,0))</f>
        <v>0.2</v>
      </c>
      <c r="I46" s="97" t="str">
        <f>IF(I6="-","",IF(I38=1,1*Pointfordeling!$A$39,0)+IF(I40=1,1*Pointfordeling!$A$43,0)+IF(I42=1,1*Pointfordeling!$A$47,0)+IF(I44=1,1*Pointfordeling!$A$51,0))</f>
        <v/>
      </c>
      <c r="J46" s="97" t="str">
        <f>IF(J6="-","",IF(J38=1,1*Pointfordeling!$A$39,0)+IF(J40=1,1*Pointfordeling!$A$43,0)+IF(J42=1,1*Pointfordeling!$A$47,0)+IF(J44=1,1*Pointfordeling!$A$51,0))</f>
        <v/>
      </c>
      <c r="K46" s="97" t="str">
        <f>IF(K6="-","",IF(K38=1,1*Pointfordeling!$A$39,0)+IF(K40=1,1*Pointfordeling!$A$43,0)+IF(K42=1,1*Pointfordeling!$A$47,0)+IF(K44=1,1*Pointfordeling!$A$51,0))</f>
        <v/>
      </c>
      <c r="L46" s="97" t="str">
        <f>IF(L6="-","",IF(L38=1,1*Pointfordeling!$A$39,0)+IF(L40=1,1*Pointfordeling!$A$43,0)+IF(L42=1,1*Pointfordeling!$A$47,0)+IF(L44=1,1*Pointfordeling!$A$51,0))</f>
        <v/>
      </c>
      <c r="M46" s="97" t="str">
        <f>IF(M6="-","",IF(M38=1,1*Pointfordeling!$A$39,0)+IF(M40=1,1*Pointfordeling!$A$43,0)+IF(M42=1,1*Pointfordeling!$A$47,0)+IF(M44=1,1*Pointfordeling!$A$51,0))</f>
        <v/>
      </c>
      <c r="N46" s="97" t="str">
        <f>IF(N6="-","",IF(N38=1,1*Pointfordeling!$A$39,0)+IF(N40=1,1*Pointfordeling!$A$43,0)+IF(N42=1,1*Pointfordeling!$A$47,0)+IF(N44=1,1*Pointfordeling!$A$51,0))</f>
        <v/>
      </c>
      <c r="O46" s="97" t="str">
        <f>IF(O6="-","",IF(O38=1,1*Pointfordeling!$A$39,0)+IF(O40=1,1*Pointfordeling!$A$43,0)+IF(O42=1,1*Pointfordeling!$A$47,0)+IF(O44=1,1*Pointfordeling!$A$51,0))</f>
        <v/>
      </c>
      <c r="P46" s="97" t="str">
        <f>IF(P6="-","",IF(P38=1,1*Pointfordeling!$A$39,0)+IF(P40=1,1*Pointfordeling!$A$43,0)+IF(P42=1,1*Pointfordeling!$A$47,0)+IF(P44=1,1*Pointfordeling!$A$51,0))</f>
        <v/>
      </c>
      <c r="Q46" s="97" t="str">
        <f>IF(Q6="-","",IF(Q38=1,1*Pointfordeling!$A$39,0)+IF(Q40=1,1*Pointfordeling!$A$43,0)+IF(Q42=1,1*Pointfordeling!$A$47,0)+IF(Q44=1,1*Pointfordeling!$A$51,0))</f>
        <v/>
      </c>
      <c r="R46" s="97" t="str">
        <f>IF(R6="-","",IF(R38=1,1*Pointfordeling!$A$39,0)+IF(R40=1,1*Pointfordeling!$A$43,0)+IF(R42=1,1*Pointfordeling!$A$47,0)+IF(R44=1,1*Pointfordeling!$A$51,0))</f>
        <v/>
      </c>
      <c r="S46" s="97" t="str">
        <f>IF(S6="-","",IF(S38=1,1*Pointfordeling!$A$39,0)+IF(S40=1,1*Pointfordeling!$A$43,0)+IF(S42=1,1*Pointfordeling!$A$47,0)+IF(S44=1,1*Pointfordeling!$A$51,0))</f>
        <v/>
      </c>
      <c r="T46" s="97" t="str">
        <f>IF(T6="-","",IF(T38=1,1*Pointfordeling!$A$39,0)+IF(T40=1,1*Pointfordeling!$A$43,0)+IF(T42=1,1*Pointfordeling!$A$47,0)+IF(T44=1,1*Pointfordeling!$A$51,0))</f>
        <v/>
      </c>
      <c r="U46" s="97" t="str">
        <f>IF(U6="-","",IF(U38=1,1*Pointfordeling!$A$39,0)+IF(U40=1,1*Pointfordeling!$A$43,0)+IF(U42=1,1*Pointfordeling!$A$47,0)+IF(U44=1,1*Pointfordeling!$A$51,0))</f>
        <v/>
      </c>
      <c r="V46" s="97" t="str">
        <f>IF(V6="-","",IF(V38=1,1*Pointfordeling!$A$39,0)+IF(V40=1,1*Pointfordeling!$A$43,0)+IF(V42=1,1*Pointfordeling!$A$47,0)+IF(V44=1,1*Pointfordeling!$A$51,0))</f>
        <v/>
      </c>
      <c r="W46" s="97" t="str">
        <f>IF(W6="-","",IF(W38=1,1*Pointfordeling!$A$39,0)+IF(W40=1,1*Pointfordeling!$A$43,0)+IF(W42=1,1*Pointfordeling!$A$47,0)+IF(W44=1,1*Pointfordeling!$A$51,0))</f>
        <v/>
      </c>
      <c r="X46" s="97" t="str">
        <f>IF(X6="-","",IF(X38=1,1*Pointfordeling!$A$39,0)+IF(X40=1,1*Pointfordeling!$A$43,0)+IF(X42=1,1*Pointfordeling!$A$47,0)+IF(X44=1,1*Pointfordeling!$A$51,0))</f>
        <v/>
      </c>
      <c r="Y46" s="97" t="str">
        <f>IF(Y6="-","",IF(Y38=1,1*Pointfordeling!$A$39,0)+IF(Y40=1,1*Pointfordeling!$A$43,0)+IF(Y42=1,1*Pointfordeling!$A$47,0)+IF(Y44=1,1*Pointfordeling!$A$51,0))</f>
        <v/>
      </c>
      <c r="Z46" s="97" t="str">
        <f>IF(Z6="-","",IF(Z38=1,1*Pointfordeling!$A$39,0)+IF(Z40=1,1*Pointfordeling!$A$43,0)+IF(Z42=1,1*Pointfordeling!$A$47,0)+IF(Z44=1,1*Pointfordeling!$A$51,0))</f>
        <v/>
      </c>
      <c r="AA46" s="97" t="str">
        <f>IF(AA6="-","",IF(AA38=1,1*Pointfordeling!$A$39,0)+IF(AA40=1,1*Pointfordeling!$A$43,0)+IF(AA42=1,1*Pointfordeling!$A$47,0)+IF(AA44=1,1*Pointfordeling!$A$51,0))</f>
        <v/>
      </c>
      <c r="AB46" s="97" t="str">
        <f>IF(AB6="-","",IF(AB38=1,1*Pointfordeling!$A$39,0)+IF(AB40=1,1*Pointfordeling!$A$43,0)+IF(AB42=1,1*Pointfordeling!$A$47,0)+IF(AB44=1,1*Pointfordeling!$A$51,0))</f>
        <v/>
      </c>
      <c r="AC46" s="97" t="str">
        <f>IF(AC6="-","",IF(AC38=1,1*Pointfordeling!$A$39,0)+IF(AC40=1,1*Pointfordeling!$A$43,0)+IF(AC42=1,1*Pointfordeling!$A$47,0)+IF(AC44=1,1*Pointfordeling!$A$51,0))</f>
        <v/>
      </c>
      <c r="AD46" s="97" t="str">
        <f>IF(AD6="-","",IF(AD38=1,1*Pointfordeling!$A$39,0)+IF(AD40=1,1*Pointfordeling!$A$43,0)+IF(AD42=1,1*Pointfordeling!$A$47,0)+IF(AD44=1,1*Pointfordeling!$A$51,0))</f>
        <v/>
      </c>
      <c r="AE46" s="97" t="str">
        <f>IF(AE6="-","",IF(AE38=1,1*Pointfordeling!$A$39,0)+IF(AE40=1,1*Pointfordeling!$A$43,0)+IF(AE42=1,1*Pointfordeling!$A$47,0)+IF(AE44=1,1*Pointfordeling!$A$51,0))</f>
        <v/>
      </c>
      <c r="AF46" s="97" t="str">
        <f>IF(AF6="-","",IF(AF38=1,1*Pointfordeling!$A$39,0)+IF(AF40=1,1*Pointfordeling!$A$43,0)+IF(AF42=1,1*Pointfordeling!$A$47,0)+IF(AF44=1,1*Pointfordeling!$A$51,0))</f>
        <v/>
      </c>
      <c r="AG46" s="97" t="str">
        <f>IF(AG6="-","",IF(AG38=1,1*Pointfordeling!$A$39,0)+IF(AG40=1,1*Pointfordeling!$A$43,0)+IF(AG42=1,1*Pointfordeling!$A$47,0)+IF(AG44=1,1*Pointfordeling!$A$51,0))</f>
        <v/>
      </c>
      <c r="AH46" s="97" t="str">
        <f>IF(AH6="-","",IF(AH38=1,1*Pointfordeling!$A$39,0)+IF(AH40=1,1*Pointfordeling!$A$43,0)+IF(AH42=1,1*Pointfordeling!$A$47,0)+IF(AH44=1,1*Pointfordeling!$A$51,0))</f>
        <v/>
      </c>
      <c r="AI46" s="97" t="str">
        <f>IF(AI6="-","",IF(AI38=1,1*Pointfordeling!$A$39,0)+IF(AI40=1,1*Pointfordeling!$A$43,0)+IF(AI42=1,1*Pointfordeling!$A$47,0)+IF(AI44=1,1*Pointfordeling!$A$51,0))</f>
        <v/>
      </c>
      <c r="AJ46" s="97" t="str">
        <f>IF(AJ6="-","",IF(AJ38=1,1*Pointfordeling!$A$39,0)+IF(AJ40=1,1*Pointfordeling!$A$43,0)+IF(AJ42=1,1*Pointfordeling!$A$47,0)+IF(AJ44=1,1*Pointfordeling!$A$51,0))</f>
        <v/>
      </c>
      <c r="AK46" s="97" t="str">
        <f>IF(AK6="-","",IF(AK38=1,1*Pointfordeling!$A$39,0)+IF(AK40=1,1*Pointfordeling!$A$43,0)+IF(AK42=1,1*Pointfordeling!$A$47,0)+IF(AK44=1,1*Pointfordeling!$A$51,0))</f>
        <v/>
      </c>
      <c r="AL46" s="97" t="str">
        <f>IF(AL6="-","",IF(AL38=1,1*Pointfordeling!$A$39,0)+IF(AL40=1,1*Pointfordeling!$A$43,0)+IF(AL42=1,1*Pointfordeling!$A$47,0)+IF(AL44=1,1*Pointfordeling!$A$51,0))</f>
        <v/>
      </c>
      <c r="AM46" s="97" t="str">
        <f>IF(AM6="-","",IF(AM38=1,1*Pointfordeling!$A$39,0)+IF(AM40=1,1*Pointfordeling!$A$43,0)+IF(AM42=1,1*Pointfordeling!$A$47,0)+IF(AM44=1,1*Pointfordeling!$A$51,0))</f>
        <v/>
      </c>
      <c r="AN46" s="97" t="str">
        <f>IF(AN6="-","",IF(AN38=1,1*Pointfordeling!$A$39,0)+IF(AN40=1,1*Pointfordeling!$A$43,0)+IF(AN42=1,1*Pointfordeling!$A$47,0)+IF(AN44=1,1*Pointfordeling!$A$51,0))</f>
        <v/>
      </c>
      <c r="AO46" s="97" t="str">
        <f>IF(AO6="-","",IF(AO38=1,1*Pointfordeling!$A$39,0)+IF(AO40=1,1*Pointfordeling!$A$43,0)+IF(AO42=1,1*Pointfordeling!$A$47,0)+IF(AO44=1,1*Pointfordeling!$A$51,0))</f>
        <v/>
      </c>
      <c r="AP46" s="97" t="str">
        <f>IF(AP6="-","",IF(AP38=1,1*Pointfordeling!$A$39,0)+IF(AP40=1,1*Pointfordeling!$A$43,0)+IF(AP42=1,1*Pointfordeling!$A$47,0)+IF(AP44=1,1*Pointfordeling!$A$51,0))</f>
        <v/>
      </c>
      <c r="AQ46" s="97" t="str">
        <f>IF(AQ6="-","",IF(AQ38=1,1*Pointfordeling!$A$39,0)+IF(AQ40=1,1*Pointfordeling!$A$43,0)+IF(AQ42=1,1*Pointfordeling!$A$47,0)+IF(AQ44=1,1*Pointfordeling!$A$51,0))</f>
        <v/>
      </c>
      <c r="AR46" s="97" t="str">
        <f>IF(AR6="-","",IF(AR38=1,1*Pointfordeling!$A$39,0)+IF(AR40=1,1*Pointfordeling!$A$43,0)+IF(AR42=1,1*Pointfordeling!$A$47,0)+IF(AR44=1,1*Pointfordeling!$A$51,0))</f>
        <v/>
      </c>
      <c r="AS46" s="97" t="str">
        <f>IF(AS6="-","",IF(AS38=1,1*Pointfordeling!$A$39,0)+IF(AS40=1,1*Pointfordeling!$A$43,0)+IF(AS42=1,1*Pointfordeling!$A$47,0)+IF(AS44=1,1*Pointfordeling!$A$51,0))</f>
        <v/>
      </c>
      <c r="AT46" s="97" t="str">
        <f>IF(AT6="-","",IF(AT38=1,1*Pointfordeling!$A$39,0)+IF(AT40=1,1*Pointfordeling!$A$43,0)+IF(AT42=1,1*Pointfordeling!$A$47,0)+IF(AT44=1,1*Pointfordeling!$A$51,0))</f>
        <v/>
      </c>
      <c r="AU46" s="97" t="str">
        <f>IF(AU6="-","",IF(AU38=1,1*Pointfordeling!$A$39,0)+IF(AU40=1,1*Pointfordeling!$A$43,0)+IF(AU42=1,1*Pointfordeling!$A$47,0)+IF(AU44=1,1*Pointfordeling!$A$51,0))</f>
        <v/>
      </c>
      <c r="AV46" s="97" t="str">
        <f>IF(AV6="-","",IF(AV38=1,1*Pointfordeling!$A$39,0)+IF(AV40=1,1*Pointfordeling!$A$43,0)+IF(AV42=1,1*Pointfordeling!$A$47,0)+IF(AV44=1,1*Pointfordeling!$A$51,0))</f>
        <v/>
      </c>
      <c r="AW46" s="97" t="str">
        <f>IF(AW6="-","",IF(AW38=1,1*Pointfordeling!$A$39,0)+IF(AW40=1,1*Pointfordeling!$A$43,0)+IF(AW42=1,1*Pointfordeling!$A$47,0)+IF(AW44=1,1*Pointfordeling!$A$51,0))</f>
        <v/>
      </c>
      <c r="AX46" s="97" t="str">
        <f>IF(AX6="-","",IF(AX38=1,1*Pointfordeling!$A$39,0)+IF(AX40=1,1*Pointfordeling!$A$43,0)+IF(AX42=1,1*Pointfordeling!$A$47,0)+IF(AX44=1,1*Pointfordeling!$A$51,0))</f>
        <v/>
      </c>
      <c r="AY46" s="97" t="str">
        <f>IF(AY6="-","",IF(AY38=1,1*Pointfordeling!$A$39,0)+IF(AY40=1,1*Pointfordeling!$A$43,0)+IF(AY42=1,1*Pointfordeling!$A$47,0)+IF(AY44=1,1*Pointfordeling!$A$51,0))</f>
        <v/>
      </c>
      <c r="AZ46" s="97" t="str">
        <f>IF(AZ6="-","",IF(AZ38=1,1*Pointfordeling!$A$39,0)+IF(AZ40=1,1*Pointfordeling!$A$43,0)+IF(AZ42=1,1*Pointfordeling!$A$47,0)+IF(AZ44=1,1*Pointfordeling!$A$51,0))</f>
        <v/>
      </c>
      <c r="BA46" s="97" t="str">
        <f>IF(BA6="-","",IF(BA38=1,1*Pointfordeling!$A$39,0)+IF(BA40=1,1*Pointfordeling!$A$43,0)+IF(BA42=1,1*Pointfordeling!$A$47,0)+IF(BA44=1,1*Pointfordeling!$A$51,0))</f>
        <v/>
      </c>
      <c r="BB46" s="97" t="str">
        <f>IF(BB6="-","",IF(BB38=1,1*Pointfordeling!$A$39,0)+IF(BB40=1,1*Pointfordeling!$A$43,0)+IF(BB42=1,1*Pointfordeling!$A$47,0)+IF(BB44=1,1*Pointfordeling!$A$51,0))</f>
        <v/>
      </c>
      <c r="BC46" s="97" t="str">
        <f>IF(BC6="-","",IF(BC38=1,1*Pointfordeling!$A$39,0)+IF(BC40=1,1*Pointfordeling!$A$43,0)+IF(BC42=1,1*Pointfordeling!$A$47,0)+IF(BC44=1,1*Pointfordeling!$A$51,0))</f>
        <v/>
      </c>
      <c r="BD46" s="97" t="str">
        <f>IF(BD6="-","",IF(BD38=1,1*Pointfordeling!$A$39,0)+IF(BD40=1,1*Pointfordeling!$A$43,0)+IF(BD42=1,1*Pointfordeling!$A$47,0)+IF(BD44=1,1*Pointfordeling!$A$51,0))</f>
        <v/>
      </c>
      <c r="BE46" s="97" t="str">
        <f>IF(BE6="-","",IF(BE38=1,1*Pointfordeling!$A$39,0)+IF(BE40=1,1*Pointfordeling!$A$43,0)+IF(BE42=1,1*Pointfordeling!$A$47,0)+IF(BE44=1,1*Pointfordeling!$A$51,0))</f>
        <v/>
      </c>
      <c r="BF46" s="97" t="str">
        <f>IF(BF6="-","",IF(BF38=1,1*Pointfordeling!$A$39,0)+IF(BF40=1,1*Pointfordeling!$A$43,0)+IF(BF42=1,1*Pointfordeling!$A$47,0)+IF(BF44=1,1*Pointfordeling!$A$51,0))</f>
        <v/>
      </c>
      <c r="BG46" s="97" t="str">
        <f>IF(BG6="-","",IF(BG38=1,1*Pointfordeling!$A$39,0)+IF(BG40=1,1*Pointfordeling!$A$43,0)+IF(BG42=1,1*Pointfordeling!$A$47,0)+IF(BG44=1,1*Pointfordeling!$A$51,0))</f>
        <v/>
      </c>
      <c r="BH46" s="97" t="str">
        <f>IF(BH6="-","",IF(BH38=1,1*Pointfordeling!$A$39,0)+IF(BH40=1,1*Pointfordeling!$A$43,0)+IF(BH42=1,1*Pointfordeling!$A$47,0)+IF(BH44=1,1*Pointfordeling!$A$51,0))</f>
        <v/>
      </c>
      <c r="BI46" s="97" t="str">
        <f>IF(BI6="-","",IF(BI38=1,1*Pointfordeling!$A$39,0)+IF(BI40=1,1*Pointfordeling!$A$43,0)+IF(BI42=1,1*Pointfordeling!$A$47,0)+IF(BI44=1,1*Pointfordeling!$A$51,0))</f>
        <v/>
      </c>
      <c r="BJ46" s="97" t="str">
        <f>IF(BJ6="-","",IF(BJ38=1,1*Pointfordeling!$A$39,0)+IF(BJ40=1,1*Pointfordeling!$A$43,0)+IF(BJ42=1,1*Pointfordeling!$A$47,0)+IF(BJ44=1,1*Pointfordeling!$A$51,0))</f>
        <v/>
      </c>
      <c r="BK46" s="97" t="str">
        <f>IF(BK6="-","",IF(BK38=1,1*Pointfordeling!$A$39,0)+IF(BK40=1,1*Pointfordeling!$A$43,0)+IF(BK42=1,1*Pointfordeling!$A$47,0)+IF(BK44=1,1*Pointfordeling!$A$51,0))</f>
        <v/>
      </c>
      <c r="BL46" s="3"/>
      <c r="BM46" s="3"/>
      <c r="BN46" s="3"/>
      <c r="BO46" s="3"/>
      <c r="BP46" s="3"/>
    </row>
    <row r="47" spans="1:68" ht="15" thickBot="1" x14ac:dyDescent="0.45">
      <c r="A47" s="3"/>
      <c r="B47" s="313"/>
      <c r="C47" s="316"/>
      <c r="D47" s="381"/>
      <c r="E47" s="107">
        <f>IF(E6="-","",IF(E38=2,1*Pointfordeling!$A$39,0)+IF(E40=2,1*Pointfordeling!$A$43,0)+IF(E42=2,1*Pointfordeling!$A$47,0)+IF(E44=2,1*Pointfordeling!$A$51,0))</f>
        <v>0</v>
      </c>
      <c r="F47" s="107">
        <f>IF(F6="-","",IF(F38=2,1*Pointfordeling!$A$39,0)+IF(F40=2,1*Pointfordeling!$A$43,0)+IF(F42=2,1*Pointfordeling!$A$47,0)+IF(F44=2,1*Pointfordeling!$A$51,0))</f>
        <v>0.2</v>
      </c>
      <c r="G47" s="107">
        <f>IF(G6="-","",IF(G38=2,1*Pointfordeling!$A$39,0)+IF(G40=2,1*Pointfordeling!$A$43,0)+IF(G42=2,1*Pointfordeling!$A$47,0)+IF(G44=2,1*Pointfordeling!$A$51,0))</f>
        <v>0</v>
      </c>
      <c r="H47" s="107">
        <f>IF(H6="-","",IF(H38=2,1*Pointfordeling!$A$39,0)+IF(H40=2,1*Pointfordeling!$A$43,0)+IF(H42=2,1*Pointfordeling!$A$47,0)+IF(H44=2,1*Pointfordeling!$A$51,0))</f>
        <v>0.7</v>
      </c>
      <c r="I47" s="107" t="str">
        <f>IF(I6="-","",IF(I38=2,1*Pointfordeling!$A$39,0)+IF(I40=2,1*Pointfordeling!$A$43,0)+IF(I42=2,1*Pointfordeling!$A$47,0)+IF(I44=2,1*Pointfordeling!$A$51,0))</f>
        <v/>
      </c>
      <c r="J47" s="107" t="str">
        <f>IF(J6="-","",IF(J38=2,1*Pointfordeling!$A$39,0)+IF(J40=2,1*Pointfordeling!$A$43,0)+IF(J42=2,1*Pointfordeling!$A$47,0)+IF(J44=2,1*Pointfordeling!$A$51,0))</f>
        <v/>
      </c>
      <c r="K47" s="107" t="str">
        <f>IF(K6="-","",IF(K38=2,1*Pointfordeling!$A$39,0)+IF(K40=2,1*Pointfordeling!$A$43,0)+IF(K42=2,1*Pointfordeling!$A$47,0)+IF(K44=2,1*Pointfordeling!$A$51,0))</f>
        <v/>
      </c>
      <c r="L47" s="107" t="str">
        <f>IF(L6="-","",IF(L38=2,1*Pointfordeling!$A$39,0)+IF(L40=2,1*Pointfordeling!$A$43,0)+IF(L42=2,1*Pointfordeling!$A$47,0)+IF(L44=2,1*Pointfordeling!$A$51,0))</f>
        <v/>
      </c>
      <c r="M47" s="107" t="str">
        <f>IF(M6="-","",IF(M38=2,1*Pointfordeling!$A$39,0)+IF(M40=2,1*Pointfordeling!$A$43,0)+IF(M42=2,1*Pointfordeling!$A$47,0)+IF(M44=2,1*Pointfordeling!$A$51,0))</f>
        <v/>
      </c>
      <c r="N47" s="107" t="str">
        <f>IF(N6="-","",IF(N38=2,1*Pointfordeling!$A$39,0)+IF(N40=2,1*Pointfordeling!$A$43,0)+IF(N42=2,1*Pointfordeling!$A$47,0)+IF(N44=2,1*Pointfordeling!$A$51,0))</f>
        <v/>
      </c>
      <c r="O47" s="107" t="str">
        <f>IF(O6="-","",IF(O38=2,1*Pointfordeling!$A$39,0)+IF(O40=2,1*Pointfordeling!$A$43,0)+IF(O42=2,1*Pointfordeling!$A$47,0)+IF(O44=2,1*Pointfordeling!$A$51,0))</f>
        <v/>
      </c>
      <c r="P47" s="107" t="str">
        <f>IF(P6="-","",IF(P38=2,1*Pointfordeling!$A$39,0)+IF(P40=2,1*Pointfordeling!$A$43,0)+IF(P42=2,1*Pointfordeling!$A$47,0)+IF(P44=2,1*Pointfordeling!$A$51,0))</f>
        <v/>
      </c>
      <c r="Q47" s="107" t="str">
        <f>IF(Q6="-","",IF(Q38=2,1*Pointfordeling!$A$39,0)+IF(Q40=2,1*Pointfordeling!$A$43,0)+IF(Q42=2,1*Pointfordeling!$A$47,0)+IF(Q44=2,1*Pointfordeling!$A$51,0))</f>
        <v/>
      </c>
      <c r="R47" s="107" t="str">
        <f>IF(R6="-","",IF(R38=2,1*Pointfordeling!$A$39,0)+IF(R40=2,1*Pointfordeling!$A$43,0)+IF(R42=2,1*Pointfordeling!$A$47,0)+IF(R44=2,1*Pointfordeling!$A$51,0))</f>
        <v/>
      </c>
      <c r="S47" s="107" t="str">
        <f>IF(S6="-","",IF(S38=2,1*Pointfordeling!$A$39,0)+IF(S40=2,1*Pointfordeling!$A$43,0)+IF(S42=2,1*Pointfordeling!$A$47,0)+IF(S44=2,1*Pointfordeling!$A$51,0))</f>
        <v/>
      </c>
      <c r="T47" s="107" t="str">
        <f>IF(T6="-","",IF(T38=2,1*Pointfordeling!$A$39,0)+IF(T40=2,1*Pointfordeling!$A$43,0)+IF(T42=2,1*Pointfordeling!$A$47,0)+IF(T44=2,1*Pointfordeling!$A$51,0))</f>
        <v/>
      </c>
      <c r="U47" s="107" t="str">
        <f>IF(U6="-","",IF(U38=2,1*Pointfordeling!$A$39,0)+IF(U40=2,1*Pointfordeling!$A$43,0)+IF(U42=2,1*Pointfordeling!$A$47,0)+IF(U44=2,1*Pointfordeling!$A$51,0))</f>
        <v/>
      </c>
      <c r="V47" s="107" t="str">
        <f>IF(V6="-","",IF(V38=2,1*Pointfordeling!$A$39,0)+IF(V40=2,1*Pointfordeling!$A$43,0)+IF(V42=2,1*Pointfordeling!$A$47,0)+IF(V44=2,1*Pointfordeling!$A$51,0))</f>
        <v/>
      </c>
      <c r="W47" s="107" t="str">
        <f>IF(W6="-","",IF(W38=2,1*Pointfordeling!$A$39,0)+IF(W40=2,1*Pointfordeling!$A$43,0)+IF(W42=2,1*Pointfordeling!$A$47,0)+IF(W44=2,1*Pointfordeling!$A$51,0))</f>
        <v/>
      </c>
      <c r="X47" s="107" t="str">
        <f>IF(X6="-","",IF(X38=2,1*Pointfordeling!$A$39,0)+IF(X40=2,1*Pointfordeling!$A$43,0)+IF(X42=2,1*Pointfordeling!$A$47,0)+IF(X44=2,1*Pointfordeling!$A$51,0))</f>
        <v/>
      </c>
      <c r="Y47" s="107" t="str">
        <f>IF(Y6="-","",IF(Y38=2,1*Pointfordeling!$A$39,0)+IF(Y40=2,1*Pointfordeling!$A$43,0)+IF(Y42=2,1*Pointfordeling!$A$47,0)+IF(Y44=2,1*Pointfordeling!$A$51,0))</f>
        <v/>
      </c>
      <c r="Z47" s="107" t="str">
        <f>IF(Z6="-","",IF(Z38=2,1*Pointfordeling!$A$39,0)+IF(Z40=2,1*Pointfordeling!$A$43,0)+IF(Z42=2,1*Pointfordeling!$A$47,0)+IF(Z44=2,1*Pointfordeling!$A$51,0))</f>
        <v/>
      </c>
      <c r="AA47" s="107" t="str">
        <f>IF(AA6="-","",IF(AA38=2,1*Pointfordeling!$A$39,0)+IF(AA40=2,1*Pointfordeling!$A$43,0)+IF(AA42=2,1*Pointfordeling!$A$47,0)+IF(AA44=2,1*Pointfordeling!$A$51,0))</f>
        <v/>
      </c>
      <c r="AB47" s="107" t="str">
        <f>IF(AB6="-","",IF(AB38=2,1*Pointfordeling!$A$39,0)+IF(AB40=2,1*Pointfordeling!$A$43,0)+IF(AB42=2,1*Pointfordeling!$A$47,0)+IF(AB44=2,1*Pointfordeling!$A$51,0))</f>
        <v/>
      </c>
      <c r="AC47" s="107" t="str">
        <f>IF(AC6="-","",IF(AC38=2,1*Pointfordeling!$A$39,0)+IF(AC40=2,1*Pointfordeling!$A$43,0)+IF(AC42=2,1*Pointfordeling!$A$47,0)+IF(AC44=2,1*Pointfordeling!$A$51,0))</f>
        <v/>
      </c>
      <c r="AD47" s="107" t="str">
        <f>IF(AD6="-","",IF(AD38=2,1*Pointfordeling!$A$39,0)+IF(AD40=2,1*Pointfordeling!$A$43,0)+IF(AD42=2,1*Pointfordeling!$A$47,0)+IF(AD44=2,1*Pointfordeling!$A$51,0))</f>
        <v/>
      </c>
      <c r="AE47" s="107" t="str">
        <f>IF(AE6="-","",IF(AE38=2,1*Pointfordeling!$A$39,0)+IF(AE40=2,1*Pointfordeling!$A$43,0)+IF(AE42=2,1*Pointfordeling!$A$47,0)+IF(AE44=2,1*Pointfordeling!$A$51,0))</f>
        <v/>
      </c>
      <c r="AF47" s="107" t="str">
        <f>IF(AF6="-","",IF(AF38=2,1*Pointfordeling!$A$39,0)+IF(AF40=2,1*Pointfordeling!$A$43,0)+IF(AF42=2,1*Pointfordeling!$A$47,0)+IF(AF44=2,1*Pointfordeling!$A$51,0))</f>
        <v/>
      </c>
      <c r="AG47" s="107" t="str">
        <f>IF(AG6="-","",IF(AG38=2,1*Pointfordeling!$A$39,0)+IF(AG40=2,1*Pointfordeling!$A$43,0)+IF(AG42=2,1*Pointfordeling!$A$47,0)+IF(AG44=2,1*Pointfordeling!$A$51,0))</f>
        <v/>
      </c>
      <c r="AH47" s="107" t="str">
        <f>IF(AH6="-","",IF(AH38=2,1*Pointfordeling!$A$39,0)+IF(AH40=2,1*Pointfordeling!$A$43,0)+IF(AH42=2,1*Pointfordeling!$A$47,0)+IF(AH44=2,1*Pointfordeling!$A$51,0))</f>
        <v/>
      </c>
      <c r="AI47" s="107" t="str">
        <f>IF(AI6="-","",IF(AI38=2,1*Pointfordeling!$A$39,0)+IF(AI40=2,1*Pointfordeling!$A$43,0)+IF(AI42=2,1*Pointfordeling!$A$47,0)+IF(AI44=2,1*Pointfordeling!$A$51,0))</f>
        <v/>
      </c>
      <c r="AJ47" s="107" t="str">
        <f>IF(AJ6="-","",IF(AJ38=2,1*Pointfordeling!$A$39,0)+IF(AJ40=2,1*Pointfordeling!$A$43,0)+IF(AJ42=2,1*Pointfordeling!$A$47,0)+IF(AJ44=2,1*Pointfordeling!$A$51,0))</f>
        <v/>
      </c>
      <c r="AK47" s="107" t="str">
        <f>IF(AK6="-","",IF(AK38=2,1*Pointfordeling!$A$39,0)+IF(AK40=2,1*Pointfordeling!$A$43,0)+IF(AK42=2,1*Pointfordeling!$A$47,0)+IF(AK44=2,1*Pointfordeling!$A$51,0))</f>
        <v/>
      </c>
      <c r="AL47" s="107" t="str">
        <f>IF(AL6="-","",IF(AL38=2,1*Pointfordeling!$A$39,0)+IF(AL40=2,1*Pointfordeling!$A$43,0)+IF(AL42=2,1*Pointfordeling!$A$47,0)+IF(AL44=2,1*Pointfordeling!$A$51,0))</f>
        <v/>
      </c>
      <c r="AM47" s="107" t="str">
        <f>IF(AM6="-","",IF(AM38=2,1*Pointfordeling!$A$39,0)+IF(AM40=2,1*Pointfordeling!$A$43,0)+IF(AM42=2,1*Pointfordeling!$A$47,0)+IF(AM44=2,1*Pointfordeling!$A$51,0))</f>
        <v/>
      </c>
      <c r="AN47" s="107" t="str">
        <f>IF(AN6="-","",IF(AN38=2,1*Pointfordeling!$A$39,0)+IF(AN40=2,1*Pointfordeling!$A$43,0)+IF(AN42=2,1*Pointfordeling!$A$47,0)+IF(AN44=2,1*Pointfordeling!$A$51,0))</f>
        <v/>
      </c>
      <c r="AO47" s="107" t="str">
        <f>IF(AO6="-","",IF(AO38=2,1*Pointfordeling!$A$39,0)+IF(AO40=2,1*Pointfordeling!$A$43,0)+IF(AO42=2,1*Pointfordeling!$A$47,0)+IF(AO44=2,1*Pointfordeling!$A$51,0))</f>
        <v/>
      </c>
      <c r="AP47" s="107" t="str">
        <f>IF(AP6="-","",IF(AP38=2,1*Pointfordeling!$A$39,0)+IF(AP40=2,1*Pointfordeling!$A$43,0)+IF(AP42=2,1*Pointfordeling!$A$47,0)+IF(AP44=2,1*Pointfordeling!$A$51,0))</f>
        <v/>
      </c>
      <c r="AQ47" s="107" t="str">
        <f>IF(AQ6="-","",IF(AQ38=2,1*Pointfordeling!$A$39,0)+IF(AQ40=2,1*Pointfordeling!$A$43,0)+IF(AQ42=2,1*Pointfordeling!$A$47,0)+IF(AQ44=2,1*Pointfordeling!$A$51,0))</f>
        <v/>
      </c>
      <c r="AR47" s="107" t="str">
        <f>IF(AR6="-","",IF(AR38=2,1*Pointfordeling!$A$39,0)+IF(AR40=2,1*Pointfordeling!$A$43,0)+IF(AR42=2,1*Pointfordeling!$A$47,0)+IF(AR44=2,1*Pointfordeling!$A$51,0))</f>
        <v/>
      </c>
      <c r="AS47" s="107" t="str">
        <f>IF(AS6="-","",IF(AS38=2,1*Pointfordeling!$A$39,0)+IF(AS40=2,1*Pointfordeling!$A$43,0)+IF(AS42=2,1*Pointfordeling!$A$47,0)+IF(AS44=2,1*Pointfordeling!$A$51,0))</f>
        <v/>
      </c>
      <c r="AT47" s="107" t="str">
        <f>IF(AT6="-","",IF(AT38=2,1*Pointfordeling!$A$39,0)+IF(AT40=2,1*Pointfordeling!$A$43,0)+IF(AT42=2,1*Pointfordeling!$A$47,0)+IF(AT44=2,1*Pointfordeling!$A$51,0))</f>
        <v/>
      </c>
      <c r="AU47" s="107" t="str">
        <f>IF(AU6="-","",IF(AU38=2,1*Pointfordeling!$A$39,0)+IF(AU40=2,1*Pointfordeling!$A$43,0)+IF(AU42=2,1*Pointfordeling!$A$47,0)+IF(AU44=2,1*Pointfordeling!$A$51,0))</f>
        <v/>
      </c>
      <c r="AV47" s="107" t="str">
        <f>IF(AV6="-","",IF(AV38=2,1*Pointfordeling!$A$39,0)+IF(AV40=2,1*Pointfordeling!$A$43,0)+IF(AV42=2,1*Pointfordeling!$A$47,0)+IF(AV44=2,1*Pointfordeling!$A$51,0))</f>
        <v/>
      </c>
      <c r="AW47" s="107" t="str">
        <f>IF(AW6="-","",IF(AW38=2,1*Pointfordeling!$A$39,0)+IF(AW40=2,1*Pointfordeling!$A$43,0)+IF(AW42=2,1*Pointfordeling!$A$47,0)+IF(AW44=2,1*Pointfordeling!$A$51,0))</f>
        <v/>
      </c>
      <c r="AX47" s="107" t="str">
        <f>IF(AX6="-","",IF(AX38=2,1*Pointfordeling!$A$39,0)+IF(AX40=2,1*Pointfordeling!$A$43,0)+IF(AX42=2,1*Pointfordeling!$A$47,0)+IF(AX44=2,1*Pointfordeling!$A$51,0))</f>
        <v/>
      </c>
      <c r="AY47" s="107" t="str">
        <f>IF(AY6="-","",IF(AY38=2,1*Pointfordeling!$A$39,0)+IF(AY40=2,1*Pointfordeling!$A$43,0)+IF(AY42=2,1*Pointfordeling!$A$47,0)+IF(AY44=2,1*Pointfordeling!$A$51,0))</f>
        <v/>
      </c>
      <c r="AZ47" s="107" t="str">
        <f>IF(AZ6="-","",IF(AZ38=2,1*Pointfordeling!$A$39,0)+IF(AZ40=2,1*Pointfordeling!$A$43,0)+IF(AZ42=2,1*Pointfordeling!$A$47,0)+IF(AZ44=2,1*Pointfordeling!$A$51,0))</f>
        <v/>
      </c>
      <c r="BA47" s="107" t="str">
        <f>IF(BA6="-","",IF(BA38=2,1*Pointfordeling!$A$39,0)+IF(BA40=2,1*Pointfordeling!$A$43,0)+IF(BA42=2,1*Pointfordeling!$A$47,0)+IF(BA44=2,1*Pointfordeling!$A$51,0))</f>
        <v/>
      </c>
      <c r="BB47" s="107" t="str">
        <f>IF(BB6="-","",IF(BB38=2,1*Pointfordeling!$A$39,0)+IF(BB40=2,1*Pointfordeling!$A$43,0)+IF(BB42=2,1*Pointfordeling!$A$47,0)+IF(BB44=2,1*Pointfordeling!$A$51,0))</f>
        <v/>
      </c>
      <c r="BC47" s="107" t="str">
        <f>IF(BC6="-","",IF(BC38=2,1*Pointfordeling!$A$39,0)+IF(BC40=2,1*Pointfordeling!$A$43,0)+IF(BC42=2,1*Pointfordeling!$A$47,0)+IF(BC44=2,1*Pointfordeling!$A$51,0))</f>
        <v/>
      </c>
      <c r="BD47" s="107" t="str">
        <f>IF(BD6="-","",IF(BD38=2,1*Pointfordeling!$A$39,0)+IF(BD40=2,1*Pointfordeling!$A$43,0)+IF(BD42=2,1*Pointfordeling!$A$47,0)+IF(BD44=2,1*Pointfordeling!$A$51,0))</f>
        <v/>
      </c>
      <c r="BE47" s="107" t="str">
        <f>IF(BE6="-","",IF(BE38=2,1*Pointfordeling!$A$39,0)+IF(BE40=2,1*Pointfordeling!$A$43,0)+IF(BE42=2,1*Pointfordeling!$A$47,0)+IF(BE44=2,1*Pointfordeling!$A$51,0))</f>
        <v/>
      </c>
      <c r="BF47" s="107" t="str">
        <f>IF(BF6="-","",IF(BF38=2,1*Pointfordeling!$A$39,0)+IF(BF40=2,1*Pointfordeling!$A$43,0)+IF(BF42=2,1*Pointfordeling!$A$47,0)+IF(BF44=2,1*Pointfordeling!$A$51,0))</f>
        <v/>
      </c>
      <c r="BG47" s="107" t="str">
        <f>IF(BG6="-","",IF(BG38=2,1*Pointfordeling!$A$39,0)+IF(BG40=2,1*Pointfordeling!$A$43,0)+IF(BG42=2,1*Pointfordeling!$A$47,0)+IF(BG44=2,1*Pointfordeling!$A$51,0))</f>
        <v/>
      </c>
      <c r="BH47" s="107" t="str">
        <f>IF(BH6="-","",IF(BH38=2,1*Pointfordeling!$A$39,0)+IF(BH40=2,1*Pointfordeling!$A$43,0)+IF(BH42=2,1*Pointfordeling!$A$47,0)+IF(BH44=2,1*Pointfordeling!$A$51,0))</f>
        <v/>
      </c>
      <c r="BI47" s="107" t="str">
        <f>IF(BI6="-","",IF(BI38=2,1*Pointfordeling!$A$39,0)+IF(BI40=2,1*Pointfordeling!$A$43,0)+IF(BI42=2,1*Pointfordeling!$A$47,0)+IF(BI44=2,1*Pointfordeling!$A$51,0))</f>
        <v/>
      </c>
      <c r="BJ47" s="107" t="str">
        <f>IF(BJ6="-","",IF(BJ38=2,1*Pointfordeling!$A$39,0)+IF(BJ40=2,1*Pointfordeling!$A$43,0)+IF(BJ42=2,1*Pointfordeling!$A$47,0)+IF(BJ44=2,1*Pointfordeling!$A$51,0))</f>
        <v/>
      </c>
      <c r="BK47" s="107" t="str">
        <f>IF(BK6="-","",IF(BK38=2,1*Pointfordeling!$A$39,0)+IF(BK40=2,1*Pointfordeling!$A$43,0)+IF(BK42=2,1*Pointfordeling!$A$47,0)+IF(BK44=2,1*Pointfordeling!$A$51,0))</f>
        <v/>
      </c>
      <c r="BL47" s="3"/>
      <c r="BM47" s="3"/>
      <c r="BN47" s="3"/>
      <c r="BO47" s="3"/>
      <c r="BP47" s="3"/>
    </row>
    <row r="48" spans="1:68" ht="15" hidden="1" outlineLevel="1" thickTop="1" x14ac:dyDescent="0.4">
      <c r="A48" s="3"/>
      <c r="B48" s="306" t="s">
        <v>218</v>
      </c>
      <c r="C48" s="306" t="s">
        <v>218</v>
      </c>
      <c r="D48" s="306" t="s">
        <v>218</v>
      </c>
      <c r="E48" s="324" t="s">
        <v>218</v>
      </c>
      <c r="F48" s="324" t="s">
        <v>218</v>
      </c>
      <c r="G48" s="324" t="s">
        <v>218</v>
      </c>
      <c r="H48" s="324" t="s">
        <v>218</v>
      </c>
      <c r="I48" s="324" t="s">
        <v>218</v>
      </c>
      <c r="J48" s="324" t="s">
        <v>218</v>
      </c>
      <c r="K48" s="324" t="s">
        <v>218</v>
      </c>
      <c r="L48" s="324" t="s">
        <v>218</v>
      </c>
      <c r="M48" s="324" t="s">
        <v>218</v>
      </c>
      <c r="N48" s="324" t="s">
        <v>218</v>
      </c>
      <c r="O48" s="324" t="s">
        <v>218</v>
      </c>
      <c r="P48" s="324" t="s">
        <v>218</v>
      </c>
      <c r="Q48" s="324" t="s">
        <v>218</v>
      </c>
      <c r="R48" s="324" t="s">
        <v>218</v>
      </c>
      <c r="S48" s="324" t="s">
        <v>218</v>
      </c>
      <c r="T48" s="324" t="s">
        <v>218</v>
      </c>
      <c r="U48" s="324" t="s">
        <v>218</v>
      </c>
      <c r="V48" s="324" t="s">
        <v>218</v>
      </c>
      <c r="W48" s="324" t="s">
        <v>218</v>
      </c>
      <c r="X48" s="324" t="s">
        <v>218</v>
      </c>
      <c r="Y48" s="324" t="s">
        <v>218</v>
      </c>
      <c r="Z48" s="324" t="s">
        <v>218</v>
      </c>
      <c r="AA48" s="324" t="s">
        <v>218</v>
      </c>
      <c r="AB48" s="324" t="s">
        <v>218</v>
      </c>
      <c r="AC48" s="324" t="s">
        <v>218</v>
      </c>
      <c r="AD48" s="324" t="s">
        <v>218</v>
      </c>
      <c r="AE48" s="324" t="s">
        <v>218</v>
      </c>
      <c r="AF48" s="324" t="s">
        <v>218</v>
      </c>
      <c r="AG48" s="324" t="s">
        <v>218</v>
      </c>
      <c r="AH48" s="324" t="s">
        <v>218</v>
      </c>
      <c r="AI48" s="324" t="s">
        <v>218</v>
      </c>
      <c r="AJ48" s="324" t="s">
        <v>218</v>
      </c>
      <c r="AK48" s="324" t="s">
        <v>218</v>
      </c>
      <c r="AL48" s="324" t="s">
        <v>218</v>
      </c>
      <c r="AM48" s="324" t="s">
        <v>218</v>
      </c>
      <c r="AN48" s="324" t="s">
        <v>218</v>
      </c>
      <c r="AO48" s="324" t="s">
        <v>218</v>
      </c>
      <c r="AP48" s="324" t="s">
        <v>218</v>
      </c>
      <c r="AQ48" s="324" t="s">
        <v>218</v>
      </c>
      <c r="AR48" s="324" t="s">
        <v>218</v>
      </c>
      <c r="AS48" s="324" t="s">
        <v>218</v>
      </c>
      <c r="AT48" s="324" t="s">
        <v>218</v>
      </c>
      <c r="AU48" s="324" t="s">
        <v>218</v>
      </c>
      <c r="AV48" s="324" t="s">
        <v>218</v>
      </c>
      <c r="AW48" s="324" t="s">
        <v>218</v>
      </c>
      <c r="AX48" s="324" t="s">
        <v>218</v>
      </c>
      <c r="AY48" s="324" t="s">
        <v>218</v>
      </c>
      <c r="AZ48" s="324" t="s">
        <v>218</v>
      </c>
      <c r="BA48" s="324" t="s">
        <v>218</v>
      </c>
      <c r="BB48" s="324" t="s">
        <v>218</v>
      </c>
      <c r="BC48" s="324" t="s">
        <v>218</v>
      </c>
      <c r="BD48" s="324" t="s">
        <v>218</v>
      </c>
      <c r="BE48" s="324" t="s">
        <v>218</v>
      </c>
      <c r="BF48" s="324" t="s">
        <v>218</v>
      </c>
      <c r="BG48" s="324" t="s">
        <v>218</v>
      </c>
      <c r="BH48" s="324" t="s">
        <v>218</v>
      </c>
      <c r="BI48" s="324" t="s">
        <v>218</v>
      </c>
      <c r="BJ48" s="324" t="s">
        <v>218</v>
      </c>
      <c r="BK48" s="324" t="s">
        <v>218</v>
      </c>
      <c r="BL48" s="3"/>
      <c r="BM48" s="3"/>
      <c r="BN48" s="3"/>
      <c r="BO48" s="3"/>
      <c r="BP48" s="3"/>
    </row>
    <row r="49" spans="1:68" hidden="1" outlineLevel="1" x14ac:dyDescent="0.4">
      <c r="A49" s="3"/>
      <c r="B49" s="387">
        <f>Pointfordeling!A58</f>
        <v>0.8</v>
      </c>
      <c r="C49" s="3"/>
      <c r="D49" s="3" t="s">
        <v>647</v>
      </c>
      <c r="E49" s="336" t="str">
        <f>IF(E6="-","",Beregninger!E82)</f>
        <v>Indblæsning og udsugning</v>
      </c>
      <c r="F49" s="336" t="str">
        <f>IF(F6="-","",Beregninger!F82)</f>
        <v>Kun udsugning</v>
      </c>
      <c r="G49" s="336" t="str">
        <f>IF(G6="-","",Beregninger!G82)</f>
        <v>Automatisk åbning af vinduer</v>
      </c>
      <c r="H49" s="336" t="str">
        <f>IF(H6="-","",Beregninger!H82)</f>
        <v>Ingen ventilation</v>
      </c>
      <c r="I49" s="336" t="str">
        <f>IF(I6="-","",Beregninger!I82)</f>
        <v/>
      </c>
      <c r="J49" s="336" t="str">
        <f>IF(J6="-","",Beregninger!J82)</f>
        <v/>
      </c>
      <c r="K49" s="336" t="str">
        <f>IF(K6="-","",Beregninger!K82)</f>
        <v/>
      </c>
      <c r="L49" s="336" t="str">
        <f>IF(L6="-","",Beregninger!L82)</f>
        <v/>
      </c>
      <c r="M49" s="336" t="str">
        <f>IF(M6="-","",Beregninger!M82)</f>
        <v/>
      </c>
      <c r="N49" s="336" t="str">
        <f>IF(N6="-","",Beregninger!N82)</f>
        <v/>
      </c>
      <c r="O49" s="336" t="str">
        <f>IF(O6="-","",Beregninger!O82)</f>
        <v/>
      </c>
      <c r="P49" s="336" t="str">
        <f>IF(P6="-","",Beregninger!P82)</f>
        <v/>
      </c>
      <c r="Q49" s="336" t="str">
        <f>IF(Q6="-","",Beregninger!Q82)</f>
        <v/>
      </c>
      <c r="R49" s="336" t="str">
        <f>IF(R6="-","",Beregninger!R82)</f>
        <v/>
      </c>
      <c r="S49" s="336" t="str">
        <f>IF(S6="-","",Beregninger!S82)</f>
        <v/>
      </c>
      <c r="T49" s="336" t="str">
        <f>IF(T6="-","",Beregninger!T82)</f>
        <v/>
      </c>
      <c r="U49" s="336" t="str">
        <f>IF(U6="-","",Beregninger!U82)</f>
        <v/>
      </c>
      <c r="V49" s="336" t="str">
        <f>IF(V6="-","",Beregninger!V82)</f>
        <v/>
      </c>
      <c r="W49" s="336" t="str">
        <f>IF(W6="-","",Beregninger!W82)</f>
        <v/>
      </c>
      <c r="X49" s="336" t="str">
        <f>IF(X6="-","",Beregninger!X82)</f>
        <v/>
      </c>
      <c r="Y49" s="336" t="str">
        <f>IF(Y6="-","",Beregninger!Y82)</f>
        <v/>
      </c>
      <c r="Z49" s="336" t="str">
        <f>IF(Z6="-","",Beregninger!Z82)</f>
        <v/>
      </c>
      <c r="AA49" s="336" t="str">
        <f>IF(AA6="-","",Beregninger!AA82)</f>
        <v/>
      </c>
      <c r="AB49" s="336" t="str">
        <f>IF(AB6="-","",Beregninger!AB82)</f>
        <v/>
      </c>
      <c r="AC49" s="336" t="str">
        <f>IF(AC6="-","",Beregninger!AC82)</f>
        <v/>
      </c>
      <c r="AD49" s="336" t="str">
        <f>IF(AD6="-","",Beregninger!AD82)</f>
        <v/>
      </c>
      <c r="AE49" s="336" t="str">
        <f>IF(AE6="-","",Beregninger!AE82)</f>
        <v/>
      </c>
      <c r="AF49" s="336" t="str">
        <f>IF(AF6="-","",Beregninger!AF82)</f>
        <v/>
      </c>
      <c r="AG49" s="336" t="str">
        <f>IF(AG6="-","",Beregninger!AG82)</f>
        <v/>
      </c>
      <c r="AH49" s="336" t="str">
        <f>IF(AH6="-","",Beregninger!AH82)</f>
        <v/>
      </c>
      <c r="AI49" s="336" t="str">
        <f>IF(AI6="-","",Beregninger!AI82)</f>
        <v/>
      </c>
      <c r="AJ49" s="336" t="str">
        <f>IF(AJ6="-","",Beregninger!AJ82)</f>
        <v/>
      </c>
      <c r="AK49" s="336" t="str">
        <f>IF(AK6="-","",Beregninger!AK82)</f>
        <v/>
      </c>
      <c r="AL49" s="336" t="str">
        <f>IF(AL6="-","",Beregninger!AL82)</f>
        <v/>
      </c>
      <c r="AM49" s="336" t="str">
        <f>IF(AM6="-","",Beregninger!AM82)</f>
        <v/>
      </c>
      <c r="AN49" s="336" t="str">
        <f>IF(AN6="-","",Beregninger!AN82)</f>
        <v/>
      </c>
      <c r="AO49" s="336" t="str">
        <f>IF(AO6="-","",Beregninger!AO82)</f>
        <v/>
      </c>
      <c r="AP49" s="336" t="str">
        <f>IF(AP6="-","",Beregninger!AP82)</f>
        <v/>
      </c>
      <c r="AQ49" s="336" t="str">
        <f>IF(AQ6="-","",Beregninger!AQ82)</f>
        <v/>
      </c>
      <c r="AR49" s="336" t="str">
        <f>IF(AR6="-","",Beregninger!AR82)</f>
        <v/>
      </c>
      <c r="AS49" s="336" t="str">
        <f>IF(AS6="-","",Beregninger!AS82)</f>
        <v/>
      </c>
      <c r="AT49" s="336" t="str">
        <f>IF(AT6="-","",Beregninger!AT82)</f>
        <v/>
      </c>
      <c r="AU49" s="336" t="str">
        <f>IF(AU6="-","",Beregninger!AU82)</f>
        <v/>
      </c>
      <c r="AV49" s="336" t="str">
        <f>IF(AV6="-","",Beregninger!AV82)</f>
        <v/>
      </c>
      <c r="AW49" s="336" t="str">
        <f>IF(AW6="-","",Beregninger!AW82)</f>
        <v/>
      </c>
      <c r="AX49" s="336" t="str">
        <f>IF(AX6="-","",Beregninger!AX82)</f>
        <v/>
      </c>
      <c r="AY49" s="336" t="str">
        <f>IF(AY6="-","",Beregninger!AY82)</f>
        <v/>
      </c>
      <c r="AZ49" s="336" t="str">
        <f>IF(AZ6="-","",Beregninger!AZ82)</f>
        <v/>
      </c>
      <c r="BA49" s="336" t="str">
        <f>IF(BA6="-","",Beregninger!BA82)</f>
        <v/>
      </c>
      <c r="BB49" s="336" t="str">
        <f>IF(BB6="-","",Beregninger!BB82)</f>
        <v/>
      </c>
      <c r="BC49" s="336" t="str">
        <f>IF(BC6="-","",Beregninger!BC82)</f>
        <v/>
      </c>
      <c r="BD49" s="336" t="str">
        <f>IF(BD6="-","",Beregninger!BD82)</f>
        <v/>
      </c>
      <c r="BE49" s="336" t="str">
        <f>IF(BE6="-","",Beregninger!BE82)</f>
        <v/>
      </c>
      <c r="BF49" s="336" t="str">
        <f>IF(BF6="-","",Beregninger!BF82)</f>
        <v/>
      </c>
      <c r="BG49" s="336" t="str">
        <f>IF(BG6="-","",Beregninger!BG82)</f>
        <v/>
      </c>
      <c r="BH49" s="336" t="str">
        <f>IF(BH6="-","",Beregninger!BH82)</f>
        <v/>
      </c>
      <c r="BI49" s="336" t="str">
        <f>IF(BI6="-","",Beregninger!BI82)</f>
        <v/>
      </c>
      <c r="BJ49" s="336" t="str">
        <f>IF(BJ6="-","",Beregninger!BJ82)</f>
        <v/>
      </c>
      <c r="BK49" s="336" t="str">
        <f>IF(BK6="-","",Beregninger!BK82)</f>
        <v/>
      </c>
      <c r="BL49" s="3"/>
      <c r="BM49" s="3"/>
      <c r="BN49" s="3"/>
      <c r="BO49" s="3"/>
      <c r="BP49" s="3"/>
    </row>
    <row r="50" spans="1:68" hidden="1" outlineLevel="1" x14ac:dyDescent="0.4">
      <c r="A50" s="3"/>
      <c r="B50" s="387"/>
      <c r="C50" s="3"/>
      <c r="D50" s="3" t="s">
        <v>875</v>
      </c>
      <c r="E50" s="336" t="str">
        <f>IF(E6="-","",'Indtast oplysninger'!E29)</f>
        <v>Ja</v>
      </c>
      <c r="F50" s="336" t="str">
        <f>IF(F6="-","",'Indtast oplysninger'!F29)</f>
        <v>Nej</v>
      </c>
      <c r="G50" s="336" t="str">
        <f>IF(G6="-","",'Indtast oplysninger'!G29)</f>
        <v>Ved ikke</v>
      </c>
      <c r="H50" s="336" t="str">
        <f>IF(H6="-","",'Indtast oplysninger'!H29)</f>
        <v>Ved ikke</v>
      </c>
      <c r="I50" s="336" t="str">
        <f>IF(I6="-","",'Indtast oplysninger'!I29)</f>
        <v/>
      </c>
      <c r="J50" s="336" t="str">
        <f>IF(J6="-","",'Indtast oplysninger'!J29)</f>
        <v/>
      </c>
      <c r="K50" s="336" t="str">
        <f>IF(K6="-","",'Indtast oplysninger'!K29)</f>
        <v/>
      </c>
      <c r="L50" s="336" t="str">
        <f>IF(L6="-","",'Indtast oplysninger'!L29)</f>
        <v/>
      </c>
      <c r="M50" s="336" t="str">
        <f>IF(M6="-","",'Indtast oplysninger'!M29)</f>
        <v/>
      </c>
      <c r="N50" s="336" t="str">
        <f>IF(N6="-","",'Indtast oplysninger'!N29)</f>
        <v/>
      </c>
      <c r="O50" s="336" t="str">
        <f>IF(O6="-","",'Indtast oplysninger'!O29)</f>
        <v/>
      </c>
      <c r="P50" s="336" t="str">
        <f>IF(P6="-","",'Indtast oplysninger'!P29)</f>
        <v/>
      </c>
      <c r="Q50" s="336" t="str">
        <f>IF(Q6="-","",'Indtast oplysninger'!Q29)</f>
        <v/>
      </c>
      <c r="R50" s="336" t="str">
        <f>IF(R6="-","",'Indtast oplysninger'!R29)</f>
        <v/>
      </c>
      <c r="S50" s="336" t="str">
        <f>IF(S6="-","",'Indtast oplysninger'!S29)</f>
        <v/>
      </c>
      <c r="T50" s="336" t="str">
        <f>IF(T6="-","",'Indtast oplysninger'!T29)</f>
        <v/>
      </c>
      <c r="U50" s="336" t="str">
        <f>IF(U6="-","",'Indtast oplysninger'!U29)</f>
        <v/>
      </c>
      <c r="V50" s="336" t="str">
        <f>IF(V6="-","",'Indtast oplysninger'!V29)</f>
        <v/>
      </c>
      <c r="W50" s="336" t="str">
        <f>IF(W6="-","",'Indtast oplysninger'!W29)</f>
        <v/>
      </c>
      <c r="X50" s="336" t="str">
        <f>IF(X6="-","",'Indtast oplysninger'!X29)</f>
        <v/>
      </c>
      <c r="Y50" s="336" t="str">
        <f>IF(Y6="-","",'Indtast oplysninger'!Y29)</f>
        <v/>
      </c>
      <c r="Z50" s="336" t="str">
        <f>IF(Z6="-","",'Indtast oplysninger'!Z29)</f>
        <v/>
      </c>
      <c r="AA50" s="336" t="str">
        <f>IF(AA6="-","",'Indtast oplysninger'!AA29)</f>
        <v/>
      </c>
      <c r="AB50" s="336" t="str">
        <f>IF(AB6="-","",'Indtast oplysninger'!AB29)</f>
        <v/>
      </c>
      <c r="AC50" s="336" t="str">
        <f>IF(AC6="-","",'Indtast oplysninger'!AC29)</f>
        <v/>
      </c>
      <c r="AD50" s="336" t="str">
        <f>IF(AD6="-","",'Indtast oplysninger'!AD29)</f>
        <v/>
      </c>
      <c r="AE50" s="336" t="str">
        <f>IF(AE6="-","",'Indtast oplysninger'!AE29)</f>
        <v/>
      </c>
      <c r="AF50" s="336" t="str">
        <f>IF(AF6="-","",'Indtast oplysninger'!AF29)</f>
        <v/>
      </c>
      <c r="AG50" s="336" t="str">
        <f>IF(AG6="-","",'Indtast oplysninger'!AG29)</f>
        <v/>
      </c>
      <c r="AH50" s="336" t="str">
        <f>IF(AH6="-","",'Indtast oplysninger'!AH29)</f>
        <v/>
      </c>
      <c r="AI50" s="336" t="str">
        <f>IF(AI6="-","",'Indtast oplysninger'!AI29)</f>
        <v/>
      </c>
      <c r="AJ50" s="336" t="str">
        <f>IF(AJ6="-","",'Indtast oplysninger'!AJ29)</f>
        <v/>
      </c>
      <c r="AK50" s="336" t="str">
        <f>IF(AK6="-","",'Indtast oplysninger'!AK29)</f>
        <v/>
      </c>
      <c r="AL50" s="336" t="str">
        <f>IF(AL6="-","",'Indtast oplysninger'!AL29)</f>
        <v/>
      </c>
      <c r="AM50" s="336" t="str">
        <f>IF(AM6="-","",'Indtast oplysninger'!AM29)</f>
        <v/>
      </c>
      <c r="AN50" s="336" t="str">
        <f>IF(AN6="-","",'Indtast oplysninger'!AN29)</f>
        <v/>
      </c>
      <c r="AO50" s="336" t="str">
        <f>IF(AO6="-","",'Indtast oplysninger'!AO29)</f>
        <v/>
      </c>
      <c r="AP50" s="336" t="str">
        <f>IF(AP6="-","",'Indtast oplysninger'!AP29)</f>
        <v/>
      </c>
      <c r="AQ50" s="336" t="str">
        <f>IF(AQ6="-","",'Indtast oplysninger'!AQ29)</f>
        <v/>
      </c>
      <c r="AR50" s="336" t="str">
        <f>IF(AR6="-","",'Indtast oplysninger'!AR29)</f>
        <v/>
      </c>
      <c r="AS50" s="336" t="str">
        <f>IF(AS6="-","",'Indtast oplysninger'!AS29)</f>
        <v/>
      </c>
      <c r="AT50" s="336" t="str">
        <f>IF(AT6="-","",'Indtast oplysninger'!AT29)</f>
        <v/>
      </c>
      <c r="AU50" s="336" t="str">
        <f>IF(AU6="-","",'Indtast oplysninger'!AU29)</f>
        <v/>
      </c>
      <c r="AV50" s="336" t="str">
        <f>IF(AV6="-","",'Indtast oplysninger'!AV29)</f>
        <v/>
      </c>
      <c r="AW50" s="336" t="str">
        <f>IF(AW6="-","",'Indtast oplysninger'!AW29)</f>
        <v/>
      </c>
      <c r="AX50" s="336" t="str">
        <f>IF(AX6="-","",'Indtast oplysninger'!AX29)</f>
        <v/>
      </c>
      <c r="AY50" s="336" t="str">
        <f>IF(AY6="-","",'Indtast oplysninger'!AY29)</f>
        <v/>
      </c>
      <c r="AZ50" s="336" t="str">
        <f>IF(AZ6="-","",'Indtast oplysninger'!AZ29)</f>
        <v/>
      </c>
      <c r="BA50" s="336" t="str">
        <f>IF(BA6="-","",'Indtast oplysninger'!BA29)</f>
        <v/>
      </c>
      <c r="BB50" s="336" t="str">
        <f>IF(BB6="-","",'Indtast oplysninger'!BB29)</f>
        <v/>
      </c>
      <c r="BC50" s="336" t="str">
        <f>IF(BC6="-","",'Indtast oplysninger'!BC29)</f>
        <v/>
      </c>
      <c r="BD50" s="336" t="str">
        <f>IF(BD6="-","",'Indtast oplysninger'!BD29)</f>
        <v/>
      </c>
      <c r="BE50" s="336" t="str">
        <f>IF(BE6="-","",'Indtast oplysninger'!BE29)</f>
        <v/>
      </c>
      <c r="BF50" s="336" t="str">
        <f>IF(BF6="-","",'Indtast oplysninger'!BF29)</f>
        <v/>
      </c>
      <c r="BG50" s="336" t="str">
        <f>IF(BG6="-","",'Indtast oplysninger'!BG29)</f>
        <v/>
      </c>
      <c r="BH50" s="336" t="str">
        <f>IF(BH6="-","",'Indtast oplysninger'!BH29)</f>
        <v/>
      </c>
      <c r="BI50" s="336" t="str">
        <f>IF(BI6="-","",'Indtast oplysninger'!BI29)</f>
        <v/>
      </c>
      <c r="BJ50" s="336" t="str">
        <f>IF(BJ6="-","",'Indtast oplysninger'!BJ29)</f>
        <v/>
      </c>
      <c r="BK50" s="336" t="str">
        <f>IF(BK6="-","",'Indtast oplysninger'!BK29)</f>
        <v/>
      </c>
      <c r="BL50" s="3"/>
      <c r="BM50" s="3"/>
      <c r="BN50" s="3"/>
      <c r="BO50" s="3"/>
      <c r="BP50" s="3"/>
    </row>
    <row r="51" spans="1:68" hidden="1" outlineLevel="1" x14ac:dyDescent="0.4">
      <c r="A51" s="3"/>
      <c r="B51" s="387"/>
      <c r="C51" s="3"/>
      <c r="D51" s="3" t="s">
        <v>876</v>
      </c>
      <c r="E51" s="336" t="str">
        <f>IF(E6="-","",'Indtast oplysninger'!E30)</f>
        <v>Ja</v>
      </c>
      <c r="F51" s="336" t="str">
        <f>IF(F6="-","",'Indtast oplysninger'!F30)</f>
        <v>Ja</v>
      </c>
      <c r="G51" s="336" t="str">
        <f>IF(G6="-","",'Indtast oplysninger'!G30)</f>
        <v>Ved ikke</v>
      </c>
      <c r="H51" s="336" t="str">
        <f>IF(H6="-","",'Indtast oplysninger'!H30)</f>
        <v>Ved ikke</v>
      </c>
      <c r="I51" s="336" t="str">
        <f>IF(I6="-","",'Indtast oplysninger'!I30)</f>
        <v/>
      </c>
      <c r="J51" s="336" t="str">
        <f>IF(J6="-","",'Indtast oplysninger'!J30)</f>
        <v/>
      </c>
      <c r="K51" s="336" t="str">
        <f>IF(K6="-","",'Indtast oplysninger'!K30)</f>
        <v/>
      </c>
      <c r="L51" s="336" t="str">
        <f>IF(L6="-","",'Indtast oplysninger'!L30)</f>
        <v/>
      </c>
      <c r="M51" s="336" t="str">
        <f>IF(M6="-","",'Indtast oplysninger'!M30)</f>
        <v/>
      </c>
      <c r="N51" s="336" t="str">
        <f>IF(N6="-","",'Indtast oplysninger'!N30)</f>
        <v/>
      </c>
      <c r="O51" s="336" t="str">
        <f>IF(O6="-","",'Indtast oplysninger'!O30)</f>
        <v/>
      </c>
      <c r="P51" s="336" t="str">
        <f>IF(P6="-","",'Indtast oplysninger'!P30)</f>
        <v/>
      </c>
      <c r="Q51" s="336" t="str">
        <f>IF(Q6="-","",'Indtast oplysninger'!Q30)</f>
        <v/>
      </c>
      <c r="R51" s="336" t="str">
        <f>IF(R6="-","",'Indtast oplysninger'!R30)</f>
        <v/>
      </c>
      <c r="S51" s="336" t="str">
        <f>IF(S6="-","",'Indtast oplysninger'!S30)</f>
        <v/>
      </c>
      <c r="T51" s="336" t="str">
        <f>IF(T6="-","",'Indtast oplysninger'!T30)</f>
        <v/>
      </c>
      <c r="U51" s="336" t="str">
        <f>IF(U6="-","",'Indtast oplysninger'!U30)</f>
        <v/>
      </c>
      <c r="V51" s="336" t="str">
        <f>IF(V6="-","",'Indtast oplysninger'!V30)</f>
        <v/>
      </c>
      <c r="W51" s="336" t="str">
        <f>IF(W6="-","",'Indtast oplysninger'!W30)</f>
        <v/>
      </c>
      <c r="X51" s="336" t="str">
        <f>IF(X6="-","",'Indtast oplysninger'!X30)</f>
        <v/>
      </c>
      <c r="Y51" s="336" t="str">
        <f>IF(Y6="-","",'Indtast oplysninger'!Y30)</f>
        <v/>
      </c>
      <c r="Z51" s="336" t="str">
        <f>IF(Z6="-","",'Indtast oplysninger'!Z30)</f>
        <v/>
      </c>
      <c r="AA51" s="336" t="str">
        <f>IF(AA6="-","",'Indtast oplysninger'!AA30)</f>
        <v/>
      </c>
      <c r="AB51" s="336" t="str">
        <f>IF(AB6="-","",'Indtast oplysninger'!AB30)</f>
        <v/>
      </c>
      <c r="AC51" s="336" t="str">
        <f>IF(AC6="-","",'Indtast oplysninger'!AC30)</f>
        <v/>
      </c>
      <c r="AD51" s="336" t="str">
        <f>IF(AD6="-","",'Indtast oplysninger'!AD30)</f>
        <v/>
      </c>
      <c r="AE51" s="336" t="str">
        <f>IF(AE6="-","",'Indtast oplysninger'!AE30)</f>
        <v/>
      </c>
      <c r="AF51" s="336" t="str">
        <f>IF(AF6="-","",'Indtast oplysninger'!AF30)</f>
        <v/>
      </c>
      <c r="AG51" s="336" t="str">
        <f>IF(AG6="-","",'Indtast oplysninger'!AG30)</f>
        <v/>
      </c>
      <c r="AH51" s="336" t="str">
        <f>IF(AH6="-","",'Indtast oplysninger'!AH30)</f>
        <v/>
      </c>
      <c r="AI51" s="336" t="str">
        <f>IF(AI6="-","",'Indtast oplysninger'!AI30)</f>
        <v/>
      </c>
      <c r="AJ51" s="336" t="str">
        <f>IF(AJ6="-","",'Indtast oplysninger'!AJ30)</f>
        <v/>
      </c>
      <c r="AK51" s="336" t="str">
        <f>IF(AK6="-","",'Indtast oplysninger'!AK30)</f>
        <v/>
      </c>
      <c r="AL51" s="336" t="str">
        <f>IF(AL6="-","",'Indtast oplysninger'!AL30)</f>
        <v/>
      </c>
      <c r="AM51" s="336" t="str">
        <f>IF(AM6="-","",'Indtast oplysninger'!AM30)</f>
        <v/>
      </c>
      <c r="AN51" s="336" t="str">
        <f>IF(AN6="-","",'Indtast oplysninger'!AN30)</f>
        <v/>
      </c>
      <c r="AO51" s="336" t="str">
        <f>IF(AO6="-","",'Indtast oplysninger'!AO30)</f>
        <v/>
      </c>
      <c r="AP51" s="336" t="str">
        <f>IF(AP6="-","",'Indtast oplysninger'!AP30)</f>
        <v/>
      </c>
      <c r="AQ51" s="336" t="str">
        <f>IF(AQ6="-","",'Indtast oplysninger'!AQ30)</f>
        <v/>
      </c>
      <c r="AR51" s="336" t="str">
        <f>IF(AR6="-","",'Indtast oplysninger'!AR30)</f>
        <v/>
      </c>
      <c r="AS51" s="336" t="str">
        <f>IF(AS6="-","",'Indtast oplysninger'!AS30)</f>
        <v/>
      </c>
      <c r="AT51" s="336" t="str">
        <f>IF(AT6="-","",'Indtast oplysninger'!AT30)</f>
        <v/>
      </c>
      <c r="AU51" s="336" t="str">
        <f>IF(AU6="-","",'Indtast oplysninger'!AU30)</f>
        <v/>
      </c>
      <c r="AV51" s="336" t="str">
        <f>IF(AV6="-","",'Indtast oplysninger'!AV30)</f>
        <v/>
      </c>
      <c r="AW51" s="336" t="str">
        <f>IF(AW6="-","",'Indtast oplysninger'!AW30)</f>
        <v/>
      </c>
      <c r="AX51" s="336" t="str">
        <f>IF(AX6="-","",'Indtast oplysninger'!AX30)</f>
        <v/>
      </c>
      <c r="AY51" s="336" t="str">
        <f>IF(AY6="-","",'Indtast oplysninger'!AY30)</f>
        <v/>
      </c>
      <c r="AZ51" s="336" t="str">
        <f>IF(AZ6="-","",'Indtast oplysninger'!AZ30)</f>
        <v/>
      </c>
      <c r="BA51" s="336" t="str">
        <f>IF(BA6="-","",'Indtast oplysninger'!BA30)</f>
        <v/>
      </c>
      <c r="BB51" s="336" t="str">
        <f>IF(BB6="-","",'Indtast oplysninger'!BB30)</f>
        <v/>
      </c>
      <c r="BC51" s="336" t="str">
        <f>IF(BC6="-","",'Indtast oplysninger'!BC30)</f>
        <v/>
      </c>
      <c r="BD51" s="336" t="str">
        <f>IF(BD6="-","",'Indtast oplysninger'!BD30)</f>
        <v/>
      </c>
      <c r="BE51" s="336" t="str">
        <f>IF(BE6="-","",'Indtast oplysninger'!BE30)</f>
        <v/>
      </c>
      <c r="BF51" s="336" t="str">
        <f>IF(BF6="-","",'Indtast oplysninger'!BF30)</f>
        <v/>
      </c>
      <c r="BG51" s="336" t="str">
        <f>IF(BG6="-","",'Indtast oplysninger'!BG30)</f>
        <v/>
      </c>
      <c r="BH51" s="336" t="str">
        <f>IF(BH6="-","",'Indtast oplysninger'!BH30)</f>
        <v/>
      </c>
      <c r="BI51" s="336" t="str">
        <f>IF(BI6="-","",'Indtast oplysninger'!BI30)</f>
        <v/>
      </c>
      <c r="BJ51" s="336" t="str">
        <f>IF(BJ6="-","",'Indtast oplysninger'!BJ30)</f>
        <v/>
      </c>
      <c r="BK51" s="336" t="str">
        <f>IF(BK6="-","",'Indtast oplysninger'!BK30)</f>
        <v/>
      </c>
      <c r="BL51" s="3"/>
      <c r="BM51" s="3"/>
      <c r="BN51" s="3"/>
      <c r="BO51" s="3"/>
      <c r="BP51" s="3"/>
    </row>
    <row r="52" spans="1:68" s="98" customFormat="1" ht="12" hidden="1" outlineLevel="1" x14ac:dyDescent="0.35">
      <c r="A52" s="308"/>
      <c r="B52" s="309"/>
      <c r="C52" s="309"/>
      <c r="D52" s="363" t="s">
        <v>632</v>
      </c>
      <c r="E52" s="105">
        <f>IF(E6="-","",IF(AND(Beregninger!E82="Indblæsning og udsugning",Beregninger!E85="ja",'Indtast oplysninger'!E29="ja"),Pointfordeling!$I$61,
IF(AND(Beregninger!E82="Indblæsning og udsugning",Beregninger!E85="ja",'Indtast oplysninger'!E29="ved ikke"),Pointfordeling!$I$63,
IF(AND(Beregninger!E82="Indblæsning og udsugning",Beregninger!E85="ved ikke"),Pointfordeling!$I$59,
IF(AND(Beregninger!E82="Indblæsning og udsugning",Beregninger!E85="ja",'Indtast oplysninger'!E29="nej"),Pointfordeling!$I$62,
IF(AND(Beregninger!E82="Indblæsning og udsugning",Beregninger!E85="nej"),Pointfordeling!$I$58,
IF(Beregninger!E82="kun udsugning",Pointfordeling!$I$65,IF(Beregninger!E82="automatisk åbning af vinduer",Pointfordeling!$I$66,IF(Beregninger!E82="Ingen ventilation",Pointfordeling!$I$67)))))))))</f>
        <v>0</v>
      </c>
      <c r="F52" s="105">
        <f>IF(F6="-","",IF(AND(Beregninger!F82="Indblæsning og udsugning",Beregninger!F85="ja",'Indtast oplysninger'!F29="ja"),Pointfordeling!$I$61,
IF(AND(Beregninger!F82="Indblæsning og udsugning",Beregninger!F85="ja",'Indtast oplysninger'!F29="ved ikke"),Pointfordeling!$I$63,
IF(AND(Beregninger!F82="Indblæsning og udsugning",Beregninger!F85="ved ikke"),Pointfordeling!$I$59,
IF(AND(Beregninger!F82="Indblæsning og udsugning",Beregninger!F85="ja",'Indtast oplysninger'!F29="nej"),Pointfordeling!$I$62,
IF(AND(Beregninger!F82="Indblæsning og udsugning",Beregninger!F85="nej"),Pointfordeling!$I$58,
IF(Beregninger!F82="kun udsugning",Pointfordeling!$I$65,IF(Beregninger!F82="automatisk åbning af vinduer",Pointfordeling!$I$66,IF(Beregninger!F82="Ingen ventilation",Pointfordeling!$I$67)))))))))</f>
        <v>2</v>
      </c>
      <c r="G52" s="105">
        <f>IF(G6="-","",IF(AND(Beregninger!G82="Indblæsning og udsugning",Beregninger!G85="ja",'Indtast oplysninger'!G29="ja"),Pointfordeling!$I$61,
IF(AND(Beregninger!G82="Indblæsning og udsugning",Beregninger!G85="ja",'Indtast oplysninger'!G29="ved ikke"),Pointfordeling!$I$63,
IF(AND(Beregninger!G82="Indblæsning og udsugning",Beregninger!G85="ved ikke"),Pointfordeling!$I$59,
IF(AND(Beregninger!G82="Indblæsning og udsugning",Beregninger!G85="ja",'Indtast oplysninger'!G29="nej"),Pointfordeling!$I$62,
IF(AND(Beregninger!G82="Indblæsning og udsugning",Beregninger!G85="nej"),Pointfordeling!$I$58,
IF(Beregninger!G82="kun udsugning",Pointfordeling!$I$65,IF(Beregninger!G82="automatisk åbning af vinduer",Pointfordeling!$I$66,IF(Beregninger!G82="Ingen ventilation",Pointfordeling!$I$67)))))))))</f>
        <v>1</v>
      </c>
      <c r="H52" s="105">
        <f>IF(H6="-","",IF(AND(Beregninger!H82="Indblæsning og udsugning",Beregninger!H85="ja",'Indtast oplysninger'!H29="ja"),Pointfordeling!$I$61,
IF(AND(Beregninger!H82="Indblæsning og udsugning",Beregninger!H85="ja",'Indtast oplysninger'!H29="ved ikke"),Pointfordeling!$I$63,
IF(AND(Beregninger!H82="Indblæsning og udsugning",Beregninger!H85="ved ikke"),Pointfordeling!$I$59,
IF(AND(Beregninger!H82="Indblæsning og udsugning",Beregninger!H85="ja",'Indtast oplysninger'!H29="nej"),Pointfordeling!$I$62,
IF(AND(Beregninger!H82="Indblæsning og udsugning",Beregninger!H85="nej"),Pointfordeling!$I$58,
IF(Beregninger!H82="kun udsugning",Pointfordeling!$I$65,IF(Beregninger!H82="automatisk åbning af vinduer",Pointfordeling!$I$66,IF(Beregninger!H82="Ingen ventilation",Pointfordeling!$I$67)))))))))</f>
        <v>2</v>
      </c>
      <c r="I52" s="105" t="str">
        <f>IF(I6="-","",IF(AND(Beregninger!I82="Indblæsning og udsugning",Beregninger!I85="ja",'Indtast oplysninger'!I29="ja"),Pointfordeling!$I$61,
IF(AND(Beregninger!I82="Indblæsning og udsugning",Beregninger!I85="ja",'Indtast oplysninger'!I29="ved ikke"),Pointfordeling!$I$63,
IF(AND(Beregninger!I82="Indblæsning og udsugning",Beregninger!I85="ved ikke"),Pointfordeling!$I$59,
IF(AND(Beregninger!I82="Indblæsning og udsugning",Beregninger!I85="ja",'Indtast oplysninger'!I29="nej"),Pointfordeling!$I$62,
IF(AND(Beregninger!I82="Indblæsning og udsugning",Beregninger!I85="nej"),Pointfordeling!$I$58,
IF(Beregninger!I82="kun udsugning",Pointfordeling!$I$65,IF(Beregninger!I82="automatisk åbning af vinduer",Pointfordeling!$I$66,IF(Beregninger!I82="Ingen ventilation",Pointfordeling!$I$67)))))))))</f>
        <v/>
      </c>
      <c r="J52" s="105" t="str">
        <f>IF(J6="-","",IF(AND(Beregninger!J82="Indblæsning og udsugning",Beregninger!J85="ja",'Indtast oplysninger'!J29="ja"),Pointfordeling!$I$61,
IF(AND(Beregninger!J82="Indblæsning og udsugning",Beregninger!J85="ja",'Indtast oplysninger'!J29="ved ikke"),Pointfordeling!$I$63,
IF(AND(Beregninger!J82="Indblæsning og udsugning",Beregninger!J85="ved ikke"),Pointfordeling!$I$59,
IF(AND(Beregninger!J82="Indblæsning og udsugning",Beregninger!J85="ja",'Indtast oplysninger'!J29="nej"),Pointfordeling!$I$62,
IF(AND(Beregninger!J82="Indblæsning og udsugning",Beregninger!J85="nej"),Pointfordeling!$I$58,
IF(Beregninger!J82="kun udsugning",Pointfordeling!$I$65,IF(Beregninger!J82="automatisk åbning af vinduer",Pointfordeling!$I$66,IF(Beregninger!J82="Ingen ventilation",Pointfordeling!$I$67)))))))))</f>
        <v/>
      </c>
      <c r="K52" s="105" t="str">
        <f>IF(K6="-","",IF(AND(Beregninger!K82="Indblæsning og udsugning",Beregninger!K85="ja",'Indtast oplysninger'!K29="ja"),Pointfordeling!$I$61,
IF(AND(Beregninger!K82="Indblæsning og udsugning",Beregninger!K85="ja",'Indtast oplysninger'!K29="ved ikke"),Pointfordeling!$I$63,
IF(AND(Beregninger!K82="Indblæsning og udsugning",Beregninger!K85="ved ikke"),Pointfordeling!$I$59,
IF(AND(Beregninger!K82="Indblæsning og udsugning",Beregninger!K85="ja",'Indtast oplysninger'!K29="nej"),Pointfordeling!$I$62,
IF(AND(Beregninger!K82="Indblæsning og udsugning",Beregninger!K85="nej"),Pointfordeling!$I$58,
IF(Beregninger!K82="kun udsugning",Pointfordeling!$I$65,IF(Beregninger!K82="automatisk åbning af vinduer",Pointfordeling!$I$66,IF(Beregninger!K82="Ingen ventilation",Pointfordeling!$I$67)))))))))</f>
        <v/>
      </c>
      <c r="L52" s="105" t="str">
        <f>IF(L6="-","",IF(AND(Beregninger!L82="Indblæsning og udsugning",Beregninger!L85="ja",'Indtast oplysninger'!L29="ja"),Pointfordeling!$I$61,
IF(AND(Beregninger!L82="Indblæsning og udsugning",Beregninger!L85="ja",'Indtast oplysninger'!L29="ved ikke"),Pointfordeling!$I$63,
IF(AND(Beregninger!L82="Indblæsning og udsugning",Beregninger!L85="ved ikke"),Pointfordeling!$I$59,
IF(AND(Beregninger!L82="Indblæsning og udsugning",Beregninger!L85="ja",'Indtast oplysninger'!L29="nej"),Pointfordeling!$I$62,
IF(AND(Beregninger!L82="Indblæsning og udsugning",Beregninger!L85="nej"),Pointfordeling!$I$58,
IF(Beregninger!L82="kun udsugning",Pointfordeling!$I$65,IF(Beregninger!L82="automatisk åbning af vinduer",Pointfordeling!$I$66,IF(Beregninger!L82="Ingen ventilation",Pointfordeling!$I$67)))))))))</f>
        <v/>
      </c>
      <c r="M52" s="105" t="str">
        <f>IF(M6="-","",IF(AND(Beregninger!M82="Indblæsning og udsugning",Beregninger!M85="ja",'Indtast oplysninger'!M29="ja"),Pointfordeling!$I$61,
IF(AND(Beregninger!M82="Indblæsning og udsugning",Beregninger!M85="ja",'Indtast oplysninger'!M29="ved ikke"),Pointfordeling!$I$63,
IF(AND(Beregninger!M82="Indblæsning og udsugning",Beregninger!M85="ved ikke"),Pointfordeling!$I$59,
IF(AND(Beregninger!M82="Indblæsning og udsugning",Beregninger!M85="ja",'Indtast oplysninger'!M29="nej"),Pointfordeling!$I$62,
IF(AND(Beregninger!M82="Indblæsning og udsugning",Beregninger!M85="nej"),Pointfordeling!$I$58,
IF(Beregninger!M82="kun udsugning",Pointfordeling!$I$65,IF(Beregninger!M82="automatisk åbning af vinduer",Pointfordeling!$I$66,IF(Beregninger!M82="Ingen ventilation",Pointfordeling!$I$67)))))))))</f>
        <v/>
      </c>
      <c r="N52" s="105" t="str">
        <f>IF(N6="-","",IF(AND(Beregninger!N82="Indblæsning og udsugning",Beregninger!N85="ja",'Indtast oplysninger'!N29="ja"),Pointfordeling!$I$61,
IF(AND(Beregninger!N82="Indblæsning og udsugning",Beregninger!N85="ja",'Indtast oplysninger'!N29="ved ikke"),Pointfordeling!$I$63,
IF(AND(Beregninger!N82="Indblæsning og udsugning",Beregninger!N85="ved ikke"),Pointfordeling!$I$59,
IF(AND(Beregninger!N82="Indblæsning og udsugning",Beregninger!N85="ja",'Indtast oplysninger'!N29="nej"),Pointfordeling!$I$62,
IF(AND(Beregninger!N82="Indblæsning og udsugning",Beregninger!N85="nej"),Pointfordeling!$I$58,
IF(Beregninger!N82="kun udsugning",Pointfordeling!$I$65,IF(Beregninger!N82="automatisk åbning af vinduer",Pointfordeling!$I$66,IF(Beregninger!N82="Ingen ventilation",Pointfordeling!$I$67)))))))))</f>
        <v/>
      </c>
      <c r="O52" s="105" t="str">
        <f>IF(O6="-","",IF(AND(Beregninger!O82="Indblæsning og udsugning",Beregninger!O85="ja",'Indtast oplysninger'!O29="ja"),Pointfordeling!$I$61,
IF(AND(Beregninger!O82="Indblæsning og udsugning",Beregninger!O85="ja",'Indtast oplysninger'!O29="ved ikke"),Pointfordeling!$I$63,
IF(AND(Beregninger!O82="Indblæsning og udsugning",Beregninger!O85="ved ikke"),Pointfordeling!$I$59,
IF(AND(Beregninger!O82="Indblæsning og udsugning",Beregninger!O85="ja",'Indtast oplysninger'!O29="nej"),Pointfordeling!$I$62,
IF(AND(Beregninger!O82="Indblæsning og udsugning",Beregninger!O85="nej"),Pointfordeling!$I$58,
IF(Beregninger!O82="kun udsugning",Pointfordeling!$I$65,IF(Beregninger!O82="automatisk åbning af vinduer",Pointfordeling!$I$66,IF(Beregninger!O82="Ingen ventilation",Pointfordeling!$I$67)))))))))</f>
        <v/>
      </c>
      <c r="P52" s="105" t="str">
        <f>IF(P6="-","",IF(AND(Beregninger!P82="Indblæsning og udsugning",Beregninger!P85="ja",'Indtast oplysninger'!P29="ja"),Pointfordeling!$I$61,
IF(AND(Beregninger!P82="Indblæsning og udsugning",Beregninger!P85="ja",'Indtast oplysninger'!P29="ved ikke"),Pointfordeling!$I$63,
IF(AND(Beregninger!P82="Indblæsning og udsugning",Beregninger!P85="ved ikke"),Pointfordeling!$I$59,
IF(AND(Beregninger!P82="Indblæsning og udsugning",Beregninger!P85="ja",'Indtast oplysninger'!P29="nej"),Pointfordeling!$I$62,
IF(AND(Beregninger!P82="Indblæsning og udsugning",Beregninger!P85="nej"),Pointfordeling!$I$58,
IF(Beregninger!P82="kun udsugning",Pointfordeling!$I$65,IF(Beregninger!P82="automatisk åbning af vinduer",Pointfordeling!$I$66,IF(Beregninger!P82="Ingen ventilation",Pointfordeling!$I$67)))))))))</f>
        <v/>
      </c>
      <c r="Q52" s="105" t="str">
        <f>IF(Q6="-","",IF(AND(Beregninger!Q82="Indblæsning og udsugning",Beregninger!Q85="ja",'Indtast oplysninger'!Q29="ja"),Pointfordeling!$I$61,
IF(AND(Beregninger!Q82="Indblæsning og udsugning",Beregninger!Q85="ja",'Indtast oplysninger'!Q29="ved ikke"),Pointfordeling!$I$63,
IF(AND(Beregninger!Q82="Indblæsning og udsugning",Beregninger!Q85="ved ikke"),Pointfordeling!$I$59,
IF(AND(Beregninger!Q82="Indblæsning og udsugning",Beregninger!Q85="ja",'Indtast oplysninger'!Q29="nej"),Pointfordeling!$I$62,
IF(AND(Beregninger!Q82="Indblæsning og udsugning",Beregninger!Q85="nej"),Pointfordeling!$I$58,
IF(Beregninger!Q82="kun udsugning",Pointfordeling!$I$65,IF(Beregninger!Q82="automatisk åbning af vinduer",Pointfordeling!$I$66,IF(Beregninger!Q82="Ingen ventilation",Pointfordeling!$I$67)))))))))</f>
        <v/>
      </c>
      <c r="R52" s="105" t="str">
        <f>IF(R6="-","",IF(AND(Beregninger!R82="Indblæsning og udsugning",Beregninger!R85="ja",'Indtast oplysninger'!R29="ja"),Pointfordeling!$I$61,
IF(AND(Beregninger!R82="Indblæsning og udsugning",Beregninger!R85="ja",'Indtast oplysninger'!R29="ved ikke"),Pointfordeling!$I$63,
IF(AND(Beregninger!R82="Indblæsning og udsugning",Beregninger!R85="ved ikke"),Pointfordeling!$I$59,
IF(AND(Beregninger!R82="Indblæsning og udsugning",Beregninger!R85="ja",'Indtast oplysninger'!R29="nej"),Pointfordeling!$I$62,
IF(AND(Beregninger!R82="Indblæsning og udsugning",Beregninger!R85="nej"),Pointfordeling!$I$58,
IF(Beregninger!R82="kun udsugning",Pointfordeling!$I$65,IF(Beregninger!R82="automatisk åbning af vinduer",Pointfordeling!$I$66,IF(Beregninger!R82="Ingen ventilation",Pointfordeling!$I$67)))))))))</f>
        <v/>
      </c>
      <c r="S52" s="105" t="str">
        <f>IF(S6="-","",IF(AND(Beregninger!S82="Indblæsning og udsugning",Beregninger!S85="ja",'Indtast oplysninger'!S29="ja"),Pointfordeling!$I$61,
IF(AND(Beregninger!S82="Indblæsning og udsugning",Beregninger!S85="ja",'Indtast oplysninger'!S29="ved ikke"),Pointfordeling!$I$63,
IF(AND(Beregninger!S82="Indblæsning og udsugning",Beregninger!S85="ved ikke"),Pointfordeling!$I$59,
IF(AND(Beregninger!S82="Indblæsning og udsugning",Beregninger!S85="ja",'Indtast oplysninger'!S29="nej"),Pointfordeling!$I$62,
IF(AND(Beregninger!S82="Indblæsning og udsugning",Beregninger!S85="nej"),Pointfordeling!$I$58,
IF(Beregninger!S82="kun udsugning",Pointfordeling!$I$65,IF(Beregninger!S82="automatisk åbning af vinduer",Pointfordeling!$I$66,IF(Beregninger!S82="Ingen ventilation",Pointfordeling!$I$67)))))))))</f>
        <v/>
      </c>
      <c r="T52" s="105" t="str">
        <f>IF(T6="-","",IF(AND(Beregninger!T82="Indblæsning og udsugning",Beregninger!T85="ja",'Indtast oplysninger'!T29="ja"),Pointfordeling!$I$61,
IF(AND(Beregninger!T82="Indblæsning og udsugning",Beregninger!T85="ja",'Indtast oplysninger'!T29="ved ikke"),Pointfordeling!$I$63,
IF(AND(Beregninger!T82="Indblæsning og udsugning",Beregninger!T85="ved ikke"),Pointfordeling!$I$59,
IF(AND(Beregninger!T82="Indblæsning og udsugning",Beregninger!T85="ja",'Indtast oplysninger'!T29="nej"),Pointfordeling!$I$62,
IF(AND(Beregninger!T82="Indblæsning og udsugning",Beregninger!T85="nej"),Pointfordeling!$I$58,
IF(Beregninger!T82="kun udsugning",Pointfordeling!$I$65,IF(Beregninger!T82="automatisk åbning af vinduer",Pointfordeling!$I$66,IF(Beregninger!T82="Ingen ventilation",Pointfordeling!$I$67)))))))))</f>
        <v/>
      </c>
      <c r="U52" s="105" t="str">
        <f>IF(U6="-","",IF(AND(Beregninger!U82="Indblæsning og udsugning",Beregninger!U85="ja",'Indtast oplysninger'!U29="ja"),Pointfordeling!$I$61,
IF(AND(Beregninger!U82="Indblæsning og udsugning",Beregninger!U85="ja",'Indtast oplysninger'!U29="ved ikke"),Pointfordeling!$I$63,
IF(AND(Beregninger!U82="Indblæsning og udsugning",Beregninger!U85="ved ikke"),Pointfordeling!$I$59,
IF(AND(Beregninger!U82="Indblæsning og udsugning",Beregninger!U85="ja",'Indtast oplysninger'!U29="nej"),Pointfordeling!$I$62,
IF(AND(Beregninger!U82="Indblæsning og udsugning",Beregninger!U85="nej"),Pointfordeling!$I$58,
IF(Beregninger!U82="kun udsugning",Pointfordeling!$I$65,IF(Beregninger!U82="automatisk åbning af vinduer",Pointfordeling!$I$66,IF(Beregninger!U82="Ingen ventilation",Pointfordeling!$I$67)))))))))</f>
        <v/>
      </c>
      <c r="V52" s="105" t="str">
        <f>IF(V6="-","",IF(AND(Beregninger!V82="Indblæsning og udsugning",Beregninger!V85="ja",'Indtast oplysninger'!V29="ja"),Pointfordeling!$I$61,
IF(AND(Beregninger!V82="Indblæsning og udsugning",Beregninger!V85="ja",'Indtast oplysninger'!V29="ved ikke"),Pointfordeling!$I$63,
IF(AND(Beregninger!V82="Indblæsning og udsugning",Beregninger!V85="ved ikke"),Pointfordeling!$I$59,
IF(AND(Beregninger!V82="Indblæsning og udsugning",Beregninger!V85="ja",'Indtast oplysninger'!V29="nej"),Pointfordeling!$I$62,
IF(AND(Beregninger!V82="Indblæsning og udsugning",Beregninger!V85="nej"),Pointfordeling!$I$58,
IF(Beregninger!V82="kun udsugning",Pointfordeling!$I$65,IF(Beregninger!V82="automatisk åbning af vinduer",Pointfordeling!$I$66,IF(Beregninger!V82="Ingen ventilation",Pointfordeling!$I$67)))))))))</f>
        <v/>
      </c>
      <c r="W52" s="105" t="str">
        <f>IF(W6="-","",IF(AND(Beregninger!W82="Indblæsning og udsugning",Beregninger!W85="ja",'Indtast oplysninger'!W29="ja"),Pointfordeling!$I$61,
IF(AND(Beregninger!W82="Indblæsning og udsugning",Beregninger!W85="ja",'Indtast oplysninger'!W29="ved ikke"),Pointfordeling!$I$63,
IF(AND(Beregninger!W82="Indblæsning og udsugning",Beregninger!W85="ved ikke"),Pointfordeling!$I$59,
IF(AND(Beregninger!W82="Indblæsning og udsugning",Beregninger!W85="ja",'Indtast oplysninger'!W29="nej"),Pointfordeling!$I$62,
IF(AND(Beregninger!W82="Indblæsning og udsugning",Beregninger!W85="nej"),Pointfordeling!$I$58,
IF(Beregninger!W82="kun udsugning",Pointfordeling!$I$65,IF(Beregninger!W82="automatisk åbning af vinduer",Pointfordeling!$I$66,IF(Beregninger!W82="Ingen ventilation",Pointfordeling!$I$67)))))))))</f>
        <v/>
      </c>
      <c r="X52" s="105" t="str">
        <f>IF(X6="-","",IF(AND(Beregninger!X82="Indblæsning og udsugning",Beregninger!X85="ja",'Indtast oplysninger'!X29="ja"),Pointfordeling!$I$61,
IF(AND(Beregninger!X82="Indblæsning og udsugning",Beregninger!X85="ja",'Indtast oplysninger'!X29="ved ikke"),Pointfordeling!$I$63,
IF(AND(Beregninger!X82="Indblæsning og udsugning",Beregninger!X85="ved ikke"),Pointfordeling!$I$59,
IF(AND(Beregninger!X82="Indblæsning og udsugning",Beregninger!X85="ja",'Indtast oplysninger'!X29="nej"),Pointfordeling!$I$62,
IF(AND(Beregninger!X82="Indblæsning og udsugning",Beregninger!X85="nej"),Pointfordeling!$I$58,
IF(Beregninger!X82="kun udsugning",Pointfordeling!$I$65,IF(Beregninger!X82="automatisk åbning af vinduer",Pointfordeling!$I$66,IF(Beregninger!X82="Ingen ventilation",Pointfordeling!$I$67)))))))))</f>
        <v/>
      </c>
      <c r="Y52" s="105" t="str">
        <f>IF(Y6="-","",IF(AND(Beregninger!Y82="Indblæsning og udsugning",Beregninger!Y85="ja",'Indtast oplysninger'!Y29="ja"),Pointfordeling!$I$61,
IF(AND(Beregninger!Y82="Indblæsning og udsugning",Beregninger!Y85="ja",'Indtast oplysninger'!Y29="ved ikke"),Pointfordeling!$I$63,
IF(AND(Beregninger!Y82="Indblæsning og udsugning",Beregninger!Y85="ved ikke"),Pointfordeling!$I$59,
IF(AND(Beregninger!Y82="Indblæsning og udsugning",Beregninger!Y85="ja",'Indtast oplysninger'!Y29="nej"),Pointfordeling!$I$62,
IF(AND(Beregninger!Y82="Indblæsning og udsugning",Beregninger!Y85="nej"),Pointfordeling!$I$58,
IF(Beregninger!Y82="kun udsugning",Pointfordeling!$I$65,IF(Beregninger!Y82="automatisk åbning af vinduer",Pointfordeling!$I$66,IF(Beregninger!Y82="Ingen ventilation",Pointfordeling!$I$67)))))))))</f>
        <v/>
      </c>
      <c r="Z52" s="105" t="str">
        <f>IF(Z6="-","",IF(AND(Beregninger!Z82="Indblæsning og udsugning",Beregninger!Z85="ja",'Indtast oplysninger'!Z29="ja"),Pointfordeling!$I$61,
IF(AND(Beregninger!Z82="Indblæsning og udsugning",Beregninger!Z85="ja",'Indtast oplysninger'!Z29="ved ikke"),Pointfordeling!$I$63,
IF(AND(Beregninger!Z82="Indblæsning og udsugning",Beregninger!Z85="ved ikke"),Pointfordeling!$I$59,
IF(AND(Beregninger!Z82="Indblæsning og udsugning",Beregninger!Z85="ja",'Indtast oplysninger'!Z29="nej"),Pointfordeling!$I$62,
IF(AND(Beregninger!Z82="Indblæsning og udsugning",Beregninger!Z85="nej"),Pointfordeling!$I$58,
IF(Beregninger!Z82="kun udsugning",Pointfordeling!$I$65,IF(Beregninger!Z82="automatisk åbning af vinduer",Pointfordeling!$I$66,IF(Beregninger!Z82="Ingen ventilation",Pointfordeling!$I$67)))))))))</f>
        <v/>
      </c>
      <c r="AA52" s="105" t="str">
        <f>IF(AA6="-","",IF(AND(Beregninger!AA82="Indblæsning og udsugning",Beregninger!AA85="ja",'Indtast oplysninger'!AA29="ja"),Pointfordeling!$I$61,
IF(AND(Beregninger!AA82="Indblæsning og udsugning",Beregninger!AA85="ja",'Indtast oplysninger'!AA29="ved ikke"),Pointfordeling!$I$63,
IF(AND(Beregninger!AA82="Indblæsning og udsugning",Beregninger!AA85="ved ikke"),Pointfordeling!$I$59,
IF(AND(Beregninger!AA82="Indblæsning og udsugning",Beregninger!AA85="ja",'Indtast oplysninger'!AA29="nej"),Pointfordeling!$I$62,
IF(AND(Beregninger!AA82="Indblæsning og udsugning",Beregninger!AA85="nej"),Pointfordeling!$I$58,
IF(Beregninger!AA82="kun udsugning",Pointfordeling!$I$65,IF(Beregninger!AA82="automatisk åbning af vinduer",Pointfordeling!$I$66,IF(Beregninger!AA82="Ingen ventilation",Pointfordeling!$I$67)))))))))</f>
        <v/>
      </c>
      <c r="AB52" s="105" t="str">
        <f>IF(AB6="-","",IF(AND(Beregninger!AB82="Indblæsning og udsugning",Beregninger!AB85="ja",'Indtast oplysninger'!AB29="ja"),Pointfordeling!$I$61,
IF(AND(Beregninger!AB82="Indblæsning og udsugning",Beregninger!AB85="ja",'Indtast oplysninger'!AB29="ved ikke"),Pointfordeling!$I$63,
IF(AND(Beregninger!AB82="Indblæsning og udsugning",Beregninger!AB85="ved ikke"),Pointfordeling!$I$59,
IF(AND(Beregninger!AB82="Indblæsning og udsugning",Beregninger!AB85="ja",'Indtast oplysninger'!AB29="nej"),Pointfordeling!$I$62,
IF(AND(Beregninger!AB82="Indblæsning og udsugning",Beregninger!AB85="nej"),Pointfordeling!$I$58,
IF(Beregninger!AB82="kun udsugning",Pointfordeling!$I$65,IF(Beregninger!AB82="automatisk åbning af vinduer",Pointfordeling!$I$66,IF(Beregninger!AB82="Ingen ventilation",Pointfordeling!$I$67)))))))))</f>
        <v/>
      </c>
      <c r="AC52" s="105" t="str">
        <f>IF(AC6="-","",IF(AND(Beregninger!AC82="Indblæsning og udsugning",Beregninger!AC85="ja",'Indtast oplysninger'!AC29="ja"),Pointfordeling!$I$61,
IF(AND(Beregninger!AC82="Indblæsning og udsugning",Beregninger!AC85="ja",'Indtast oplysninger'!AC29="ved ikke"),Pointfordeling!$I$63,
IF(AND(Beregninger!AC82="Indblæsning og udsugning",Beregninger!AC85="ved ikke"),Pointfordeling!$I$59,
IF(AND(Beregninger!AC82="Indblæsning og udsugning",Beregninger!AC85="ja",'Indtast oplysninger'!AC29="nej"),Pointfordeling!$I$62,
IF(AND(Beregninger!AC82="Indblæsning og udsugning",Beregninger!AC85="nej"),Pointfordeling!$I$58,
IF(Beregninger!AC82="kun udsugning",Pointfordeling!$I$65,IF(Beregninger!AC82="automatisk åbning af vinduer",Pointfordeling!$I$66,IF(Beregninger!AC82="Ingen ventilation",Pointfordeling!$I$67)))))))))</f>
        <v/>
      </c>
      <c r="AD52" s="105" t="str">
        <f>IF(AD6="-","",IF(AND(Beregninger!AD82="Indblæsning og udsugning",Beregninger!AD85="ja",'Indtast oplysninger'!AD29="ja"),Pointfordeling!$I$61,
IF(AND(Beregninger!AD82="Indblæsning og udsugning",Beregninger!AD85="ja",'Indtast oplysninger'!AD29="ved ikke"),Pointfordeling!$I$63,
IF(AND(Beregninger!AD82="Indblæsning og udsugning",Beregninger!AD85="ved ikke"),Pointfordeling!$I$59,
IF(AND(Beregninger!AD82="Indblæsning og udsugning",Beregninger!AD85="ja",'Indtast oplysninger'!AD29="nej"),Pointfordeling!$I$62,
IF(AND(Beregninger!AD82="Indblæsning og udsugning",Beregninger!AD85="nej"),Pointfordeling!$I$58,
IF(Beregninger!AD82="kun udsugning",Pointfordeling!$I$65,IF(Beregninger!AD82="automatisk åbning af vinduer",Pointfordeling!$I$66,IF(Beregninger!AD82="Ingen ventilation",Pointfordeling!$I$67)))))))))</f>
        <v/>
      </c>
      <c r="AE52" s="105" t="str">
        <f>IF(AE6="-","",IF(AND(Beregninger!AE82="Indblæsning og udsugning",Beregninger!AE85="ja",'Indtast oplysninger'!AE29="ja"),Pointfordeling!$I$61,
IF(AND(Beregninger!AE82="Indblæsning og udsugning",Beregninger!AE85="ja",'Indtast oplysninger'!AE29="ved ikke"),Pointfordeling!$I$63,
IF(AND(Beregninger!AE82="Indblæsning og udsugning",Beregninger!AE85="ved ikke"),Pointfordeling!$I$59,
IF(AND(Beregninger!AE82="Indblæsning og udsugning",Beregninger!AE85="ja",'Indtast oplysninger'!AE29="nej"),Pointfordeling!$I$62,
IF(AND(Beregninger!AE82="Indblæsning og udsugning",Beregninger!AE85="nej"),Pointfordeling!$I$58,
IF(Beregninger!AE82="kun udsugning",Pointfordeling!$I$65,IF(Beregninger!AE82="automatisk åbning af vinduer",Pointfordeling!$I$66,IF(Beregninger!AE82="Ingen ventilation",Pointfordeling!$I$67)))))))))</f>
        <v/>
      </c>
      <c r="AF52" s="105" t="str">
        <f>IF(AF6="-","",IF(AND(Beregninger!AF82="Indblæsning og udsugning",Beregninger!AF85="ja",'Indtast oplysninger'!AF29="ja"),Pointfordeling!$I$61,
IF(AND(Beregninger!AF82="Indblæsning og udsugning",Beregninger!AF85="ja",'Indtast oplysninger'!AF29="ved ikke"),Pointfordeling!$I$63,
IF(AND(Beregninger!AF82="Indblæsning og udsugning",Beregninger!AF85="ved ikke"),Pointfordeling!$I$59,
IF(AND(Beregninger!AF82="Indblæsning og udsugning",Beregninger!AF85="ja",'Indtast oplysninger'!AF29="nej"),Pointfordeling!$I$62,
IF(AND(Beregninger!AF82="Indblæsning og udsugning",Beregninger!AF85="nej"),Pointfordeling!$I$58,
IF(Beregninger!AF82="kun udsugning",Pointfordeling!$I$65,IF(Beregninger!AF82="automatisk åbning af vinduer",Pointfordeling!$I$66,IF(Beregninger!AF82="Ingen ventilation",Pointfordeling!$I$67)))))))))</f>
        <v/>
      </c>
      <c r="AG52" s="105" t="str">
        <f>IF(AG6="-","",IF(AND(Beregninger!AG82="Indblæsning og udsugning",Beregninger!AG85="ja",'Indtast oplysninger'!AG29="ja"),Pointfordeling!$I$61,
IF(AND(Beregninger!AG82="Indblæsning og udsugning",Beregninger!AG85="ja",'Indtast oplysninger'!AG29="ved ikke"),Pointfordeling!$I$63,
IF(AND(Beregninger!AG82="Indblæsning og udsugning",Beregninger!AG85="ved ikke"),Pointfordeling!$I$59,
IF(AND(Beregninger!AG82="Indblæsning og udsugning",Beregninger!AG85="ja",'Indtast oplysninger'!AG29="nej"),Pointfordeling!$I$62,
IF(AND(Beregninger!AG82="Indblæsning og udsugning",Beregninger!AG85="nej"),Pointfordeling!$I$58,
IF(Beregninger!AG82="kun udsugning",Pointfordeling!$I$65,IF(Beregninger!AG82="automatisk åbning af vinduer",Pointfordeling!$I$66,IF(Beregninger!AG82="Ingen ventilation",Pointfordeling!$I$67)))))))))</f>
        <v/>
      </c>
      <c r="AH52" s="105" t="str">
        <f>IF(AH6="-","",IF(AND(Beregninger!AH82="Indblæsning og udsugning",Beregninger!AH85="ja",'Indtast oplysninger'!AH29="ja"),Pointfordeling!$I$61,
IF(AND(Beregninger!AH82="Indblæsning og udsugning",Beregninger!AH85="ja",'Indtast oplysninger'!AH29="ved ikke"),Pointfordeling!$I$63,
IF(AND(Beregninger!AH82="Indblæsning og udsugning",Beregninger!AH85="ved ikke"),Pointfordeling!$I$59,
IF(AND(Beregninger!AH82="Indblæsning og udsugning",Beregninger!AH85="ja",'Indtast oplysninger'!AH29="nej"),Pointfordeling!$I$62,
IF(AND(Beregninger!AH82="Indblæsning og udsugning",Beregninger!AH85="nej"),Pointfordeling!$I$58,
IF(Beregninger!AH82="kun udsugning",Pointfordeling!$I$65,IF(Beregninger!AH82="automatisk åbning af vinduer",Pointfordeling!$I$66,IF(Beregninger!AH82="Ingen ventilation",Pointfordeling!$I$67)))))))))</f>
        <v/>
      </c>
      <c r="AI52" s="105" t="str">
        <f>IF(AI6="-","",IF(AND(Beregninger!AI82="Indblæsning og udsugning",Beregninger!AI85="ja",'Indtast oplysninger'!AI29="ja"),Pointfordeling!$I$61,
IF(AND(Beregninger!AI82="Indblæsning og udsugning",Beregninger!AI85="ja",'Indtast oplysninger'!AI29="ved ikke"),Pointfordeling!$I$63,
IF(AND(Beregninger!AI82="Indblæsning og udsugning",Beregninger!AI85="ved ikke"),Pointfordeling!$I$59,
IF(AND(Beregninger!AI82="Indblæsning og udsugning",Beregninger!AI85="ja",'Indtast oplysninger'!AI29="nej"),Pointfordeling!$I$62,
IF(AND(Beregninger!AI82="Indblæsning og udsugning",Beregninger!AI85="nej"),Pointfordeling!$I$58,
IF(Beregninger!AI82="kun udsugning",Pointfordeling!$I$65,IF(Beregninger!AI82="automatisk åbning af vinduer",Pointfordeling!$I$66,IF(Beregninger!AI82="Ingen ventilation",Pointfordeling!$I$67)))))))))</f>
        <v/>
      </c>
      <c r="AJ52" s="105" t="str">
        <f>IF(AJ6="-","",IF(AND(Beregninger!AJ82="Indblæsning og udsugning",Beregninger!AJ85="ja",'Indtast oplysninger'!AJ29="ja"),Pointfordeling!$I$61,
IF(AND(Beregninger!AJ82="Indblæsning og udsugning",Beregninger!AJ85="ja",'Indtast oplysninger'!AJ29="ved ikke"),Pointfordeling!$I$63,
IF(AND(Beregninger!AJ82="Indblæsning og udsugning",Beregninger!AJ85="ved ikke"),Pointfordeling!$I$59,
IF(AND(Beregninger!AJ82="Indblæsning og udsugning",Beregninger!AJ85="ja",'Indtast oplysninger'!AJ29="nej"),Pointfordeling!$I$62,
IF(AND(Beregninger!AJ82="Indblæsning og udsugning",Beregninger!AJ85="nej"),Pointfordeling!$I$58,
IF(Beregninger!AJ82="kun udsugning",Pointfordeling!$I$65,IF(Beregninger!AJ82="automatisk åbning af vinduer",Pointfordeling!$I$66,IF(Beregninger!AJ82="Ingen ventilation",Pointfordeling!$I$67)))))))))</f>
        <v/>
      </c>
      <c r="AK52" s="105" t="str">
        <f>IF(AK6="-","",IF(AND(Beregninger!AK82="Indblæsning og udsugning",Beregninger!AK85="ja",'Indtast oplysninger'!AK29="ja"),Pointfordeling!$I$61,
IF(AND(Beregninger!AK82="Indblæsning og udsugning",Beregninger!AK85="ja",'Indtast oplysninger'!AK29="ved ikke"),Pointfordeling!$I$63,
IF(AND(Beregninger!AK82="Indblæsning og udsugning",Beregninger!AK85="ved ikke"),Pointfordeling!$I$59,
IF(AND(Beregninger!AK82="Indblæsning og udsugning",Beregninger!AK85="ja",'Indtast oplysninger'!AK29="nej"),Pointfordeling!$I$62,
IF(AND(Beregninger!AK82="Indblæsning og udsugning",Beregninger!AK85="nej"),Pointfordeling!$I$58,
IF(Beregninger!AK82="kun udsugning",Pointfordeling!$I$65,IF(Beregninger!AK82="automatisk åbning af vinduer",Pointfordeling!$I$66,IF(Beregninger!AK82="Ingen ventilation",Pointfordeling!$I$67)))))))))</f>
        <v/>
      </c>
      <c r="AL52" s="105" t="str">
        <f>IF(AL6="-","",IF(AND(Beregninger!AL82="Indblæsning og udsugning",Beregninger!AL85="ja",'Indtast oplysninger'!AL29="ja"),Pointfordeling!$I$61,
IF(AND(Beregninger!AL82="Indblæsning og udsugning",Beregninger!AL85="ja",'Indtast oplysninger'!AL29="ved ikke"),Pointfordeling!$I$63,
IF(AND(Beregninger!AL82="Indblæsning og udsugning",Beregninger!AL85="ved ikke"),Pointfordeling!$I$59,
IF(AND(Beregninger!AL82="Indblæsning og udsugning",Beregninger!AL85="ja",'Indtast oplysninger'!AL29="nej"),Pointfordeling!$I$62,
IF(AND(Beregninger!AL82="Indblæsning og udsugning",Beregninger!AL85="nej"),Pointfordeling!$I$58,
IF(Beregninger!AL82="kun udsugning",Pointfordeling!$I$65,IF(Beregninger!AL82="automatisk åbning af vinduer",Pointfordeling!$I$66,IF(Beregninger!AL82="Ingen ventilation",Pointfordeling!$I$67)))))))))</f>
        <v/>
      </c>
      <c r="AM52" s="105" t="str">
        <f>IF(AM6="-","",IF(AND(Beregninger!AM82="Indblæsning og udsugning",Beregninger!AM85="ja",'Indtast oplysninger'!AM29="ja"),Pointfordeling!$I$61,
IF(AND(Beregninger!AM82="Indblæsning og udsugning",Beregninger!AM85="ja",'Indtast oplysninger'!AM29="ved ikke"),Pointfordeling!$I$63,
IF(AND(Beregninger!AM82="Indblæsning og udsugning",Beregninger!AM85="ved ikke"),Pointfordeling!$I$59,
IF(AND(Beregninger!AM82="Indblæsning og udsugning",Beregninger!AM85="ja",'Indtast oplysninger'!AM29="nej"),Pointfordeling!$I$62,
IF(AND(Beregninger!AM82="Indblæsning og udsugning",Beregninger!AM85="nej"),Pointfordeling!$I$58,
IF(Beregninger!AM82="kun udsugning",Pointfordeling!$I$65,IF(Beregninger!AM82="automatisk åbning af vinduer",Pointfordeling!$I$66,IF(Beregninger!AM82="Ingen ventilation",Pointfordeling!$I$67)))))))))</f>
        <v/>
      </c>
      <c r="AN52" s="105" t="str">
        <f>IF(AN6="-","",IF(AND(Beregninger!AN82="Indblæsning og udsugning",Beregninger!AN85="ja",'Indtast oplysninger'!AN29="ja"),Pointfordeling!$I$61,
IF(AND(Beregninger!AN82="Indblæsning og udsugning",Beregninger!AN85="ja",'Indtast oplysninger'!AN29="ved ikke"),Pointfordeling!$I$63,
IF(AND(Beregninger!AN82="Indblæsning og udsugning",Beregninger!AN85="ved ikke"),Pointfordeling!$I$59,
IF(AND(Beregninger!AN82="Indblæsning og udsugning",Beregninger!AN85="ja",'Indtast oplysninger'!AN29="nej"),Pointfordeling!$I$62,
IF(AND(Beregninger!AN82="Indblæsning og udsugning",Beregninger!AN85="nej"),Pointfordeling!$I$58,
IF(Beregninger!AN82="kun udsugning",Pointfordeling!$I$65,IF(Beregninger!AN82="automatisk åbning af vinduer",Pointfordeling!$I$66,IF(Beregninger!AN82="Ingen ventilation",Pointfordeling!$I$67)))))))))</f>
        <v/>
      </c>
      <c r="AO52" s="105" t="str">
        <f>IF(AO6="-","",IF(AND(Beregninger!AO82="Indblæsning og udsugning",Beregninger!AO85="ja",'Indtast oplysninger'!AO29="ja"),Pointfordeling!$I$61,
IF(AND(Beregninger!AO82="Indblæsning og udsugning",Beregninger!AO85="ja",'Indtast oplysninger'!AO29="ved ikke"),Pointfordeling!$I$63,
IF(AND(Beregninger!AO82="Indblæsning og udsugning",Beregninger!AO85="ved ikke"),Pointfordeling!$I$59,
IF(AND(Beregninger!AO82="Indblæsning og udsugning",Beregninger!AO85="ja",'Indtast oplysninger'!AO29="nej"),Pointfordeling!$I$62,
IF(AND(Beregninger!AO82="Indblæsning og udsugning",Beregninger!AO85="nej"),Pointfordeling!$I$58,
IF(Beregninger!AO82="kun udsugning",Pointfordeling!$I$65,IF(Beregninger!AO82="automatisk åbning af vinduer",Pointfordeling!$I$66,IF(Beregninger!AO82="Ingen ventilation",Pointfordeling!$I$67)))))))))</f>
        <v/>
      </c>
      <c r="AP52" s="105" t="str">
        <f>IF(AP6="-","",IF(AND(Beregninger!AP82="Indblæsning og udsugning",Beregninger!AP85="ja",'Indtast oplysninger'!AP29="ja"),Pointfordeling!$I$61,
IF(AND(Beregninger!AP82="Indblæsning og udsugning",Beregninger!AP85="ja",'Indtast oplysninger'!AP29="ved ikke"),Pointfordeling!$I$63,
IF(AND(Beregninger!AP82="Indblæsning og udsugning",Beregninger!AP85="ved ikke"),Pointfordeling!$I$59,
IF(AND(Beregninger!AP82="Indblæsning og udsugning",Beregninger!AP85="ja",'Indtast oplysninger'!AP29="nej"),Pointfordeling!$I$62,
IF(AND(Beregninger!AP82="Indblæsning og udsugning",Beregninger!AP85="nej"),Pointfordeling!$I$58,
IF(Beregninger!AP82="kun udsugning",Pointfordeling!$I$65,IF(Beregninger!AP82="automatisk åbning af vinduer",Pointfordeling!$I$66,IF(Beregninger!AP82="Ingen ventilation",Pointfordeling!$I$67)))))))))</f>
        <v/>
      </c>
      <c r="AQ52" s="105" t="str">
        <f>IF(AQ6="-","",IF(AND(Beregninger!AQ82="Indblæsning og udsugning",Beregninger!AQ85="ja",'Indtast oplysninger'!AQ29="ja"),Pointfordeling!$I$61,
IF(AND(Beregninger!AQ82="Indblæsning og udsugning",Beregninger!AQ85="ja",'Indtast oplysninger'!AQ29="ved ikke"),Pointfordeling!$I$63,
IF(AND(Beregninger!AQ82="Indblæsning og udsugning",Beregninger!AQ85="ved ikke"),Pointfordeling!$I$59,
IF(AND(Beregninger!AQ82="Indblæsning og udsugning",Beregninger!AQ85="ja",'Indtast oplysninger'!AQ29="nej"),Pointfordeling!$I$62,
IF(AND(Beregninger!AQ82="Indblæsning og udsugning",Beregninger!AQ85="nej"),Pointfordeling!$I$58,
IF(Beregninger!AQ82="kun udsugning",Pointfordeling!$I$65,IF(Beregninger!AQ82="automatisk åbning af vinduer",Pointfordeling!$I$66,IF(Beregninger!AQ82="Ingen ventilation",Pointfordeling!$I$67)))))))))</f>
        <v/>
      </c>
      <c r="AR52" s="105" t="str">
        <f>IF(AR6="-","",IF(AND(Beregninger!AR82="Indblæsning og udsugning",Beregninger!AR85="ja",'Indtast oplysninger'!AR29="ja"),Pointfordeling!$I$61,
IF(AND(Beregninger!AR82="Indblæsning og udsugning",Beregninger!AR85="ja",'Indtast oplysninger'!AR29="ved ikke"),Pointfordeling!$I$63,
IF(AND(Beregninger!AR82="Indblæsning og udsugning",Beregninger!AR85="ved ikke"),Pointfordeling!$I$59,
IF(AND(Beregninger!AR82="Indblæsning og udsugning",Beregninger!AR85="ja",'Indtast oplysninger'!AR29="nej"),Pointfordeling!$I$62,
IF(AND(Beregninger!AR82="Indblæsning og udsugning",Beregninger!AR85="nej"),Pointfordeling!$I$58,
IF(Beregninger!AR82="kun udsugning",Pointfordeling!$I$65,IF(Beregninger!AR82="automatisk åbning af vinduer",Pointfordeling!$I$66,IF(Beregninger!AR82="Ingen ventilation",Pointfordeling!$I$67)))))))))</f>
        <v/>
      </c>
      <c r="AS52" s="105" t="str">
        <f>IF(AS6="-","",IF(AND(Beregninger!AS82="Indblæsning og udsugning",Beregninger!AS85="ja",'Indtast oplysninger'!AS29="ja"),Pointfordeling!$I$61,
IF(AND(Beregninger!AS82="Indblæsning og udsugning",Beregninger!AS85="ja",'Indtast oplysninger'!AS29="ved ikke"),Pointfordeling!$I$63,
IF(AND(Beregninger!AS82="Indblæsning og udsugning",Beregninger!AS85="ved ikke"),Pointfordeling!$I$59,
IF(AND(Beregninger!AS82="Indblæsning og udsugning",Beregninger!AS85="ja",'Indtast oplysninger'!AS29="nej"),Pointfordeling!$I$62,
IF(AND(Beregninger!AS82="Indblæsning og udsugning",Beregninger!AS85="nej"),Pointfordeling!$I$58,
IF(Beregninger!AS82="kun udsugning",Pointfordeling!$I$65,IF(Beregninger!AS82="automatisk åbning af vinduer",Pointfordeling!$I$66,IF(Beregninger!AS82="Ingen ventilation",Pointfordeling!$I$67)))))))))</f>
        <v/>
      </c>
      <c r="AT52" s="105" t="str">
        <f>IF(AT6="-","",IF(AND(Beregninger!AT82="Indblæsning og udsugning",Beregninger!AT85="ja",'Indtast oplysninger'!AT29="ja"),Pointfordeling!$I$61,
IF(AND(Beregninger!AT82="Indblæsning og udsugning",Beregninger!AT85="ja",'Indtast oplysninger'!AT29="ved ikke"),Pointfordeling!$I$63,
IF(AND(Beregninger!AT82="Indblæsning og udsugning",Beregninger!AT85="ved ikke"),Pointfordeling!$I$59,
IF(AND(Beregninger!AT82="Indblæsning og udsugning",Beregninger!AT85="ja",'Indtast oplysninger'!AT29="nej"),Pointfordeling!$I$62,
IF(AND(Beregninger!AT82="Indblæsning og udsugning",Beregninger!AT85="nej"),Pointfordeling!$I$58,
IF(Beregninger!AT82="kun udsugning",Pointfordeling!$I$65,IF(Beregninger!AT82="automatisk åbning af vinduer",Pointfordeling!$I$66,IF(Beregninger!AT82="Ingen ventilation",Pointfordeling!$I$67)))))))))</f>
        <v/>
      </c>
      <c r="AU52" s="105" t="str">
        <f>IF(AU6="-","",IF(AND(Beregninger!AU82="Indblæsning og udsugning",Beregninger!AU85="ja",'Indtast oplysninger'!AU29="ja"),Pointfordeling!$I$61,
IF(AND(Beregninger!AU82="Indblæsning og udsugning",Beregninger!AU85="ja",'Indtast oplysninger'!AU29="ved ikke"),Pointfordeling!$I$63,
IF(AND(Beregninger!AU82="Indblæsning og udsugning",Beregninger!AU85="ved ikke"),Pointfordeling!$I$59,
IF(AND(Beregninger!AU82="Indblæsning og udsugning",Beregninger!AU85="ja",'Indtast oplysninger'!AU29="nej"),Pointfordeling!$I$62,
IF(AND(Beregninger!AU82="Indblæsning og udsugning",Beregninger!AU85="nej"),Pointfordeling!$I$58,
IF(Beregninger!AU82="kun udsugning",Pointfordeling!$I$65,IF(Beregninger!AU82="automatisk åbning af vinduer",Pointfordeling!$I$66,IF(Beregninger!AU82="Ingen ventilation",Pointfordeling!$I$67)))))))))</f>
        <v/>
      </c>
      <c r="AV52" s="105" t="str">
        <f>IF(AV6="-","",IF(AND(Beregninger!AV82="Indblæsning og udsugning",Beregninger!AV85="ja",'Indtast oplysninger'!AV29="ja"),Pointfordeling!$I$61,
IF(AND(Beregninger!AV82="Indblæsning og udsugning",Beregninger!AV85="ja",'Indtast oplysninger'!AV29="ved ikke"),Pointfordeling!$I$63,
IF(AND(Beregninger!AV82="Indblæsning og udsugning",Beregninger!AV85="ved ikke"),Pointfordeling!$I$59,
IF(AND(Beregninger!AV82="Indblæsning og udsugning",Beregninger!AV85="ja",'Indtast oplysninger'!AV29="nej"),Pointfordeling!$I$62,
IF(AND(Beregninger!AV82="Indblæsning og udsugning",Beregninger!AV85="nej"),Pointfordeling!$I$58,
IF(Beregninger!AV82="kun udsugning",Pointfordeling!$I$65,IF(Beregninger!AV82="automatisk åbning af vinduer",Pointfordeling!$I$66,IF(Beregninger!AV82="Ingen ventilation",Pointfordeling!$I$67)))))))))</f>
        <v/>
      </c>
      <c r="AW52" s="105" t="str">
        <f>IF(AW6="-","",IF(AND(Beregninger!AW82="Indblæsning og udsugning",Beregninger!AW85="ja",'Indtast oplysninger'!AW29="ja"),Pointfordeling!$I$61,
IF(AND(Beregninger!AW82="Indblæsning og udsugning",Beregninger!AW85="ja",'Indtast oplysninger'!AW29="ved ikke"),Pointfordeling!$I$63,
IF(AND(Beregninger!AW82="Indblæsning og udsugning",Beregninger!AW85="ved ikke"),Pointfordeling!$I$59,
IF(AND(Beregninger!AW82="Indblæsning og udsugning",Beregninger!AW85="ja",'Indtast oplysninger'!AW29="nej"),Pointfordeling!$I$62,
IF(AND(Beregninger!AW82="Indblæsning og udsugning",Beregninger!AW85="nej"),Pointfordeling!$I$58,
IF(Beregninger!AW82="kun udsugning",Pointfordeling!$I$65,IF(Beregninger!AW82="automatisk åbning af vinduer",Pointfordeling!$I$66,IF(Beregninger!AW82="Ingen ventilation",Pointfordeling!$I$67)))))))))</f>
        <v/>
      </c>
      <c r="AX52" s="105" t="str">
        <f>IF(AX6="-","",IF(AND(Beregninger!AX82="Indblæsning og udsugning",Beregninger!AX85="ja",'Indtast oplysninger'!AX29="ja"),Pointfordeling!$I$61,
IF(AND(Beregninger!AX82="Indblæsning og udsugning",Beregninger!AX85="ja",'Indtast oplysninger'!AX29="ved ikke"),Pointfordeling!$I$63,
IF(AND(Beregninger!AX82="Indblæsning og udsugning",Beregninger!AX85="ved ikke"),Pointfordeling!$I$59,
IF(AND(Beregninger!AX82="Indblæsning og udsugning",Beregninger!AX85="ja",'Indtast oplysninger'!AX29="nej"),Pointfordeling!$I$62,
IF(AND(Beregninger!AX82="Indblæsning og udsugning",Beregninger!AX85="nej"),Pointfordeling!$I$58,
IF(Beregninger!AX82="kun udsugning",Pointfordeling!$I$65,IF(Beregninger!AX82="automatisk åbning af vinduer",Pointfordeling!$I$66,IF(Beregninger!AX82="Ingen ventilation",Pointfordeling!$I$67)))))))))</f>
        <v/>
      </c>
      <c r="AY52" s="105" t="str">
        <f>IF(AY6="-","",IF(AND(Beregninger!AY82="Indblæsning og udsugning",Beregninger!AY85="ja",'Indtast oplysninger'!AY29="ja"),Pointfordeling!$I$61,
IF(AND(Beregninger!AY82="Indblæsning og udsugning",Beregninger!AY85="ja",'Indtast oplysninger'!AY29="ved ikke"),Pointfordeling!$I$63,
IF(AND(Beregninger!AY82="Indblæsning og udsugning",Beregninger!AY85="ved ikke"),Pointfordeling!$I$59,
IF(AND(Beregninger!AY82="Indblæsning og udsugning",Beregninger!AY85="ja",'Indtast oplysninger'!AY29="nej"),Pointfordeling!$I$62,
IF(AND(Beregninger!AY82="Indblæsning og udsugning",Beregninger!AY85="nej"),Pointfordeling!$I$58,
IF(Beregninger!AY82="kun udsugning",Pointfordeling!$I$65,IF(Beregninger!AY82="automatisk åbning af vinduer",Pointfordeling!$I$66,IF(Beregninger!AY82="Ingen ventilation",Pointfordeling!$I$67)))))))))</f>
        <v/>
      </c>
      <c r="AZ52" s="105" t="str">
        <f>IF(AZ6="-","",IF(AND(Beregninger!AZ82="Indblæsning og udsugning",Beregninger!AZ85="ja",'Indtast oplysninger'!AZ29="ja"),Pointfordeling!$I$61,
IF(AND(Beregninger!AZ82="Indblæsning og udsugning",Beregninger!AZ85="ja",'Indtast oplysninger'!AZ29="ved ikke"),Pointfordeling!$I$63,
IF(AND(Beregninger!AZ82="Indblæsning og udsugning",Beregninger!AZ85="ved ikke"),Pointfordeling!$I$59,
IF(AND(Beregninger!AZ82="Indblæsning og udsugning",Beregninger!AZ85="ja",'Indtast oplysninger'!AZ29="nej"),Pointfordeling!$I$62,
IF(AND(Beregninger!AZ82="Indblæsning og udsugning",Beregninger!AZ85="nej"),Pointfordeling!$I$58,
IF(Beregninger!AZ82="kun udsugning",Pointfordeling!$I$65,IF(Beregninger!AZ82="automatisk åbning af vinduer",Pointfordeling!$I$66,IF(Beregninger!AZ82="Ingen ventilation",Pointfordeling!$I$67)))))))))</f>
        <v/>
      </c>
      <c r="BA52" s="105" t="str">
        <f>IF(BA6="-","",IF(AND(Beregninger!BA82="Indblæsning og udsugning",Beregninger!BA85="ja",'Indtast oplysninger'!BA29="ja"),Pointfordeling!$I$61,
IF(AND(Beregninger!BA82="Indblæsning og udsugning",Beregninger!BA85="ja",'Indtast oplysninger'!BA29="ved ikke"),Pointfordeling!$I$63,
IF(AND(Beregninger!BA82="Indblæsning og udsugning",Beregninger!BA85="ved ikke"),Pointfordeling!$I$59,
IF(AND(Beregninger!BA82="Indblæsning og udsugning",Beregninger!BA85="ja",'Indtast oplysninger'!BA29="nej"),Pointfordeling!$I$62,
IF(AND(Beregninger!BA82="Indblæsning og udsugning",Beregninger!BA85="nej"),Pointfordeling!$I$58,
IF(Beregninger!BA82="kun udsugning",Pointfordeling!$I$65,IF(Beregninger!BA82="automatisk åbning af vinduer",Pointfordeling!$I$66,IF(Beregninger!BA82="Ingen ventilation",Pointfordeling!$I$67)))))))))</f>
        <v/>
      </c>
      <c r="BB52" s="105" t="str">
        <f>IF(BB6="-","",IF(AND(Beregninger!BB82="Indblæsning og udsugning",Beregninger!BB85="ja",'Indtast oplysninger'!BB29="ja"),Pointfordeling!$I$61,
IF(AND(Beregninger!BB82="Indblæsning og udsugning",Beregninger!BB85="ja",'Indtast oplysninger'!BB29="ved ikke"),Pointfordeling!$I$63,
IF(AND(Beregninger!BB82="Indblæsning og udsugning",Beregninger!BB85="ved ikke"),Pointfordeling!$I$59,
IF(AND(Beregninger!BB82="Indblæsning og udsugning",Beregninger!BB85="ja",'Indtast oplysninger'!BB29="nej"),Pointfordeling!$I$62,
IF(AND(Beregninger!BB82="Indblæsning og udsugning",Beregninger!BB85="nej"),Pointfordeling!$I$58,
IF(Beregninger!BB82="kun udsugning",Pointfordeling!$I$65,IF(Beregninger!BB82="automatisk åbning af vinduer",Pointfordeling!$I$66,IF(Beregninger!BB82="Ingen ventilation",Pointfordeling!$I$67)))))))))</f>
        <v/>
      </c>
      <c r="BC52" s="105" t="str">
        <f>IF(BC6="-","",IF(AND(Beregninger!BC82="Indblæsning og udsugning",Beregninger!BC85="ja",'Indtast oplysninger'!BC29="ja"),Pointfordeling!$I$61,
IF(AND(Beregninger!BC82="Indblæsning og udsugning",Beregninger!BC85="ja",'Indtast oplysninger'!BC29="ved ikke"),Pointfordeling!$I$63,
IF(AND(Beregninger!BC82="Indblæsning og udsugning",Beregninger!BC85="ved ikke"),Pointfordeling!$I$59,
IF(AND(Beregninger!BC82="Indblæsning og udsugning",Beregninger!BC85="ja",'Indtast oplysninger'!BC29="nej"),Pointfordeling!$I$62,
IF(AND(Beregninger!BC82="Indblæsning og udsugning",Beregninger!BC85="nej"),Pointfordeling!$I$58,
IF(Beregninger!BC82="kun udsugning",Pointfordeling!$I$65,IF(Beregninger!BC82="automatisk åbning af vinduer",Pointfordeling!$I$66,IF(Beregninger!BC82="Ingen ventilation",Pointfordeling!$I$67)))))))))</f>
        <v/>
      </c>
      <c r="BD52" s="105" t="str">
        <f>IF(BD6="-","",IF(AND(Beregninger!BD82="Indblæsning og udsugning",Beregninger!BD85="ja",'Indtast oplysninger'!BD29="ja"),Pointfordeling!$I$61,
IF(AND(Beregninger!BD82="Indblæsning og udsugning",Beregninger!BD85="ja",'Indtast oplysninger'!BD29="ved ikke"),Pointfordeling!$I$63,
IF(AND(Beregninger!BD82="Indblæsning og udsugning",Beregninger!BD85="ved ikke"),Pointfordeling!$I$59,
IF(AND(Beregninger!BD82="Indblæsning og udsugning",Beregninger!BD85="ja",'Indtast oplysninger'!BD29="nej"),Pointfordeling!$I$62,
IF(AND(Beregninger!BD82="Indblæsning og udsugning",Beregninger!BD85="nej"),Pointfordeling!$I$58,
IF(Beregninger!BD82="kun udsugning",Pointfordeling!$I$65,IF(Beregninger!BD82="automatisk åbning af vinduer",Pointfordeling!$I$66,IF(Beregninger!BD82="Ingen ventilation",Pointfordeling!$I$67)))))))))</f>
        <v/>
      </c>
      <c r="BE52" s="105" t="str">
        <f>IF(BE6="-","",IF(AND(Beregninger!BE82="Indblæsning og udsugning",Beregninger!BE85="ja",'Indtast oplysninger'!BE29="ja"),Pointfordeling!$I$61,
IF(AND(Beregninger!BE82="Indblæsning og udsugning",Beregninger!BE85="ja",'Indtast oplysninger'!BE29="ved ikke"),Pointfordeling!$I$63,
IF(AND(Beregninger!BE82="Indblæsning og udsugning",Beregninger!BE85="ved ikke"),Pointfordeling!$I$59,
IF(AND(Beregninger!BE82="Indblæsning og udsugning",Beregninger!BE85="ja",'Indtast oplysninger'!BE29="nej"),Pointfordeling!$I$62,
IF(AND(Beregninger!BE82="Indblæsning og udsugning",Beregninger!BE85="nej"),Pointfordeling!$I$58,
IF(Beregninger!BE82="kun udsugning",Pointfordeling!$I$65,IF(Beregninger!BE82="automatisk åbning af vinduer",Pointfordeling!$I$66,IF(Beregninger!BE82="Ingen ventilation",Pointfordeling!$I$67)))))))))</f>
        <v/>
      </c>
      <c r="BF52" s="105" t="str">
        <f>IF(BF6="-","",IF(AND(Beregninger!BF82="Indblæsning og udsugning",Beregninger!BF85="ja",'Indtast oplysninger'!BF29="ja"),Pointfordeling!$I$61,
IF(AND(Beregninger!BF82="Indblæsning og udsugning",Beregninger!BF85="ja",'Indtast oplysninger'!BF29="ved ikke"),Pointfordeling!$I$63,
IF(AND(Beregninger!BF82="Indblæsning og udsugning",Beregninger!BF85="ved ikke"),Pointfordeling!$I$59,
IF(AND(Beregninger!BF82="Indblæsning og udsugning",Beregninger!BF85="ja",'Indtast oplysninger'!BF29="nej"),Pointfordeling!$I$62,
IF(AND(Beregninger!BF82="Indblæsning og udsugning",Beregninger!BF85="nej"),Pointfordeling!$I$58,
IF(Beregninger!BF82="kun udsugning",Pointfordeling!$I$65,IF(Beregninger!BF82="automatisk åbning af vinduer",Pointfordeling!$I$66,IF(Beregninger!BF82="Ingen ventilation",Pointfordeling!$I$67)))))))))</f>
        <v/>
      </c>
      <c r="BG52" s="105" t="str">
        <f>IF(BG6="-","",IF(AND(Beregninger!BG82="Indblæsning og udsugning",Beregninger!BG85="ja",'Indtast oplysninger'!BG29="ja"),Pointfordeling!$I$61,
IF(AND(Beregninger!BG82="Indblæsning og udsugning",Beregninger!BG85="ja",'Indtast oplysninger'!BG29="ved ikke"),Pointfordeling!$I$63,
IF(AND(Beregninger!BG82="Indblæsning og udsugning",Beregninger!BG85="ved ikke"),Pointfordeling!$I$59,
IF(AND(Beregninger!BG82="Indblæsning og udsugning",Beregninger!BG85="ja",'Indtast oplysninger'!BG29="nej"),Pointfordeling!$I$62,
IF(AND(Beregninger!BG82="Indblæsning og udsugning",Beregninger!BG85="nej"),Pointfordeling!$I$58,
IF(Beregninger!BG82="kun udsugning",Pointfordeling!$I$65,IF(Beregninger!BG82="automatisk åbning af vinduer",Pointfordeling!$I$66,IF(Beregninger!BG82="Ingen ventilation",Pointfordeling!$I$67)))))))))</f>
        <v/>
      </c>
      <c r="BH52" s="105" t="str">
        <f>IF(BH6="-","",IF(AND(Beregninger!BH82="Indblæsning og udsugning",Beregninger!BH85="ja",'Indtast oplysninger'!BH29="ja"),Pointfordeling!$I$61,
IF(AND(Beregninger!BH82="Indblæsning og udsugning",Beregninger!BH85="ja",'Indtast oplysninger'!BH29="ved ikke"),Pointfordeling!$I$63,
IF(AND(Beregninger!BH82="Indblæsning og udsugning",Beregninger!BH85="ved ikke"),Pointfordeling!$I$59,
IF(AND(Beregninger!BH82="Indblæsning og udsugning",Beregninger!BH85="ja",'Indtast oplysninger'!BH29="nej"),Pointfordeling!$I$62,
IF(AND(Beregninger!BH82="Indblæsning og udsugning",Beregninger!BH85="nej"),Pointfordeling!$I$58,
IF(Beregninger!BH82="kun udsugning",Pointfordeling!$I$65,IF(Beregninger!BH82="automatisk åbning af vinduer",Pointfordeling!$I$66,IF(Beregninger!BH82="Ingen ventilation",Pointfordeling!$I$67)))))))))</f>
        <v/>
      </c>
      <c r="BI52" s="105" t="str">
        <f>IF(BI6="-","",IF(AND(Beregninger!BI82="Indblæsning og udsugning",Beregninger!BI85="ja",'Indtast oplysninger'!BI29="ja"),Pointfordeling!$I$61,
IF(AND(Beregninger!BI82="Indblæsning og udsugning",Beregninger!BI85="ja",'Indtast oplysninger'!BI29="ved ikke"),Pointfordeling!$I$63,
IF(AND(Beregninger!BI82="Indblæsning og udsugning",Beregninger!BI85="ved ikke"),Pointfordeling!$I$59,
IF(AND(Beregninger!BI82="Indblæsning og udsugning",Beregninger!BI85="ja",'Indtast oplysninger'!BI29="nej"),Pointfordeling!$I$62,
IF(AND(Beregninger!BI82="Indblæsning og udsugning",Beregninger!BI85="nej"),Pointfordeling!$I$58,
IF(Beregninger!BI82="kun udsugning",Pointfordeling!$I$65,IF(Beregninger!BI82="automatisk åbning af vinduer",Pointfordeling!$I$66,IF(Beregninger!BI82="Ingen ventilation",Pointfordeling!$I$67)))))))))</f>
        <v/>
      </c>
      <c r="BJ52" s="105" t="str">
        <f>IF(BJ6="-","",IF(AND(Beregninger!BJ82="Indblæsning og udsugning",Beregninger!BJ85="ja",'Indtast oplysninger'!BJ29="ja"),Pointfordeling!$I$61,
IF(AND(Beregninger!BJ82="Indblæsning og udsugning",Beregninger!BJ85="ja",'Indtast oplysninger'!BJ29="ved ikke"),Pointfordeling!$I$63,
IF(AND(Beregninger!BJ82="Indblæsning og udsugning",Beregninger!BJ85="ved ikke"),Pointfordeling!$I$59,
IF(AND(Beregninger!BJ82="Indblæsning og udsugning",Beregninger!BJ85="ja",'Indtast oplysninger'!BJ29="nej"),Pointfordeling!$I$62,
IF(AND(Beregninger!BJ82="Indblæsning og udsugning",Beregninger!BJ85="nej"),Pointfordeling!$I$58,
IF(Beregninger!BJ82="kun udsugning",Pointfordeling!$I$65,IF(Beregninger!BJ82="automatisk åbning af vinduer",Pointfordeling!$I$66,IF(Beregninger!BJ82="Ingen ventilation",Pointfordeling!$I$67)))))))))</f>
        <v/>
      </c>
      <c r="BK52" s="105" t="str">
        <f>IF(BK6="-","",IF(AND(Beregninger!BK82="Indblæsning og udsugning",Beregninger!BK85="ja",'Indtast oplysninger'!BK29="ja"),Pointfordeling!$I$61,
IF(AND(Beregninger!BK82="Indblæsning og udsugning",Beregninger!BK85="ja",'Indtast oplysninger'!BK29="ved ikke"),Pointfordeling!$I$63,
IF(AND(Beregninger!BK82="Indblæsning og udsugning",Beregninger!BK85="ved ikke"),Pointfordeling!$I$59,
IF(AND(Beregninger!BK82="Indblæsning og udsugning",Beregninger!BK85="ja",'Indtast oplysninger'!BK29="nej"),Pointfordeling!$I$62,
IF(AND(Beregninger!BK82="Indblæsning og udsugning",Beregninger!BK85="nej"),Pointfordeling!$I$58,
IF(Beregninger!BK82="kun udsugning",Pointfordeling!$I$65,IF(Beregninger!BK82="automatisk åbning af vinduer",Pointfordeling!$I$66,IF(Beregninger!BK82="Ingen ventilation",Pointfordeling!$I$67)))))))))</f>
        <v/>
      </c>
      <c r="BL52" s="308"/>
      <c r="BM52" s="308"/>
      <c r="BN52" s="308"/>
      <c r="BO52" s="308"/>
      <c r="BP52" s="308"/>
    </row>
    <row r="53" spans="1:68" hidden="1" outlineLevel="1" x14ac:dyDescent="0.4">
      <c r="A53" s="3"/>
      <c r="B53" s="314">
        <f>Pointfordeling!A70</f>
        <v>0.1</v>
      </c>
      <c r="C53" s="3"/>
      <c r="D53" s="3" t="s">
        <v>648</v>
      </c>
      <c r="E53" s="364" t="str">
        <f>IF(E6="-","",'Indtast oplysninger'!E34)</f>
        <v>Nej</v>
      </c>
      <c r="F53" s="364" t="str">
        <f>IF(F6="-","",'Indtast oplysninger'!F34)</f>
        <v>Ja</v>
      </c>
      <c r="G53" s="364" t="str">
        <f>IF(G6="-","",'Indtast oplysninger'!G34)</f>
        <v>Nej</v>
      </c>
      <c r="H53" s="364" t="str">
        <f>IF(H6="-","",'Indtast oplysninger'!H34)</f>
        <v>Nej</v>
      </c>
      <c r="I53" s="364" t="str">
        <f>IF(I6="-","",'Indtast oplysninger'!I34)</f>
        <v/>
      </c>
      <c r="J53" s="364" t="str">
        <f>IF(J6="-","",'Indtast oplysninger'!J34)</f>
        <v/>
      </c>
      <c r="K53" s="364" t="str">
        <f>IF(K6="-","",'Indtast oplysninger'!K34)</f>
        <v/>
      </c>
      <c r="L53" s="364" t="str">
        <f>IF(L6="-","",'Indtast oplysninger'!L34)</f>
        <v/>
      </c>
      <c r="M53" s="364" t="str">
        <f>IF(M6="-","",'Indtast oplysninger'!M34)</f>
        <v/>
      </c>
      <c r="N53" s="364" t="str">
        <f>IF(N6="-","",'Indtast oplysninger'!N34)</f>
        <v/>
      </c>
      <c r="O53" s="364" t="str">
        <f>IF(O6="-","",'Indtast oplysninger'!O34)</f>
        <v/>
      </c>
      <c r="P53" s="364" t="str">
        <f>IF(P6="-","",'Indtast oplysninger'!P34)</f>
        <v/>
      </c>
      <c r="Q53" s="364" t="str">
        <f>IF(Q6="-","",'Indtast oplysninger'!Q34)</f>
        <v/>
      </c>
      <c r="R53" s="364" t="str">
        <f>IF(R6="-","",'Indtast oplysninger'!R34)</f>
        <v/>
      </c>
      <c r="S53" s="364" t="str">
        <f>IF(S6="-","",'Indtast oplysninger'!S34)</f>
        <v/>
      </c>
      <c r="T53" s="364" t="str">
        <f>IF(T6="-","",'Indtast oplysninger'!T34)</f>
        <v/>
      </c>
      <c r="U53" s="364" t="str">
        <f>IF(U6="-","",'Indtast oplysninger'!U34)</f>
        <v/>
      </c>
      <c r="V53" s="364" t="str">
        <f>IF(V6="-","",'Indtast oplysninger'!V34)</f>
        <v/>
      </c>
      <c r="W53" s="364" t="str">
        <f>IF(W6="-","",'Indtast oplysninger'!W34)</f>
        <v/>
      </c>
      <c r="X53" s="364" t="str">
        <f>IF(X6="-","",'Indtast oplysninger'!X34)</f>
        <v/>
      </c>
      <c r="Y53" s="364" t="str">
        <f>IF(Y6="-","",'Indtast oplysninger'!Y34)</f>
        <v/>
      </c>
      <c r="Z53" s="364" t="str">
        <f>IF(Z6="-","",'Indtast oplysninger'!Z34)</f>
        <v/>
      </c>
      <c r="AA53" s="364" t="str">
        <f>IF(AA6="-","",'Indtast oplysninger'!AA34)</f>
        <v/>
      </c>
      <c r="AB53" s="364" t="str">
        <f>IF(AB6="-","",'Indtast oplysninger'!AB34)</f>
        <v/>
      </c>
      <c r="AC53" s="364" t="str">
        <f>IF(AC6="-","",'Indtast oplysninger'!AC34)</f>
        <v/>
      </c>
      <c r="AD53" s="364" t="str">
        <f>IF(AD6="-","",'Indtast oplysninger'!AD34)</f>
        <v/>
      </c>
      <c r="AE53" s="364" t="str">
        <f>IF(AE6="-","",'Indtast oplysninger'!AE34)</f>
        <v/>
      </c>
      <c r="AF53" s="364" t="str">
        <f>IF(AF6="-","",'Indtast oplysninger'!AF34)</f>
        <v/>
      </c>
      <c r="AG53" s="364" t="str">
        <f>IF(AG6="-","",'Indtast oplysninger'!AG34)</f>
        <v/>
      </c>
      <c r="AH53" s="364" t="str">
        <f>IF(AH6="-","",'Indtast oplysninger'!AH34)</f>
        <v/>
      </c>
      <c r="AI53" s="364" t="str">
        <f>IF(AI6="-","",'Indtast oplysninger'!AI34)</f>
        <v/>
      </c>
      <c r="AJ53" s="364" t="str">
        <f>IF(AJ6="-","",'Indtast oplysninger'!AJ34)</f>
        <v/>
      </c>
      <c r="AK53" s="364" t="str">
        <f>IF(AK6="-","",'Indtast oplysninger'!AK34)</f>
        <v/>
      </c>
      <c r="AL53" s="364" t="str">
        <f>IF(AL6="-","",'Indtast oplysninger'!AL34)</f>
        <v/>
      </c>
      <c r="AM53" s="364" t="str">
        <f>IF(AM6="-","",'Indtast oplysninger'!AM34)</f>
        <v/>
      </c>
      <c r="AN53" s="364" t="str">
        <f>IF(AN6="-","",'Indtast oplysninger'!AN34)</f>
        <v/>
      </c>
      <c r="AO53" s="364" t="str">
        <f>IF(AO6="-","",'Indtast oplysninger'!AO34)</f>
        <v/>
      </c>
      <c r="AP53" s="364" t="str">
        <f>IF(AP6="-","",'Indtast oplysninger'!AP34)</f>
        <v/>
      </c>
      <c r="AQ53" s="364" t="str">
        <f>IF(AQ6="-","",'Indtast oplysninger'!AQ34)</f>
        <v/>
      </c>
      <c r="AR53" s="364" t="str">
        <f>IF(AR6="-","",'Indtast oplysninger'!AR34)</f>
        <v/>
      </c>
      <c r="AS53" s="364" t="str">
        <f>IF(AS6="-","",'Indtast oplysninger'!AS34)</f>
        <v/>
      </c>
      <c r="AT53" s="364" t="str">
        <f>IF(AT6="-","",'Indtast oplysninger'!AT34)</f>
        <v/>
      </c>
      <c r="AU53" s="364" t="str">
        <f>IF(AU6="-","",'Indtast oplysninger'!AU34)</f>
        <v/>
      </c>
      <c r="AV53" s="364" t="str">
        <f>IF(AV6="-","",'Indtast oplysninger'!AV34)</f>
        <v/>
      </c>
      <c r="AW53" s="364" t="str">
        <f>IF(AW6="-","",'Indtast oplysninger'!AW34)</f>
        <v/>
      </c>
      <c r="AX53" s="364" t="str">
        <f>IF(AX6="-","",'Indtast oplysninger'!AX34)</f>
        <v/>
      </c>
      <c r="AY53" s="364" t="str">
        <f>IF(AY6="-","",'Indtast oplysninger'!AY34)</f>
        <v/>
      </c>
      <c r="AZ53" s="364" t="str">
        <f>IF(AZ6="-","",'Indtast oplysninger'!AZ34)</f>
        <v/>
      </c>
      <c r="BA53" s="364" t="str">
        <f>IF(BA6="-","",'Indtast oplysninger'!BA34)</f>
        <v/>
      </c>
      <c r="BB53" s="364" t="str">
        <f>IF(BB6="-","",'Indtast oplysninger'!BB34)</f>
        <v/>
      </c>
      <c r="BC53" s="364" t="str">
        <f>IF(BC6="-","",'Indtast oplysninger'!BC34)</f>
        <v/>
      </c>
      <c r="BD53" s="364" t="str">
        <f>IF(BD6="-","",'Indtast oplysninger'!BD34)</f>
        <v/>
      </c>
      <c r="BE53" s="364" t="str">
        <f>IF(BE6="-","",'Indtast oplysninger'!BE34)</f>
        <v/>
      </c>
      <c r="BF53" s="364" t="str">
        <f>IF(BF6="-","",'Indtast oplysninger'!BF34)</f>
        <v/>
      </c>
      <c r="BG53" s="364" t="str">
        <f>IF(BG6="-","",'Indtast oplysninger'!BG34)</f>
        <v/>
      </c>
      <c r="BH53" s="364" t="str">
        <f>IF(BH6="-","",'Indtast oplysninger'!BH34)</f>
        <v/>
      </c>
      <c r="BI53" s="364" t="str">
        <f>IF(BI6="-","",'Indtast oplysninger'!BI34)</f>
        <v/>
      </c>
      <c r="BJ53" s="364" t="str">
        <f>IF(BJ6="-","",'Indtast oplysninger'!BJ34)</f>
        <v/>
      </c>
      <c r="BK53" s="364" t="str">
        <f>IF(BK6="-","",'Indtast oplysninger'!BK34)</f>
        <v/>
      </c>
      <c r="BL53" s="3"/>
      <c r="BM53" s="3"/>
      <c r="BN53" s="3"/>
      <c r="BO53" s="3"/>
      <c r="BP53" s="3"/>
    </row>
    <row r="54" spans="1:68" s="98" customFormat="1" ht="12" hidden="1" outlineLevel="1" x14ac:dyDescent="0.35">
      <c r="A54" s="308"/>
      <c r="B54" s="309"/>
      <c r="C54" s="309"/>
      <c r="D54" s="363" t="s">
        <v>633</v>
      </c>
      <c r="E54" s="105">
        <f>IF(E6="-","",IF('Indtast oplysninger'!E34="ja",Pointfordeling!$I$71,Pointfordeling!$I$72))</f>
        <v>1</v>
      </c>
      <c r="F54" s="105">
        <f>IF(F6="-","",IF('Indtast oplysninger'!F34="ja",Pointfordeling!$I$71,Pointfordeling!$I$72))</f>
        <v>0</v>
      </c>
      <c r="G54" s="105">
        <f>IF(G6="-","",IF('Indtast oplysninger'!G34="ja",Pointfordeling!$I$71,Pointfordeling!$I$72))</f>
        <v>1</v>
      </c>
      <c r="H54" s="105">
        <f>IF(H6="-","",IF('Indtast oplysninger'!H34="ja",Pointfordeling!$I$71,Pointfordeling!$I$72))</f>
        <v>1</v>
      </c>
      <c r="I54" s="105" t="str">
        <f>IF(I6="-","",IF('Indtast oplysninger'!I34="ja",Pointfordeling!$I$71,Pointfordeling!$I$72))</f>
        <v/>
      </c>
      <c r="J54" s="105" t="str">
        <f>IF(J6="-","",IF('Indtast oplysninger'!J34="ja",Pointfordeling!$I$71,Pointfordeling!$I$72))</f>
        <v/>
      </c>
      <c r="K54" s="105" t="str">
        <f>IF(K6="-","",IF('Indtast oplysninger'!K34="ja",Pointfordeling!$I$71,Pointfordeling!$I$72))</f>
        <v/>
      </c>
      <c r="L54" s="105" t="str">
        <f>IF(L6="-","",IF('Indtast oplysninger'!L34="ja",Pointfordeling!$I$71,Pointfordeling!$I$72))</f>
        <v/>
      </c>
      <c r="M54" s="105" t="str">
        <f>IF(M6="-","",IF('Indtast oplysninger'!M34="ja",Pointfordeling!$I$71,Pointfordeling!$I$72))</f>
        <v/>
      </c>
      <c r="N54" s="105" t="str">
        <f>IF(N6="-","",IF('Indtast oplysninger'!N34="ja",Pointfordeling!$I$71,Pointfordeling!$I$72))</f>
        <v/>
      </c>
      <c r="O54" s="105" t="str">
        <f>IF(O6="-","",IF('Indtast oplysninger'!O34="ja",Pointfordeling!$I$71,Pointfordeling!$I$72))</f>
        <v/>
      </c>
      <c r="P54" s="105" t="str">
        <f>IF(P6="-","",IF('Indtast oplysninger'!P34="ja",Pointfordeling!$I$71,Pointfordeling!$I$72))</f>
        <v/>
      </c>
      <c r="Q54" s="105" t="str">
        <f>IF(Q6="-","",IF('Indtast oplysninger'!Q34="ja",Pointfordeling!$I$71,Pointfordeling!$I$72))</f>
        <v/>
      </c>
      <c r="R54" s="105" t="str">
        <f>IF(R6="-","",IF('Indtast oplysninger'!R34="ja",Pointfordeling!$I$71,Pointfordeling!$I$72))</f>
        <v/>
      </c>
      <c r="S54" s="105" t="str">
        <f>IF(S6="-","",IF('Indtast oplysninger'!S34="ja",Pointfordeling!$I$71,Pointfordeling!$I$72))</f>
        <v/>
      </c>
      <c r="T54" s="105" t="str">
        <f>IF(T6="-","",IF('Indtast oplysninger'!T34="ja",Pointfordeling!$I$71,Pointfordeling!$I$72))</f>
        <v/>
      </c>
      <c r="U54" s="105" t="str">
        <f>IF(U6="-","",IF('Indtast oplysninger'!U34="ja",Pointfordeling!$I$71,Pointfordeling!$I$72))</f>
        <v/>
      </c>
      <c r="V54" s="105" t="str">
        <f>IF(V6="-","",IF('Indtast oplysninger'!V34="ja",Pointfordeling!$I$71,Pointfordeling!$I$72))</f>
        <v/>
      </c>
      <c r="W54" s="105" t="str">
        <f>IF(W6="-","",IF('Indtast oplysninger'!W34="ja",Pointfordeling!$I$71,Pointfordeling!$I$72))</f>
        <v/>
      </c>
      <c r="X54" s="105" t="str">
        <f>IF(X6="-","",IF('Indtast oplysninger'!X34="ja",Pointfordeling!$I$71,Pointfordeling!$I$72))</f>
        <v/>
      </c>
      <c r="Y54" s="105" t="str">
        <f>IF(Y6="-","",IF('Indtast oplysninger'!Y34="ja",Pointfordeling!$I$71,Pointfordeling!$I$72))</f>
        <v/>
      </c>
      <c r="Z54" s="105" t="str">
        <f>IF(Z6="-","",IF('Indtast oplysninger'!Z34="ja",Pointfordeling!$I$71,Pointfordeling!$I$72))</f>
        <v/>
      </c>
      <c r="AA54" s="105" t="str">
        <f>IF(AA6="-","",IF('Indtast oplysninger'!AA34="ja",Pointfordeling!$I$71,Pointfordeling!$I$72))</f>
        <v/>
      </c>
      <c r="AB54" s="105" t="str">
        <f>IF(AB6="-","",IF('Indtast oplysninger'!AB34="ja",Pointfordeling!$I$71,Pointfordeling!$I$72))</f>
        <v/>
      </c>
      <c r="AC54" s="105" t="str">
        <f>IF(AC6="-","",IF('Indtast oplysninger'!AC34="ja",Pointfordeling!$I$71,Pointfordeling!$I$72))</f>
        <v/>
      </c>
      <c r="AD54" s="105" t="str">
        <f>IF(AD6="-","",IF('Indtast oplysninger'!AD34="ja",Pointfordeling!$I$71,Pointfordeling!$I$72))</f>
        <v/>
      </c>
      <c r="AE54" s="105" t="str">
        <f>IF(AE6="-","",IF('Indtast oplysninger'!AE34="ja",Pointfordeling!$I$71,Pointfordeling!$I$72))</f>
        <v/>
      </c>
      <c r="AF54" s="105" t="str">
        <f>IF(AF6="-","",IF('Indtast oplysninger'!AF34="ja",Pointfordeling!$I$71,Pointfordeling!$I$72))</f>
        <v/>
      </c>
      <c r="AG54" s="105" t="str">
        <f>IF(AG6="-","",IF('Indtast oplysninger'!AG34="ja",Pointfordeling!$I$71,Pointfordeling!$I$72))</f>
        <v/>
      </c>
      <c r="AH54" s="105" t="str">
        <f>IF(AH6="-","",IF('Indtast oplysninger'!AH34="ja",Pointfordeling!$I$71,Pointfordeling!$I$72))</f>
        <v/>
      </c>
      <c r="AI54" s="105" t="str">
        <f>IF(AI6="-","",IF('Indtast oplysninger'!AI34="ja",Pointfordeling!$I$71,Pointfordeling!$I$72))</f>
        <v/>
      </c>
      <c r="AJ54" s="105" t="str">
        <f>IF(AJ6="-","",IF('Indtast oplysninger'!AJ34="ja",Pointfordeling!$I$71,Pointfordeling!$I$72))</f>
        <v/>
      </c>
      <c r="AK54" s="105" t="str">
        <f>IF(AK6="-","",IF('Indtast oplysninger'!AK34="ja",Pointfordeling!$I$71,Pointfordeling!$I$72))</f>
        <v/>
      </c>
      <c r="AL54" s="105" t="str">
        <f>IF(AL6="-","",IF('Indtast oplysninger'!AL34="ja",Pointfordeling!$I$71,Pointfordeling!$I$72))</f>
        <v/>
      </c>
      <c r="AM54" s="105" t="str">
        <f>IF(AM6="-","",IF('Indtast oplysninger'!AM34="ja",Pointfordeling!$I$71,Pointfordeling!$I$72))</f>
        <v/>
      </c>
      <c r="AN54" s="105" t="str">
        <f>IF(AN6="-","",IF('Indtast oplysninger'!AN34="ja",Pointfordeling!$I$71,Pointfordeling!$I$72))</f>
        <v/>
      </c>
      <c r="AO54" s="105" t="str">
        <f>IF(AO6="-","",IF('Indtast oplysninger'!AO34="ja",Pointfordeling!$I$71,Pointfordeling!$I$72))</f>
        <v/>
      </c>
      <c r="AP54" s="105" t="str">
        <f>IF(AP6="-","",IF('Indtast oplysninger'!AP34="ja",Pointfordeling!$I$71,Pointfordeling!$I$72))</f>
        <v/>
      </c>
      <c r="AQ54" s="105" t="str">
        <f>IF(AQ6="-","",IF('Indtast oplysninger'!AQ34="ja",Pointfordeling!$I$71,Pointfordeling!$I$72))</f>
        <v/>
      </c>
      <c r="AR54" s="105" t="str">
        <f>IF(AR6="-","",IF('Indtast oplysninger'!AR34="ja",Pointfordeling!$I$71,Pointfordeling!$I$72))</f>
        <v/>
      </c>
      <c r="AS54" s="105" t="str">
        <f>IF(AS6="-","",IF('Indtast oplysninger'!AS34="ja",Pointfordeling!$I$71,Pointfordeling!$I$72))</f>
        <v/>
      </c>
      <c r="AT54" s="105" t="str">
        <f>IF(AT6="-","",IF('Indtast oplysninger'!AT34="ja",Pointfordeling!$I$71,Pointfordeling!$I$72))</f>
        <v/>
      </c>
      <c r="AU54" s="105" t="str">
        <f>IF(AU6="-","",IF('Indtast oplysninger'!AU34="ja",Pointfordeling!$I$71,Pointfordeling!$I$72))</f>
        <v/>
      </c>
      <c r="AV54" s="105" t="str">
        <f>IF(AV6="-","",IF('Indtast oplysninger'!AV34="ja",Pointfordeling!$I$71,Pointfordeling!$I$72))</f>
        <v/>
      </c>
      <c r="AW54" s="105" t="str">
        <f>IF(AW6="-","",IF('Indtast oplysninger'!AW34="ja",Pointfordeling!$I$71,Pointfordeling!$I$72))</f>
        <v/>
      </c>
      <c r="AX54" s="105" t="str">
        <f>IF(AX6="-","",IF('Indtast oplysninger'!AX34="ja",Pointfordeling!$I$71,Pointfordeling!$I$72))</f>
        <v/>
      </c>
      <c r="AY54" s="105" t="str">
        <f>IF(AY6="-","",IF('Indtast oplysninger'!AY34="ja",Pointfordeling!$I$71,Pointfordeling!$I$72))</f>
        <v/>
      </c>
      <c r="AZ54" s="105" t="str">
        <f>IF(AZ6="-","",IF('Indtast oplysninger'!AZ34="ja",Pointfordeling!$I$71,Pointfordeling!$I$72))</f>
        <v/>
      </c>
      <c r="BA54" s="105" t="str">
        <f>IF(BA6="-","",IF('Indtast oplysninger'!BA34="ja",Pointfordeling!$I$71,Pointfordeling!$I$72))</f>
        <v/>
      </c>
      <c r="BB54" s="105" t="str">
        <f>IF(BB6="-","",IF('Indtast oplysninger'!BB34="ja",Pointfordeling!$I$71,Pointfordeling!$I$72))</f>
        <v/>
      </c>
      <c r="BC54" s="105" t="str">
        <f>IF(BC6="-","",IF('Indtast oplysninger'!BC34="ja",Pointfordeling!$I$71,Pointfordeling!$I$72))</f>
        <v/>
      </c>
      <c r="BD54" s="105" t="str">
        <f>IF(BD6="-","",IF('Indtast oplysninger'!BD34="ja",Pointfordeling!$I$71,Pointfordeling!$I$72))</f>
        <v/>
      </c>
      <c r="BE54" s="105" t="str">
        <f>IF(BE6="-","",IF('Indtast oplysninger'!BE34="ja",Pointfordeling!$I$71,Pointfordeling!$I$72))</f>
        <v/>
      </c>
      <c r="BF54" s="105" t="str">
        <f>IF(BF6="-","",IF('Indtast oplysninger'!BF34="ja",Pointfordeling!$I$71,Pointfordeling!$I$72))</f>
        <v/>
      </c>
      <c r="BG54" s="105" t="str">
        <f>IF(BG6="-","",IF('Indtast oplysninger'!BG34="ja",Pointfordeling!$I$71,Pointfordeling!$I$72))</f>
        <v/>
      </c>
      <c r="BH54" s="105" t="str">
        <f>IF(BH6="-","",IF('Indtast oplysninger'!BH34="ja",Pointfordeling!$I$71,Pointfordeling!$I$72))</f>
        <v/>
      </c>
      <c r="BI54" s="105" t="str">
        <f>IF(BI6="-","",IF('Indtast oplysninger'!BI34="ja",Pointfordeling!$I$71,Pointfordeling!$I$72))</f>
        <v/>
      </c>
      <c r="BJ54" s="105" t="str">
        <f>IF(BJ6="-","",IF('Indtast oplysninger'!BJ34="ja",Pointfordeling!$I$71,Pointfordeling!$I$72))</f>
        <v/>
      </c>
      <c r="BK54" s="105" t="str">
        <f>IF(BK6="-","",IF('Indtast oplysninger'!BK34="ja",Pointfordeling!$I$71,Pointfordeling!$I$72))</f>
        <v/>
      </c>
      <c r="BL54" s="308"/>
      <c r="BM54" s="308"/>
      <c r="BN54" s="308"/>
      <c r="BO54" s="308"/>
      <c r="BP54" s="308"/>
    </row>
    <row r="55" spans="1:68" hidden="1" outlineLevel="1" x14ac:dyDescent="0.4">
      <c r="A55" s="3"/>
      <c r="B55" s="314">
        <f>Pointfordeling!A74</f>
        <v>0.1</v>
      </c>
      <c r="C55" s="3"/>
      <c r="D55" s="3" t="s">
        <v>649</v>
      </c>
      <c r="E55" s="364" t="str">
        <f>IF(E6="-","",Beregninger!E84)</f>
        <v>Nej</v>
      </c>
      <c r="F55" s="364" t="str">
        <f>IF(F6="-","",Beregninger!F84)</f>
        <v>Ja</v>
      </c>
      <c r="G55" s="364" t="str">
        <f>IF(G6="-","",Beregninger!G84)</f>
        <v>Nej</v>
      </c>
      <c r="H55" s="364" t="str">
        <f>IF(H6="-","",Beregninger!H84)</f>
        <v>Nej</v>
      </c>
      <c r="I55" s="364" t="str">
        <f>IF(I6="-","",Beregninger!I84)</f>
        <v/>
      </c>
      <c r="J55" s="364" t="str">
        <f>IF(J6="-","",Beregninger!J84)</f>
        <v/>
      </c>
      <c r="K55" s="364" t="str">
        <f>IF(K6="-","",Beregninger!K84)</f>
        <v/>
      </c>
      <c r="L55" s="364" t="str">
        <f>IF(L6="-","",Beregninger!L84)</f>
        <v/>
      </c>
      <c r="M55" s="364" t="str">
        <f>IF(M6="-","",Beregninger!M84)</f>
        <v/>
      </c>
      <c r="N55" s="364" t="str">
        <f>IF(N6="-","",Beregninger!N84)</f>
        <v/>
      </c>
      <c r="O55" s="364" t="str">
        <f>IF(O6="-","",Beregninger!O84)</f>
        <v/>
      </c>
      <c r="P55" s="364" t="str">
        <f>IF(P6="-","",Beregninger!P84)</f>
        <v/>
      </c>
      <c r="Q55" s="364" t="str">
        <f>IF(Q6="-","",Beregninger!Q84)</f>
        <v/>
      </c>
      <c r="R55" s="364" t="str">
        <f>IF(R6="-","",Beregninger!R84)</f>
        <v/>
      </c>
      <c r="S55" s="364" t="str">
        <f>IF(S6="-","",Beregninger!S84)</f>
        <v/>
      </c>
      <c r="T55" s="364" t="str">
        <f>IF(T6="-","",Beregninger!T84)</f>
        <v/>
      </c>
      <c r="U55" s="364" t="str">
        <f>IF(U6="-","",Beregninger!U84)</f>
        <v/>
      </c>
      <c r="V55" s="364" t="str">
        <f>IF(V6="-","",Beregninger!V84)</f>
        <v/>
      </c>
      <c r="W55" s="364" t="str">
        <f>IF(W6="-","",Beregninger!W84)</f>
        <v/>
      </c>
      <c r="X55" s="364" t="str">
        <f>IF(X6="-","",Beregninger!X84)</f>
        <v/>
      </c>
      <c r="Y55" s="364" t="str">
        <f>IF(Y6="-","",Beregninger!Y84)</f>
        <v/>
      </c>
      <c r="Z55" s="364" t="str">
        <f>IF(Z6="-","",Beregninger!Z84)</f>
        <v/>
      </c>
      <c r="AA55" s="364" t="str">
        <f>IF(AA6="-","",Beregninger!AA84)</f>
        <v/>
      </c>
      <c r="AB55" s="364" t="str">
        <f>IF(AB6="-","",Beregninger!AB84)</f>
        <v/>
      </c>
      <c r="AC55" s="364" t="str">
        <f>IF(AC6="-","",Beregninger!AC84)</f>
        <v/>
      </c>
      <c r="AD55" s="364" t="str">
        <f>IF(AD6="-","",Beregninger!AD84)</f>
        <v/>
      </c>
      <c r="AE55" s="364" t="str">
        <f>IF(AE6="-","",Beregninger!AE84)</f>
        <v/>
      </c>
      <c r="AF55" s="364" t="str">
        <f>IF(AF6="-","",Beregninger!AF84)</f>
        <v/>
      </c>
      <c r="AG55" s="364" t="str">
        <f>IF(AG6="-","",Beregninger!AG84)</f>
        <v/>
      </c>
      <c r="AH55" s="364" t="str">
        <f>IF(AH6="-","",Beregninger!AH84)</f>
        <v/>
      </c>
      <c r="AI55" s="364" t="str">
        <f>IF(AI6="-","",Beregninger!AI84)</f>
        <v/>
      </c>
      <c r="AJ55" s="364" t="str">
        <f>IF(AJ6="-","",Beregninger!AJ84)</f>
        <v/>
      </c>
      <c r="AK55" s="364" t="str">
        <f>IF(AK6="-","",Beregninger!AK84)</f>
        <v/>
      </c>
      <c r="AL55" s="364" t="str">
        <f>IF(AL6="-","",Beregninger!AL84)</f>
        <v/>
      </c>
      <c r="AM55" s="364" t="str">
        <f>IF(AM6="-","",Beregninger!AM84)</f>
        <v/>
      </c>
      <c r="AN55" s="364" t="str">
        <f>IF(AN6="-","",Beregninger!AN84)</f>
        <v/>
      </c>
      <c r="AO55" s="364" t="str">
        <f>IF(AO6="-","",Beregninger!AO84)</f>
        <v/>
      </c>
      <c r="AP55" s="364" t="str">
        <f>IF(AP6="-","",Beregninger!AP84)</f>
        <v/>
      </c>
      <c r="AQ55" s="364" t="str">
        <f>IF(AQ6="-","",Beregninger!AQ84)</f>
        <v/>
      </c>
      <c r="AR55" s="364" t="str">
        <f>IF(AR6="-","",Beregninger!AR84)</f>
        <v/>
      </c>
      <c r="AS55" s="364" t="str">
        <f>IF(AS6="-","",Beregninger!AS84)</f>
        <v/>
      </c>
      <c r="AT55" s="364" t="str">
        <f>IF(AT6="-","",Beregninger!AT84)</f>
        <v/>
      </c>
      <c r="AU55" s="364" t="str">
        <f>IF(AU6="-","",Beregninger!AU84)</f>
        <v/>
      </c>
      <c r="AV55" s="364" t="str">
        <f>IF(AV6="-","",Beregninger!AV84)</f>
        <v/>
      </c>
      <c r="AW55" s="364" t="str">
        <f>IF(AW6="-","",Beregninger!AW84)</f>
        <v/>
      </c>
      <c r="AX55" s="364" t="str">
        <f>IF(AX6="-","",Beregninger!AX84)</f>
        <v/>
      </c>
      <c r="AY55" s="364" t="str">
        <f>IF(AY6="-","",Beregninger!AY84)</f>
        <v/>
      </c>
      <c r="AZ55" s="364" t="str">
        <f>IF(AZ6="-","",Beregninger!AZ84)</f>
        <v/>
      </c>
      <c r="BA55" s="364" t="str">
        <f>IF(BA6="-","",Beregninger!BA84)</f>
        <v/>
      </c>
      <c r="BB55" s="364" t="str">
        <f>IF(BB6="-","",Beregninger!BB84)</f>
        <v/>
      </c>
      <c r="BC55" s="364" t="str">
        <f>IF(BC6="-","",Beregninger!BC84)</f>
        <v/>
      </c>
      <c r="BD55" s="364" t="str">
        <f>IF(BD6="-","",Beregninger!BD84)</f>
        <v/>
      </c>
      <c r="BE55" s="364" t="str">
        <f>IF(BE6="-","",Beregninger!BE84)</f>
        <v/>
      </c>
      <c r="BF55" s="364" t="str">
        <f>IF(BF6="-","",Beregninger!BF84)</f>
        <v/>
      </c>
      <c r="BG55" s="364" t="str">
        <f>IF(BG6="-","",Beregninger!BG84)</f>
        <v/>
      </c>
      <c r="BH55" s="364" t="str">
        <f>IF(BH6="-","",Beregninger!BH84)</f>
        <v/>
      </c>
      <c r="BI55" s="364" t="str">
        <f>IF(BI6="-","",Beregninger!BI84)</f>
        <v/>
      </c>
      <c r="BJ55" s="364" t="str">
        <f>IF(BJ6="-","",Beregninger!BJ84)</f>
        <v/>
      </c>
      <c r="BK55" s="364" t="str">
        <f>IF(BK6="-","",Beregninger!BK84)</f>
        <v/>
      </c>
      <c r="BL55" s="3"/>
      <c r="BM55" s="3"/>
      <c r="BN55" s="3"/>
      <c r="BO55" s="3"/>
      <c r="BP55" s="3"/>
    </row>
    <row r="56" spans="1:68" s="98" customFormat="1" ht="12" hidden="1" outlineLevel="1" x14ac:dyDescent="0.35">
      <c r="A56" s="308"/>
      <c r="B56" s="309"/>
      <c r="C56" s="309"/>
      <c r="D56" s="363" t="s">
        <v>634</v>
      </c>
      <c r="E56" s="105">
        <f>IF(E6="-","",IF(Beregninger!E84="Ja",Pointfordeling!$I$75,Pointfordeling!$I$76))</f>
        <v>1</v>
      </c>
      <c r="F56" s="105">
        <f>IF(F6="-","",IF(Beregninger!F84="Ja",Pointfordeling!$I$75,Pointfordeling!$I$76))</f>
        <v>0</v>
      </c>
      <c r="G56" s="105">
        <f>IF(G6="-","",IF(Beregninger!G84="Ja",Pointfordeling!$I$75,Pointfordeling!$I$76))</f>
        <v>1</v>
      </c>
      <c r="H56" s="105">
        <f>IF(H6="-","",IF(Beregninger!H84="Ja",Pointfordeling!$I$75,Pointfordeling!$I$76))</f>
        <v>1</v>
      </c>
      <c r="I56" s="105" t="str">
        <f>IF(I6="-","",IF(Beregninger!I84="Ja",Pointfordeling!$I$75,Pointfordeling!$I$76))</f>
        <v/>
      </c>
      <c r="J56" s="105" t="str">
        <f>IF(J6="-","",IF(Beregninger!J84="Ja",Pointfordeling!$I$75,Pointfordeling!$I$76))</f>
        <v/>
      </c>
      <c r="K56" s="105" t="str">
        <f>IF(K6="-","",IF(Beregninger!K84="Ja",Pointfordeling!$I$75,Pointfordeling!$I$76))</f>
        <v/>
      </c>
      <c r="L56" s="105" t="str">
        <f>IF(L6="-","",IF(Beregninger!L84="Ja",Pointfordeling!$I$75,Pointfordeling!$I$76))</f>
        <v/>
      </c>
      <c r="M56" s="105" t="str">
        <f>IF(M6="-","",IF(Beregninger!M84="Ja",Pointfordeling!$I$75,Pointfordeling!$I$76))</f>
        <v/>
      </c>
      <c r="N56" s="105" t="str">
        <f>IF(N6="-","",IF(Beregninger!N84="Ja",Pointfordeling!$I$75,Pointfordeling!$I$76))</f>
        <v/>
      </c>
      <c r="O56" s="105" t="str">
        <f>IF(O6="-","",IF(Beregninger!O84="Ja",Pointfordeling!$I$75,Pointfordeling!$I$76))</f>
        <v/>
      </c>
      <c r="P56" s="105" t="str">
        <f>IF(P6="-","",IF(Beregninger!P84="Ja",Pointfordeling!$I$75,Pointfordeling!$I$76))</f>
        <v/>
      </c>
      <c r="Q56" s="105" t="str">
        <f>IF(Q6="-","",IF(Beregninger!Q84="Ja",Pointfordeling!$I$75,Pointfordeling!$I$76))</f>
        <v/>
      </c>
      <c r="R56" s="105" t="str">
        <f>IF(R6="-","",IF(Beregninger!R84="Ja",Pointfordeling!$I$75,Pointfordeling!$I$76))</f>
        <v/>
      </c>
      <c r="S56" s="105" t="str">
        <f>IF(S6="-","",IF(Beregninger!S84="Ja",Pointfordeling!$I$75,Pointfordeling!$I$76))</f>
        <v/>
      </c>
      <c r="T56" s="105" t="str">
        <f>IF(T6="-","",IF(Beregninger!T84="Ja",Pointfordeling!$I$75,Pointfordeling!$I$76))</f>
        <v/>
      </c>
      <c r="U56" s="105" t="str">
        <f>IF(U6="-","",IF(Beregninger!U84="Ja",Pointfordeling!$I$75,Pointfordeling!$I$76))</f>
        <v/>
      </c>
      <c r="V56" s="105" t="str">
        <f>IF(V6="-","",IF(Beregninger!V84="Ja",Pointfordeling!$I$75,Pointfordeling!$I$76))</f>
        <v/>
      </c>
      <c r="W56" s="105" t="str">
        <f>IF(W6="-","",IF(Beregninger!W84="Ja",Pointfordeling!$I$75,Pointfordeling!$I$76))</f>
        <v/>
      </c>
      <c r="X56" s="105" t="str">
        <f>IF(X6="-","",IF(Beregninger!X84="Ja",Pointfordeling!$I$75,Pointfordeling!$I$76))</f>
        <v/>
      </c>
      <c r="Y56" s="105" t="str">
        <f>IF(Y6="-","",IF(Beregninger!Y84="Ja",Pointfordeling!$I$75,Pointfordeling!$I$76))</f>
        <v/>
      </c>
      <c r="Z56" s="105" t="str">
        <f>IF(Z6="-","",IF(Beregninger!Z84="Ja",Pointfordeling!$I$75,Pointfordeling!$I$76))</f>
        <v/>
      </c>
      <c r="AA56" s="105" t="str">
        <f>IF(AA6="-","",IF(Beregninger!AA84="Ja",Pointfordeling!$I$75,Pointfordeling!$I$76))</f>
        <v/>
      </c>
      <c r="AB56" s="105" t="str">
        <f>IF(AB6="-","",IF(Beregninger!AB84="Ja",Pointfordeling!$I$75,Pointfordeling!$I$76))</f>
        <v/>
      </c>
      <c r="AC56" s="105" t="str">
        <f>IF(AC6="-","",IF(Beregninger!AC84="Ja",Pointfordeling!$I$75,Pointfordeling!$I$76))</f>
        <v/>
      </c>
      <c r="AD56" s="105" t="str">
        <f>IF(AD6="-","",IF(Beregninger!AD84="Ja",Pointfordeling!$I$75,Pointfordeling!$I$76))</f>
        <v/>
      </c>
      <c r="AE56" s="105" t="str">
        <f>IF(AE6="-","",IF(Beregninger!AE84="Ja",Pointfordeling!$I$75,Pointfordeling!$I$76))</f>
        <v/>
      </c>
      <c r="AF56" s="105" t="str">
        <f>IF(AF6="-","",IF(Beregninger!AF84="Ja",Pointfordeling!$I$75,Pointfordeling!$I$76))</f>
        <v/>
      </c>
      <c r="AG56" s="105" t="str">
        <f>IF(AG6="-","",IF(Beregninger!AG84="Ja",Pointfordeling!$I$75,Pointfordeling!$I$76))</f>
        <v/>
      </c>
      <c r="AH56" s="105" t="str">
        <f>IF(AH6="-","",IF(Beregninger!AH84="Ja",Pointfordeling!$I$75,Pointfordeling!$I$76))</f>
        <v/>
      </c>
      <c r="AI56" s="105" t="str">
        <f>IF(AI6="-","",IF(Beregninger!AI84="Ja",Pointfordeling!$I$75,Pointfordeling!$I$76))</f>
        <v/>
      </c>
      <c r="AJ56" s="105" t="str">
        <f>IF(AJ6="-","",IF(Beregninger!AJ84="Ja",Pointfordeling!$I$75,Pointfordeling!$I$76))</f>
        <v/>
      </c>
      <c r="AK56" s="105" t="str">
        <f>IF(AK6="-","",IF(Beregninger!AK84="Ja",Pointfordeling!$I$75,Pointfordeling!$I$76))</f>
        <v/>
      </c>
      <c r="AL56" s="105" t="str">
        <f>IF(AL6="-","",IF(Beregninger!AL84="Ja",Pointfordeling!$I$75,Pointfordeling!$I$76))</f>
        <v/>
      </c>
      <c r="AM56" s="105" t="str">
        <f>IF(AM6="-","",IF(Beregninger!AM84="Ja",Pointfordeling!$I$75,Pointfordeling!$I$76))</f>
        <v/>
      </c>
      <c r="AN56" s="105" t="str">
        <f>IF(AN6="-","",IF(Beregninger!AN84="Ja",Pointfordeling!$I$75,Pointfordeling!$I$76))</f>
        <v/>
      </c>
      <c r="AO56" s="105" t="str">
        <f>IF(AO6="-","",IF(Beregninger!AO84="Ja",Pointfordeling!$I$75,Pointfordeling!$I$76))</f>
        <v/>
      </c>
      <c r="AP56" s="105" t="str">
        <f>IF(AP6="-","",IF(Beregninger!AP84="Ja",Pointfordeling!$I$75,Pointfordeling!$I$76))</f>
        <v/>
      </c>
      <c r="AQ56" s="105" t="str">
        <f>IF(AQ6="-","",IF(Beregninger!AQ84="Ja",Pointfordeling!$I$75,Pointfordeling!$I$76))</f>
        <v/>
      </c>
      <c r="AR56" s="105" t="str">
        <f>IF(AR6="-","",IF(Beregninger!AR84="Ja",Pointfordeling!$I$75,Pointfordeling!$I$76))</f>
        <v/>
      </c>
      <c r="AS56" s="105" t="str">
        <f>IF(AS6="-","",IF(Beregninger!AS84="Ja",Pointfordeling!$I$75,Pointfordeling!$I$76))</f>
        <v/>
      </c>
      <c r="AT56" s="105" t="str">
        <f>IF(AT6="-","",IF(Beregninger!AT84="Ja",Pointfordeling!$I$75,Pointfordeling!$I$76))</f>
        <v/>
      </c>
      <c r="AU56" s="105" t="str">
        <f>IF(AU6="-","",IF(Beregninger!AU84="Ja",Pointfordeling!$I$75,Pointfordeling!$I$76))</f>
        <v/>
      </c>
      <c r="AV56" s="105" t="str">
        <f>IF(AV6="-","",IF(Beregninger!AV84="Ja",Pointfordeling!$I$75,Pointfordeling!$I$76))</f>
        <v/>
      </c>
      <c r="AW56" s="105" t="str">
        <f>IF(AW6="-","",IF(Beregninger!AW84="Ja",Pointfordeling!$I$75,Pointfordeling!$I$76))</f>
        <v/>
      </c>
      <c r="AX56" s="105" t="str">
        <f>IF(AX6="-","",IF(Beregninger!AX84="Ja",Pointfordeling!$I$75,Pointfordeling!$I$76))</f>
        <v/>
      </c>
      <c r="AY56" s="105" t="str">
        <f>IF(AY6="-","",IF(Beregninger!AY84="Ja",Pointfordeling!$I$75,Pointfordeling!$I$76))</f>
        <v/>
      </c>
      <c r="AZ56" s="105" t="str">
        <f>IF(AZ6="-","",IF(Beregninger!AZ84="Ja",Pointfordeling!$I$75,Pointfordeling!$I$76))</f>
        <v/>
      </c>
      <c r="BA56" s="105" t="str">
        <f>IF(BA6="-","",IF(Beregninger!BA84="Ja",Pointfordeling!$I$75,Pointfordeling!$I$76))</f>
        <v/>
      </c>
      <c r="BB56" s="105" t="str">
        <f>IF(BB6="-","",IF(Beregninger!BB84="Ja",Pointfordeling!$I$75,Pointfordeling!$I$76))</f>
        <v/>
      </c>
      <c r="BC56" s="105" t="str">
        <f>IF(BC6="-","",IF(Beregninger!BC84="Ja",Pointfordeling!$I$75,Pointfordeling!$I$76))</f>
        <v/>
      </c>
      <c r="BD56" s="105" t="str">
        <f>IF(BD6="-","",IF(Beregninger!BD84="Ja",Pointfordeling!$I$75,Pointfordeling!$I$76))</f>
        <v/>
      </c>
      <c r="BE56" s="105" t="str">
        <f>IF(BE6="-","",IF(Beregninger!BE84="Ja",Pointfordeling!$I$75,Pointfordeling!$I$76))</f>
        <v/>
      </c>
      <c r="BF56" s="105" t="str">
        <f>IF(BF6="-","",IF(Beregninger!BF84="Ja",Pointfordeling!$I$75,Pointfordeling!$I$76))</f>
        <v/>
      </c>
      <c r="BG56" s="105" t="str">
        <f>IF(BG6="-","",IF(Beregninger!BG84="Ja",Pointfordeling!$I$75,Pointfordeling!$I$76))</f>
        <v/>
      </c>
      <c r="BH56" s="105" t="str">
        <f>IF(BH6="-","",IF(Beregninger!BH84="Ja",Pointfordeling!$I$75,Pointfordeling!$I$76))</f>
        <v/>
      </c>
      <c r="BI56" s="105" t="str">
        <f>IF(BI6="-","",IF(Beregninger!BI84="Ja",Pointfordeling!$I$75,Pointfordeling!$I$76))</f>
        <v/>
      </c>
      <c r="BJ56" s="105" t="str">
        <f>IF(BJ6="-","",IF(Beregninger!BJ84="Ja",Pointfordeling!$I$75,Pointfordeling!$I$76))</f>
        <v/>
      </c>
      <c r="BK56" s="105" t="str">
        <f>IF(BK6="-","",IF(Beregninger!BK84="Ja",Pointfordeling!$I$75,Pointfordeling!$I$76))</f>
        <v/>
      </c>
      <c r="BL56" s="308"/>
      <c r="BM56" s="308"/>
      <c r="BN56" s="308"/>
      <c r="BO56" s="308"/>
      <c r="BP56" s="308"/>
    </row>
    <row r="57" spans="1:68" ht="15" collapsed="1" thickTop="1" x14ac:dyDescent="0.4">
      <c r="A57" s="3"/>
      <c r="B57" s="312"/>
      <c r="C57" s="3"/>
      <c r="D57" s="380" t="s">
        <v>608</v>
      </c>
      <c r="E57" s="96">
        <f>IF(E6="-","",IF(E52=0,1*Pointfordeling!$A$58,0)+IF(E54=0,1*Pointfordeling!$A$70,0)+IF(E56=0,1*Pointfordeling!$A$74,0))</f>
        <v>0.8</v>
      </c>
      <c r="F57" s="96">
        <f>IF(F6="-","",IF(F52=0,1*Pointfordeling!$A$58,0)+IF(F54=0,1*Pointfordeling!$A$70,0)+IF(F56=0,1*Pointfordeling!$A$74,0))</f>
        <v>0.2</v>
      </c>
      <c r="G57" s="96">
        <f>IF(G6="-","",IF(G52=0,1*Pointfordeling!$A$58,0)+IF(G54=0,1*Pointfordeling!$A$70,0)+IF(G56=0,1*Pointfordeling!$A$74,0))</f>
        <v>0</v>
      </c>
      <c r="H57" s="96">
        <f>IF(H6="-","",IF(H52=0,1*Pointfordeling!$A$58,0)+IF(H54=0,1*Pointfordeling!$A$70,0)+IF(H56=0,1*Pointfordeling!$A$74,0))</f>
        <v>0</v>
      </c>
      <c r="I57" s="96" t="str">
        <f>IF(I6="-","",IF(I52=0,1*Pointfordeling!$A$58,0)+IF(I54=0,1*Pointfordeling!$A$70,0)+IF(I56=0,1*Pointfordeling!$A$74,0))</f>
        <v/>
      </c>
      <c r="J57" s="96" t="str">
        <f>IF(J6="-","",IF(J52=0,1*Pointfordeling!$A$58,0)+IF(J54=0,1*Pointfordeling!$A$70,0)+IF(J56=0,1*Pointfordeling!$A$74,0))</f>
        <v/>
      </c>
      <c r="K57" s="96" t="str">
        <f>IF(K6="-","",IF(K52=0,1*Pointfordeling!$A$58,0)+IF(K54=0,1*Pointfordeling!$A$70,0)+IF(K56=0,1*Pointfordeling!$A$74,0))</f>
        <v/>
      </c>
      <c r="L57" s="96" t="str">
        <f>IF(L6="-","",IF(L52=0,1*Pointfordeling!$A$58,0)+IF(L54=0,1*Pointfordeling!$A$70,0)+IF(L56=0,1*Pointfordeling!$A$74,0))</f>
        <v/>
      </c>
      <c r="M57" s="96" t="str">
        <f>IF(M6="-","",IF(M52=0,1*Pointfordeling!$A$58,0)+IF(M54=0,1*Pointfordeling!$A$70,0)+IF(M56=0,1*Pointfordeling!$A$74,0))</f>
        <v/>
      </c>
      <c r="N57" s="96" t="str">
        <f>IF(N6="-","",IF(N52=0,1*Pointfordeling!$A$58,0)+IF(N54=0,1*Pointfordeling!$A$70,0)+IF(N56=0,1*Pointfordeling!$A$74,0))</f>
        <v/>
      </c>
      <c r="O57" s="96" t="str">
        <f>IF(O6="-","",IF(O52=0,1*Pointfordeling!$A$58,0)+IF(O54=0,1*Pointfordeling!$A$70,0)+IF(O56=0,1*Pointfordeling!$A$74,0))</f>
        <v/>
      </c>
      <c r="P57" s="96" t="str">
        <f>IF(P6="-","",IF(P52=0,1*Pointfordeling!$A$58,0)+IF(P54=0,1*Pointfordeling!$A$70,0)+IF(P56=0,1*Pointfordeling!$A$74,0))</f>
        <v/>
      </c>
      <c r="Q57" s="96" t="str">
        <f>IF(Q6="-","",IF(Q52=0,1*Pointfordeling!$A$58,0)+IF(Q54=0,1*Pointfordeling!$A$70,0)+IF(Q56=0,1*Pointfordeling!$A$74,0))</f>
        <v/>
      </c>
      <c r="R57" s="96" t="str">
        <f>IF(R6="-","",IF(R52=0,1*Pointfordeling!$A$58,0)+IF(R54=0,1*Pointfordeling!$A$70,0)+IF(R56=0,1*Pointfordeling!$A$74,0))</f>
        <v/>
      </c>
      <c r="S57" s="96" t="str">
        <f>IF(S6="-","",IF(S52=0,1*Pointfordeling!$A$58,0)+IF(S54=0,1*Pointfordeling!$A$70,0)+IF(S56=0,1*Pointfordeling!$A$74,0))</f>
        <v/>
      </c>
      <c r="T57" s="96" t="str">
        <f>IF(T6="-","",IF(T52=0,1*Pointfordeling!$A$58,0)+IF(T54=0,1*Pointfordeling!$A$70,0)+IF(T56=0,1*Pointfordeling!$A$74,0))</f>
        <v/>
      </c>
      <c r="U57" s="96" t="str">
        <f>IF(U6="-","",IF(U52=0,1*Pointfordeling!$A$58,0)+IF(U54=0,1*Pointfordeling!$A$70,0)+IF(U56=0,1*Pointfordeling!$A$74,0))</f>
        <v/>
      </c>
      <c r="V57" s="96" t="str">
        <f>IF(V6="-","",IF(V52=0,1*Pointfordeling!$A$58,0)+IF(V54=0,1*Pointfordeling!$A$70,0)+IF(V56=0,1*Pointfordeling!$A$74,0))</f>
        <v/>
      </c>
      <c r="W57" s="96" t="str">
        <f>IF(W6="-","",IF(W52=0,1*Pointfordeling!$A$58,0)+IF(W54=0,1*Pointfordeling!$A$70,0)+IF(W56=0,1*Pointfordeling!$A$74,0))</f>
        <v/>
      </c>
      <c r="X57" s="96" t="str">
        <f>IF(X6="-","",IF(X52=0,1*Pointfordeling!$A$58,0)+IF(X54=0,1*Pointfordeling!$A$70,0)+IF(X56=0,1*Pointfordeling!$A$74,0))</f>
        <v/>
      </c>
      <c r="Y57" s="96" t="str">
        <f>IF(Y6="-","",IF(Y52=0,1*Pointfordeling!$A$58,0)+IF(Y54=0,1*Pointfordeling!$A$70,0)+IF(Y56=0,1*Pointfordeling!$A$74,0))</f>
        <v/>
      </c>
      <c r="Z57" s="96" t="str">
        <f>IF(Z6="-","",IF(Z52=0,1*Pointfordeling!$A$58,0)+IF(Z54=0,1*Pointfordeling!$A$70,0)+IF(Z56=0,1*Pointfordeling!$A$74,0))</f>
        <v/>
      </c>
      <c r="AA57" s="96" t="str">
        <f>IF(AA6="-","",IF(AA52=0,1*Pointfordeling!$A$58,0)+IF(AA54=0,1*Pointfordeling!$A$70,0)+IF(AA56=0,1*Pointfordeling!$A$74,0))</f>
        <v/>
      </c>
      <c r="AB57" s="96" t="str">
        <f>IF(AB6="-","",IF(AB52=0,1*Pointfordeling!$A$58,0)+IF(AB54=0,1*Pointfordeling!$A$70,0)+IF(AB56=0,1*Pointfordeling!$A$74,0))</f>
        <v/>
      </c>
      <c r="AC57" s="96" t="str">
        <f>IF(AC6="-","",IF(AC52=0,1*Pointfordeling!$A$58,0)+IF(AC54=0,1*Pointfordeling!$A$70,0)+IF(AC56=0,1*Pointfordeling!$A$74,0))</f>
        <v/>
      </c>
      <c r="AD57" s="96" t="str">
        <f>IF(AD6="-","",IF(AD52=0,1*Pointfordeling!$A$58,0)+IF(AD54=0,1*Pointfordeling!$A$70,0)+IF(AD56=0,1*Pointfordeling!$A$74,0))</f>
        <v/>
      </c>
      <c r="AE57" s="96" t="str">
        <f>IF(AE6="-","",IF(AE52=0,1*Pointfordeling!$A$58,0)+IF(AE54=0,1*Pointfordeling!$A$70,0)+IF(AE56=0,1*Pointfordeling!$A$74,0))</f>
        <v/>
      </c>
      <c r="AF57" s="96" t="str">
        <f>IF(AF6="-","",IF(AF52=0,1*Pointfordeling!$A$58,0)+IF(AF54=0,1*Pointfordeling!$A$70,0)+IF(AF56=0,1*Pointfordeling!$A$74,0))</f>
        <v/>
      </c>
      <c r="AG57" s="96" t="str">
        <f>IF(AG6="-","",IF(AG52=0,1*Pointfordeling!$A$58,0)+IF(AG54=0,1*Pointfordeling!$A$70,0)+IF(AG56=0,1*Pointfordeling!$A$74,0))</f>
        <v/>
      </c>
      <c r="AH57" s="96" t="str">
        <f>IF(AH6="-","",IF(AH52=0,1*Pointfordeling!$A$58,0)+IF(AH54=0,1*Pointfordeling!$A$70,0)+IF(AH56=0,1*Pointfordeling!$A$74,0))</f>
        <v/>
      </c>
      <c r="AI57" s="96" t="str">
        <f>IF(AI6="-","",IF(AI52=0,1*Pointfordeling!$A$58,0)+IF(AI54=0,1*Pointfordeling!$A$70,0)+IF(AI56=0,1*Pointfordeling!$A$74,0))</f>
        <v/>
      </c>
      <c r="AJ57" s="96" t="str">
        <f>IF(AJ6="-","",IF(AJ52=0,1*Pointfordeling!$A$58,0)+IF(AJ54=0,1*Pointfordeling!$A$70,0)+IF(AJ56=0,1*Pointfordeling!$A$74,0))</f>
        <v/>
      </c>
      <c r="AK57" s="96" t="str">
        <f>IF(AK6="-","",IF(AK52=0,1*Pointfordeling!$A$58,0)+IF(AK54=0,1*Pointfordeling!$A$70,0)+IF(AK56=0,1*Pointfordeling!$A$74,0))</f>
        <v/>
      </c>
      <c r="AL57" s="96" t="str">
        <f>IF(AL6="-","",IF(AL52=0,1*Pointfordeling!$A$58,0)+IF(AL54=0,1*Pointfordeling!$A$70,0)+IF(AL56=0,1*Pointfordeling!$A$74,0))</f>
        <v/>
      </c>
      <c r="AM57" s="96" t="str">
        <f>IF(AM6="-","",IF(AM52=0,1*Pointfordeling!$A$58,0)+IF(AM54=0,1*Pointfordeling!$A$70,0)+IF(AM56=0,1*Pointfordeling!$A$74,0))</f>
        <v/>
      </c>
      <c r="AN57" s="96" t="str">
        <f>IF(AN6="-","",IF(AN52=0,1*Pointfordeling!$A$58,0)+IF(AN54=0,1*Pointfordeling!$A$70,0)+IF(AN56=0,1*Pointfordeling!$A$74,0))</f>
        <v/>
      </c>
      <c r="AO57" s="96" t="str">
        <f>IF(AO6="-","",IF(AO52=0,1*Pointfordeling!$A$58,0)+IF(AO54=0,1*Pointfordeling!$A$70,0)+IF(AO56=0,1*Pointfordeling!$A$74,0))</f>
        <v/>
      </c>
      <c r="AP57" s="96" t="str">
        <f>IF(AP6="-","",IF(AP52=0,1*Pointfordeling!$A$58,0)+IF(AP54=0,1*Pointfordeling!$A$70,0)+IF(AP56=0,1*Pointfordeling!$A$74,0))</f>
        <v/>
      </c>
      <c r="AQ57" s="96" t="str">
        <f>IF(AQ6="-","",IF(AQ52=0,1*Pointfordeling!$A$58,0)+IF(AQ54=0,1*Pointfordeling!$A$70,0)+IF(AQ56=0,1*Pointfordeling!$A$74,0))</f>
        <v/>
      </c>
      <c r="AR57" s="96" t="str">
        <f>IF(AR6="-","",IF(AR52=0,1*Pointfordeling!$A$58,0)+IF(AR54=0,1*Pointfordeling!$A$70,0)+IF(AR56=0,1*Pointfordeling!$A$74,0))</f>
        <v/>
      </c>
      <c r="AS57" s="96" t="str">
        <f>IF(AS6="-","",IF(AS52=0,1*Pointfordeling!$A$58,0)+IF(AS54=0,1*Pointfordeling!$A$70,0)+IF(AS56=0,1*Pointfordeling!$A$74,0))</f>
        <v/>
      </c>
      <c r="AT57" s="96" t="str">
        <f>IF(AT6="-","",IF(AT52=0,1*Pointfordeling!$A$58,0)+IF(AT54=0,1*Pointfordeling!$A$70,0)+IF(AT56=0,1*Pointfordeling!$A$74,0))</f>
        <v/>
      </c>
      <c r="AU57" s="96" t="str">
        <f>IF(AU6="-","",IF(AU52=0,1*Pointfordeling!$A$58,0)+IF(AU54=0,1*Pointfordeling!$A$70,0)+IF(AU56=0,1*Pointfordeling!$A$74,0))</f>
        <v/>
      </c>
      <c r="AV57" s="96" t="str">
        <f>IF(AV6="-","",IF(AV52=0,1*Pointfordeling!$A$58,0)+IF(AV54=0,1*Pointfordeling!$A$70,0)+IF(AV56=0,1*Pointfordeling!$A$74,0))</f>
        <v/>
      </c>
      <c r="AW57" s="96" t="str">
        <f>IF(AW6="-","",IF(AW52=0,1*Pointfordeling!$A$58,0)+IF(AW54=0,1*Pointfordeling!$A$70,0)+IF(AW56=0,1*Pointfordeling!$A$74,0))</f>
        <v/>
      </c>
      <c r="AX57" s="96" t="str">
        <f>IF(AX6="-","",IF(AX52=0,1*Pointfordeling!$A$58,0)+IF(AX54=0,1*Pointfordeling!$A$70,0)+IF(AX56=0,1*Pointfordeling!$A$74,0))</f>
        <v/>
      </c>
      <c r="AY57" s="96" t="str">
        <f>IF(AY6="-","",IF(AY52=0,1*Pointfordeling!$A$58,0)+IF(AY54=0,1*Pointfordeling!$A$70,0)+IF(AY56=0,1*Pointfordeling!$A$74,0))</f>
        <v/>
      </c>
      <c r="AZ57" s="96" t="str">
        <f>IF(AZ6="-","",IF(AZ52=0,1*Pointfordeling!$A$58,0)+IF(AZ54=0,1*Pointfordeling!$A$70,0)+IF(AZ56=0,1*Pointfordeling!$A$74,0))</f>
        <v/>
      </c>
      <c r="BA57" s="96" t="str">
        <f>IF(BA6="-","",IF(BA52=0,1*Pointfordeling!$A$58,0)+IF(BA54=0,1*Pointfordeling!$A$70,0)+IF(BA56=0,1*Pointfordeling!$A$74,0))</f>
        <v/>
      </c>
      <c r="BB57" s="96" t="str">
        <f>IF(BB6="-","",IF(BB52=0,1*Pointfordeling!$A$58,0)+IF(BB54=0,1*Pointfordeling!$A$70,0)+IF(BB56=0,1*Pointfordeling!$A$74,0))</f>
        <v/>
      </c>
      <c r="BC57" s="96" t="str">
        <f>IF(BC6="-","",IF(BC52=0,1*Pointfordeling!$A$58,0)+IF(BC54=0,1*Pointfordeling!$A$70,0)+IF(BC56=0,1*Pointfordeling!$A$74,0))</f>
        <v/>
      </c>
      <c r="BD57" s="96" t="str">
        <f>IF(BD6="-","",IF(BD52=0,1*Pointfordeling!$A$58,0)+IF(BD54=0,1*Pointfordeling!$A$70,0)+IF(BD56=0,1*Pointfordeling!$A$74,0))</f>
        <v/>
      </c>
      <c r="BE57" s="96" t="str">
        <f>IF(BE6="-","",IF(BE52=0,1*Pointfordeling!$A$58,0)+IF(BE54=0,1*Pointfordeling!$A$70,0)+IF(BE56=0,1*Pointfordeling!$A$74,0))</f>
        <v/>
      </c>
      <c r="BF57" s="96" t="str">
        <f>IF(BF6="-","",IF(BF52=0,1*Pointfordeling!$A$58,0)+IF(BF54=0,1*Pointfordeling!$A$70,0)+IF(BF56=0,1*Pointfordeling!$A$74,0))</f>
        <v/>
      </c>
      <c r="BG57" s="96" t="str">
        <f>IF(BG6="-","",IF(BG52=0,1*Pointfordeling!$A$58,0)+IF(BG54=0,1*Pointfordeling!$A$70,0)+IF(BG56=0,1*Pointfordeling!$A$74,0))</f>
        <v/>
      </c>
      <c r="BH57" s="96" t="str">
        <f>IF(BH6="-","",IF(BH52=0,1*Pointfordeling!$A$58,0)+IF(BH54=0,1*Pointfordeling!$A$70,0)+IF(BH56=0,1*Pointfordeling!$A$74,0))</f>
        <v/>
      </c>
      <c r="BI57" s="96" t="str">
        <f>IF(BI6="-","",IF(BI52=0,1*Pointfordeling!$A$58,0)+IF(BI54=0,1*Pointfordeling!$A$70,0)+IF(BI56=0,1*Pointfordeling!$A$74,0))</f>
        <v/>
      </c>
      <c r="BJ57" s="96" t="str">
        <f>IF(BJ6="-","",IF(BJ52=0,1*Pointfordeling!$A$58,0)+IF(BJ54=0,1*Pointfordeling!$A$70,0)+IF(BJ56=0,1*Pointfordeling!$A$74,0))</f>
        <v/>
      </c>
      <c r="BK57" s="96" t="str">
        <f>IF(BK6="-","",IF(BK52=0,1*Pointfordeling!$A$58,0)+IF(BK54=0,1*Pointfordeling!$A$70,0)+IF(BK56=0,1*Pointfordeling!$A$74,0))</f>
        <v/>
      </c>
      <c r="BL57" s="3"/>
      <c r="BM57" s="3"/>
      <c r="BN57" s="3"/>
      <c r="BO57" s="3"/>
      <c r="BP57" s="3"/>
    </row>
    <row r="58" spans="1:68" x14ac:dyDescent="0.4">
      <c r="A58" s="3"/>
      <c r="B58" s="312"/>
      <c r="C58" s="3"/>
      <c r="D58" s="380"/>
      <c r="E58" s="97">
        <f>IF(E6="-","",IF(E52=1,1*Pointfordeling!$A$58,0)+IF(E54=1,1*Pointfordeling!$A$70,0)+IF(E56=1,1*Pointfordeling!$A$74,0))</f>
        <v>0.2</v>
      </c>
      <c r="F58" s="97">
        <f>IF(F6="-","",IF(F52=1,1*Pointfordeling!$A$58,0)+IF(F54=1,1*Pointfordeling!$A$70,0)+IF(F56=1,1*Pointfordeling!$A$74,0))</f>
        <v>0</v>
      </c>
      <c r="G58" s="97">
        <f>IF(G6="-","",IF(G52=1,1*Pointfordeling!$A$58,0)+IF(G54=1,1*Pointfordeling!$A$70,0)+IF(G56=1,1*Pointfordeling!$A$74,0))</f>
        <v>1</v>
      </c>
      <c r="H58" s="97">
        <f>IF(H6="-","",IF(H52=1,1*Pointfordeling!$A$58,0)+IF(H54=1,1*Pointfordeling!$A$70,0)+IF(H56=1,1*Pointfordeling!$A$74,0))</f>
        <v>0.2</v>
      </c>
      <c r="I58" s="97" t="str">
        <f>IF(I6="-","",IF(I52=1,1*Pointfordeling!$A$58,0)+IF(I54=1,1*Pointfordeling!$A$70,0)+IF(I56=1,1*Pointfordeling!$A$74,0))</f>
        <v/>
      </c>
      <c r="J58" s="97" t="str">
        <f>IF(J6="-","",IF(J52=1,1*Pointfordeling!$A$58,0)+IF(J54=1,1*Pointfordeling!$A$70,0)+IF(J56=1,1*Pointfordeling!$A$74,0))</f>
        <v/>
      </c>
      <c r="K58" s="97" t="str">
        <f>IF(K6="-","",IF(K52=1,1*Pointfordeling!$A$58,0)+IF(K54=1,1*Pointfordeling!$A$70,0)+IF(K56=1,1*Pointfordeling!$A$74,0))</f>
        <v/>
      </c>
      <c r="L58" s="97" t="str">
        <f>IF(L6="-","",IF(L52=1,1*Pointfordeling!$A$58,0)+IF(L54=1,1*Pointfordeling!$A$70,0)+IF(L56=1,1*Pointfordeling!$A$74,0))</f>
        <v/>
      </c>
      <c r="M58" s="97" t="str">
        <f>IF(M6="-","",IF(M52=1,1*Pointfordeling!$A$58,0)+IF(M54=1,1*Pointfordeling!$A$70,0)+IF(M56=1,1*Pointfordeling!$A$74,0))</f>
        <v/>
      </c>
      <c r="N58" s="97" t="str">
        <f>IF(N6="-","",IF(N52=1,1*Pointfordeling!$A$58,0)+IF(N54=1,1*Pointfordeling!$A$70,0)+IF(N56=1,1*Pointfordeling!$A$74,0))</f>
        <v/>
      </c>
      <c r="O58" s="97" t="str">
        <f>IF(O6="-","",IF(O52=1,1*Pointfordeling!$A$58,0)+IF(O54=1,1*Pointfordeling!$A$70,0)+IF(O56=1,1*Pointfordeling!$A$74,0))</f>
        <v/>
      </c>
      <c r="P58" s="97" t="str">
        <f>IF(P6="-","",IF(P52=1,1*Pointfordeling!$A$58,0)+IF(P54=1,1*Pointfordeling!$A$70,0)+IF(P56=1,1*Pointfordeling!$A$74,0))</f>
        <v/>
      </c>
      <c r="Q58" s="97" t="str">
        <f>IF(Q6="-","",IF(Q52=1,1*Pointfordeling!$A$58,0)+IF(Q54=1,1*Pointfordeling!$A$70,0)+IF(Q56=1,1*Pointfordeling!$A$74,0))</f>
        <v/>
      </c>
      <c r="R58" s="97" t="str">
        <f>IF(R6="-","",IF(R52=1,1*Pointfordeling!$A$58,0)+IF(R54=1,1*Pointfordeling!$A$70,0)+IF(R56=1,1*Pointfordeling!$A$74,0))</f>
        <v/>
      </c>
      <c r="S58" s="97" t="str">
        <f>IF(S6="-","",IF(S52=1,1*Pointfordeling!$A$58,0)+IF(S54=1,1*Pointfordeling!$A$70,0)+IF(S56=1,1*Pointfordeling!$A$74,0))</f>
        <v/>
      </c>
      <c r="T58" s="97" t="str">
        <f>IF(T6="-","",IF(T52=1,1*Pointfordeling!$A$58,0)+IF(T54=1,1*Pointfordeling!$A$70,0)+IF(T56=1,1*Pointfordeling!$A$74,0))</f>
        <v/>
      </c>
      <c r="U58" s="97" t="str">
        <f>IF(U6="-","",IF(U52=1,1*Pointfordeling!$A$58,0)+IF(U54=1,1*Pointfordeling!$A$70,0)+IF(U56=1,1*Pointfordeling!$A$74,0))</f>
        <v/>
      </c>
      <c r="V58" s="97" t="str">
        <f>IF(V6="-","",IF(V52=1,1*Pointfordeling!$A$58,0)+IF(V54=1,1*Pointfordeling!$A$70,0)+IF(V56=1,1*Pointfordeling!$A$74,0))</f>
        <v/>
      </c>
      <c r="W58" s="97" t="str">
        <f>IF(W6="-","",IF(W52=1,1*Pointfordeling!$A$58,0)+IF(W54=1,1*Pointfordeling!$A$70,0)+IF(W56=1,1*Pointfordeling!$A$74,0))</f>
        <v/>
      </c>
      <c r="X58" s="97" t="str">
        <f>IF(X6="-","",IF(X52=1,1*Pointfordeling!$A$58,0)+IF(X54=1,1*Pointfordeling!$A$70,0)+IF(X56=1,1*Pointfordeling!$A$74,0))</f>
        <v/>
      </c>
      <c r="Y58" s="97" t="str">
        <f>IF(Y6="-","",IF(Y52=1,1*Pointfordeling!$A$58,0)+IF(Y54=1,1*Pointfordeling!$A$70,0)+IF(Y56=1,1*Pointfordeling!$A$74,0))</f>
        <v/>
      </c>
      <c r="Z58" s="97" t="str">
        <f>IF(Z6="-","",IF(Z52=1,1*Pointfordeling!$A$58,0)+IF(Z54=1,1*Pointfordeling!$A$70,0)+IF(Z56=1,1*Pointfordeling!$A$74,0))</f>
        <v/>
      </c>
      <c r="AA58" s="97" t="str">
        <f>IF(AA6="-","",IF(AA52=1,1*Pointfordeling!$A$58,0)+IF(AA54=1,1*Pointfordeling!$A$70,0)+IF(AA56=1,1*Pointfordeling!$A$74,0))</f>
        <v/>
      </c>
      <c r="AB58" s="97" t="str">
        <f>IF(AB6="-","",IF(AB52=1,1*Pointfordeling!$A$58,0)+IF(AB54=1,1*Pointfordeling!$A$70,0)+IF(AB56=1,1*Pointfordeling!$A$74,0))</f>
        <v/>
      </c>
      <c r="AC58" s="97" t="str">
        <f>IF(AC6="-","",IF(AC52=1,1*Pointfordeling!$A$58,0)+IF(AC54=1,1*Pointfordeling!$A$70,0)+IF(AC56=1,1*Pointfordeling!$A$74,0))</f>
        <v/>
      </c>
      <c r="AD58" s="97" t="str">
        <f>IF(AD6="-","",IF(AD52=1,1*Pointfordeling!$A$58,0)+IF(AD54=1,1*Pointfordeling!$A$70,0)+IF(AD56=1,1*Pointfordeling!$A$74,0))</f>
        <v/>
      </c>
      <c r="AE58" s="97" t="str">
        <f>IF(AE6="-","",IF(AE52=1,1*Pointfordeling!$A$58,0)+IF(AE54=1,1*Pointfordeling!$A$70,0)+IF(AE56=1,1*Pointfordeling!$A$74,0))</f>
        <v/>
      </c>
      <c r="AF58" s="97" t="str">
        <f>IF(AF6="-","",IF(AF52=1,1*Pointfordeling!$A$58,0)+IF(AF54=1,1*Pointfordeling!$A$70,0)+IF(AF56=1,1*Pointfordeling!$A$74,0))</f>
        <v/>
      </c>
      <c r="AG58" s="97" t="str">
        <f>IF(AG6="-","",IF(AG52=1,1*Pointfordeling!$A$58,0)+IF(AG54=1,1*Pointfordeling!$A$70,0)+IF(AG56=1,1*Pointfordeling!$A$74,0))</f>
        <v/>
      </c>
      <c r="AH58" s="97" t="str">
        <f>IF(AH6="-","",IF(AH52=1,1*Pointfordeling!$A$58,0)+IF(AH54=1,1*Pointfordeling!$A$70,0)+IF(AH56=1,1*Pointfordeling!$A$74,0))</f>
        <v/>
      </c>
      <c r="AI58" s="97" t="str">
        <f>IF(AI6="-","",IF(AI52=1,1*Pointfordeling!$A$58,0)+IF(AI54=1,1*Pointfordeling!$A$70,0)+IF(AI56=1,1*Pointfordeling!$A$74,0))</f>
        <v/>
      </c>
      <c r="AJ58" s="97" t="str">
        <f>IF(AJ6="-","",IF(AJ52=1,1*Pointfordeling!$A$58,0)+IF(AJ54=1,1*Pointfordeling!$A$70,0)+IF(AJ56=1,1*Pointfordeling!$A$74,0))</f>
        <v/>
      </c>
      <c r="AK58" s="97" t="str">
        <f>IF(AK6="-","",IF(AK52=1,1*Pointfordeling!$A$58,0)+IF(AK54=1,1*Pointfordeling!$A$70,0)+IF(AK56=1,1*Pointfordeling!$A$74,0))</f>
        <v/>
      </c>
      <c r="AL58" s="97" t="str">
        <f>IF(AL6="-","",IF(AL52=1,1*Pointfordeling!$A$58,0)+IF(AL54=1,1*Pointfordeling!$A$70,0)+IF(AL56=1,1*Pointfordeling!$A$74,0))</f>
        <v/>
      </c>
      <c r="AM58" s="97" t="str">
        <f>IF(AM6="-","",IF(AM52=1,1*Pointfordeling!$A$58,0)+IF(AM54=1,1*Pointfordeling!$A$70,0)+IF(AM56=1,1*Pointfordeling!$A$74,0))</f>
        <v/>
      </c>
      <c r="AN58" s="97" t="str">
        <f>IF(AN6="-","",IF(AN52=1,1*Pointfordeling!$A$58,0)+IF(AN54=1,1*Pointfordeling!$A$70,0)+IF(AN56=1,1*Pointfordeling!$A$74,0))</f>
        <v/>
      </c>
      <c r="AO58" s="97" t="str">
        <f>IF(AO6="-","",IF(AO52=1,1*Pointfordeling!$A$58,0)+IF(AO54=1,1*Pointfordeling!$A$70,0)+IF(AO56=1,1*Pointfordeling!$A$74,0))</f>
        <v/>
      </c>
      <c r="AP58" s="97" t="str">
        <f>IF(AP6="-","",IF(AP52=1,1*Pointfordeling!$A$58,0)+IF(AP54=1,1*Pointfordeling!$A$70,0)+IF(AP56=1,1*Pointfordeling!$A$74,0))</f>
        <v/>
      </c>
      <c r="AQ58" s="97" t="str">
        <f>IF(AQ6="-","",IF(AQ52=1,1*Pointfordeling!$A$58,0)+IF(AQ54=1,1*Pointfordeling!$A$70,0)+IF(AQ56=1,1*Pointfordeling!$A$74,0))</f>
        <v/>
      </c>
      <c r="AR58" s="97" t="str">
        <f>IF(AR6="-","",IF(AR52=1,1*Pointfordeling!$A$58,0)+IF(AR54=1,1*Pointfordeling!$A$70,0)+IF(AR56=1,1*Pointfordeling!$A$74,0))</f>
        <v/>
      </c>
      <c r="AS58" s="97" t="str">
        <f>IF(AS6="-","",IF(AS52=1,1*Pointfordeling!$A$58,0)+IF(AS54=1,1*Pointfordeling!$A$70,0)+IF(AS56=1,1*Pointfordeling!$A$74,0))</f>
        <v/>
      </c>
      <c r="AT58" s="97" t="str">
        <f>IF(AT6="-","",IF(AT52=1,1*Pointfordeling!$A$58,0)+IF(AT54=1,1*Pointfordeling!$A$70,0)+IF(AT56=1,1*Pointfordeling!$A$74,0))</f>
        <v/>
      </c>
      <c r="AU58" s="97" t="str">
        <f>IF(AU6="-","",IF(AU52=1,1*Pointfordeling!$A$58,0)+IF(AU54=1,1*Pointfordeling!$A$70,0)+IF(AU56=1,1*Pointfordeling!$A$74,0))</f>
        <v/>
      </c>
      <c r="AV58" s="97" t="str">
        <f>IF(AV6="-","",IF(AV52=1,1*Pointfordeling!$A$58,0)+IF(AV54=1,1*Pointfordeling!$A$70,0)+IF(AV56=1,1*Pointfordeling!$A$74,0))</f>
        <v/>
      </c>
      <c r="AW58" s="97" t="str">
        <f>IF(AW6="-","",IF(AW52=1,1*Pointfordeling!$A$58,0)+IF(AW54=1,1*Pointfordeling!$A$70,0)+IF(AW56=1,1*Pointfordeling!$A$74,0))</f>
        <v/>
      </c>
      <c r="AX58" s="97" t="str">
        <f>IF(AX6="-","",IF(AX52=1,1*Pointfordeling!$A$58,0)+IF(AX54=1,1*Pointfordeling!$A$70,0)+IF(AX56=1,1*Pointfordeling!$A$74,0))</f>
        <v/>
      </c>
      <c r="AY58" s="97" t="str">
        <f>IF(AY6="-","",IF(AY52=1,1*Pointfordeling!$A$58,0)+IF(AY54=1,1*Pointfordeling!$A$70,0)+IF(AY56=1,1*Pointfordeling!$A$74,0))</f>
        <v/>
      </c>
      <c r="AZ58" s="97" t="str">
        <f>IF(AZ6="-","",IF(AZ52=1,1*Pointfordeling!$A$58,0)+IF(AZ54=1,1*Pointfordeling!$A$70,0)+IF(AZ56=1,1*Pointfordeling!$A$74,0))</f>
        <v/>
      </c>
      <c r="BA58" s="97" t="str">
        <f>IF(BA6="-","",IF(BA52=1,1*Pointfordeling!$A$58,0)+IF(BA54=1,1*Pointfordeling!$A$70,0)+IF(BA56=1,1*Pointfordeling!$A$74,0))</f>
        <v/>
      </c>
      <c r="BB58" s="97" t="str">
        <f>IF(BB6="-","",IF(BB52=1,1*Pointfordeling!$A$58,0)+IF(BB54=1,1*Pointfordeling!$A$70,0)+IF(BB56=1,1*Pointfordeling!$A$74,0))</f>
        <v/>
      </c>
      <c r="BC58" s="97" t="str">
        <f>IF(BC6="-","",IF(BC52=1,1*Pointfordeling!$A$58,0)+IF(BC54=1,1*Pointfordeling!$A$70,0)+IF(BC56=1,1*Pointfordeling!$A$74,0))</f>
        <v/>
      </c>
      <c r="BD58" s="97" t="str">
        <f>IF(BD6="-","",IF(BD52=1,1*Pointfordeling!$A$58,0)+IF(BD54=1,1*Pointfordeling!$A$70,0)+IF(BD56=1,1*Pointfordeling!$A$74,0))</f>
        <v/>
      </c>
      <c r="BE58" s="97" t="str">
        <f>IF(BE6="-","",IF(BE52=1,1*Pointfordeling!$A$58,0)+IF(BE54=1,1*Pointfordeling!$A$70,0)+IF(BE56=1,1*Pointfordeling!$A$74,0))</f>
        <v/>
      </c>
      <c r="BF58" s="97" t="str">
        <f>IF(BF6="-","",IF(BF52=1,1*Pointfordeling!$A$58,0)+IF(BF54=1,1*Pointfordeling!$A$70,0)+IF(BF56=1,1*Pointfordeling!$A$74,0))</f>
        <v/>
      </c>
      <c r="BG58" s="97" t="str">
        <f>IF(BG6="-","",IF(BG52=1,1*Pointfordeling!$A$58,0)+IF(BG54=1,1*Pointfordeling!$A$70,0)+IF(BG56=1,1*Pointfordeling!$A$74,0))</f>
        <v/>
      </c>
      <c r="BH58" s="97" t="str">
        <f>IF(BH6="-","",IF(BH52=1,1*Pointfordeling!$A$58,0)+IF(BH54=1,1*Pointfordeling!$A$70,0)+IF(BH56=1,1*Pointfordeling!$A$74,0))</f>
        <v/>
      </c>
      <c r="BI58" s="97" t="str">
        <f>IF(BI6="-","",IF(BI52=1,1*Pointfordeling!$A$58,0)+IF(BI54=1,1*Pointfordeling!$A$70,0)+IF(BI56=1,1*Pointfordeling!$A$74,0))</f>
        <v/>
      </c>
      <c r="BJ58" s="97" t="str">
        <f>IF(BJ6="-","",IF(BJ52=1,1*Pointfordeling!$A$58,0)+IF(BJ54=1,1*Pointfordeling!$A$70,0)+IF(BJ56=1,1*Pointfordeling!$A$74,0))</f>
        <v/>
      </c>
      <c r="BK58" s="97" t="str">
        <f>IF(BK6="-","",IF(BK52=1,1*Pointfordeling!$A$58,0)+IF(BK54=1,1*Pointfordeling!$A$70,0)+IF(BK56=1,1*Pointfordeling!$A$74,0))</f>
        <v/>
      </c>
      <c r="BL58" s="3"/>
      <c r="BM58" s="3"/>
      <c r="BN58" s="3"/>
      <c r="BO58" s="3"/>
      <c r="BP58" s="3"/>
    </row>
    <row r="59" spans="1:68" ht="15" thickBot="1" x14ac:dyDescent="0.45">
      <c r="A59" s="3"/>
      <c r="B59" s="313"/>
      <c r="C59" s="316"/>
      <c r="D59" s="381"/>
      <c r="E59" s="107">
        <f>IF(E6="-","",IF(E52=2,1*Pointfordeling!$A$58,0)+IF(E54=2,1*Pointfordeling!$A$70,0)+IF(E56=2,1*Pointfordeling!$A$74,0))</f>
        <v>0</v>
      </c>
      <c r="F59" s="107">
        <f>IF(F6="-","",IF(F52=2,1*Pointfordeling!$A$58,0)+IF(F54=2,1*Pointfordeling!$A$70,0)+IF(F56=2,1*Pointfordeling!$A$74,0))</f>
        <v>0.8</v>
      </c>
      <c r="G59" s="107">
        <f>IF(G6="-","",IF(G52=2,1*Pointfordeling!$A$58,0)+IF(G54=2,1*Pointfordeling!$A$70,0)+IF(G56=2,1*Pointfordeling!$A$74,0))</f>
        <v>0</v>
      </c>
      <c r="H59" s="107">
        <f>IF(H6="-","",IF(H52=2,1*Pointfordeling!$A$58,0)+IF(H54=2,1*Pointfordeling!$A$70,0)+IF(H56=2,1*Pointfordeling!$A$74,0))</f>
        <v>0.8</v>
      </c>
      <c r="I59" s="107" t="str">
        <f>IF(I6="-","",IF(I52=2,1*Pointfordeling!$A$58,0)+IF(I54=2,1*Pointfordeling!$A$70,0)+IF(I56=2,1*Pointfordeling!$A$74,0))</f>
        <v/>
      </c>
      <c r="J59" s="107" t="str">
        <f>IF(J6="-","",IF(J52=2,1*Pointfordeling!$A$58,0)+IF(J54=2,1*Pointfordeling!$A$70,0)+IF(J56=2,1*Pointfordeling!$A$74,0))</f>
        <v/>
      </c>
      <c r="K59" s="107" t="str">
        <f>IF(K6="-","",IF(K52=2,1*Pointfordeling!$A$58,0)+IF(K54=2,1*Pointfordeling!$A$70,0)+IF(K56=2,1*Pointfordeling!$A$74,0))</f>
        <v/>
      </c>
      <c r="L59" s="107" t="str">
        <f>IF(L6="-","",IF(L52=2,1*Pointfordeling!$A$58,0)+IF(L54=2,1*Pointfordeling!$A$70,0)+IF(L56=2,1*Pointfordeling!$A$74,0))</f>
        <v/>
      </c>
      <c r="M59" s="107" t="str">
        <f>IF(M6="-","",IF(M52=2,1*Pointfordeling!$A$58,0)+IF(M54=2,1*Pointfordeling!$A$70,0)+IF(M56=2,1*Pointfordeling!$A$74,0))</f>
        <v/>
      </c>
      <c r="N59" s="107" t="str">
        <f>IF(N6="-","",IF(N52=2,1*Pointfordeling!$A$58,0)+IF(N54=2,1*Pointfordeling!$A$70,0)+IF(N56=2,1*Pointfordeling!$A$74,0))</f>
        <v/>
      </c>
      <c r="O59" s="107" t="str">
        <f>IF(O6="-","",IF(O52=2,1*Pointfordeling!$A$58,0)+IF(O54=2,1*Pointfordeling!$A$70,0)+IF(O56=2,1*Pointfordeling!$A$74,0))</f>
        <v/>
      </c>
      <c r="P59" s="107" t="str">
        <f>IF(P6="-","",IF(P52=2,1*Pointfordeling!$A$58,0)+IF(P54=2,1*Pointfordeling!$A$70,0)+IF(P56=2,1*Pointfordeling!$A$74,0))</f>
        <v/>
      </c>
      <c r="Q59" s="107" t="str">
        <f>IF(Q6="-","",IF(Q52=2,1*Pointfordeling!$A$58,0)+IF(Q54=2,1*Pointfordeling!$A$70,0)+IF(Q56=2,1*Pointfordeling!$A$74,0))</f>
        <v/>
      </c>
      <c r="R59" s="107" t="str">
        <f>IF(R6="-","",IF(R52=2,1*Pointfordeling!$A$58,0)+IF(R54=2,1*Pointfordeling!$A$70,0)+IF(R56=2,1*Pointfordeling!$A$74,0))</f>
        <v/>
      </c>
      <c r="S59" s="107" t="str">
        <f>IF(S6="-","",IF(S52=2,1*Pointfordeling!$A$58,0)+IF(S54=2,1*Pointfordeling!$A$70,0)+IF(S56=2,1*Pointfordeling!$A$74,0))</f>
        <v/>
      </c>
      <c r="T59" s="107" t="str">
        <f>IF(T6="-","",IF(T52=2,1*Pointfordeling!$A$58,0)+IF(T54=2,1*Pointfordeling!$A$70,0)+IF(T56=2,1*Pointfordeling!$A$74,0))</f>
        <v/>
      </c>
      <c r="U59" s="107" t="str">
        <f>IF(U6="-","",IF(U52=2,1*Pointfordeling!$A$58,0)+IF(U54=2,1*Pointfordeling!$A$70,0)+IF(U56=2,1*Pointfordeling!$A$74,0))</f>
        <v/>
      </c>
      <c r="V59" s="107" t="str">
        <f>IF(V6="-","",IF(V52=2,1*Pointfordeling!$A$58,0)+IF(V54=2,1*Pointfordeling!$A$70,0)+IF(V56=2,1*Pointfordeling!$A$74,0))</f>
        <v/>
      </c>
      <c r="W59" s="107" t="str">
        <f>IF(W6="-","",IF(W52=2,1*Pointfordeling!$A$58,0)+IF(W54=2,1*Pointfordeling!$A$70,0)+IF(W56=2,1*Pointfordeling!$A$74,0))</f>
        <v/>
      </c>
      <c r="X59" s="107" t="str">
        <f>IF(X6="-","",IF(X52=2,1*Pointfordeling!$A$58,0)+IF(X54=2,1*Pointfordeling!$A$70,0)+IF(X56=2,1*Pointfordeling!$A$74,0))</f>
        <v/>
      </c>
      <c r="Y59" s="107" t="str">
        <f>IF(Y6="-","",IF(Y52=2,1*Pointfordeling!$A$58,0)+IF(Y54=2,1*Pointfordeling!$A$70,0)+IF(Y56=2,1*Pointfordeling!$A$74,0))</f>
        <v/>
      </c>
      <c r="Z59" s="107" t="str">
        <f>IF(Z6="-","",IF(Z52=2,1*Pointfordeling!$A$58,0)+IF(Z54=2,1*Pointfordeling!$A$70,0)+IF(Z56=2,1*Pointfordeling!$A$74,0))</f>
        <v/>
      </c>
      <c r="AA59" s="107" t="str">
        <f>IF(AA6="-","",IF(AA52=2,1*Pointfordeling!$A$58,0)+IF(AA54=2,1*Pointfordeling!$A$70,0)+IF(AA56=2,1*Pointfordeling!$A$74,0))</f>
        <v/>
      </c>
      <c r="AB59" s="107" t="str">
        <f>IF(AB6="-","",IF(AB52=2,1*Pointfordeling!$A$58,0)+IF(AB54=2,1*Pointfordeling!$A$70,0)+IF(AB56=2,1*Pointfordeling!$A$74,0))</f>
        <v/>
      </c>
      <c r="AC59" s="107" t="str">
        <f>IF(AC6="-","",IF(AC52=2,1*Pointfordeling!$A$58,0)+IF(AC54=2,1*Pointfordeling!$A$70,0)+IF(AC56=2,1*Pointfordeling!$A$74,0))</f>
        <v/>
      </c>
      <c r="AD59" s="107" t="str">
        <f>IF(AD6="-","",IF(AD52=2,1*Pointfordeling!$A$58,0)+IF(AD54=2,1*Pointfordeling!$A$70,0)+IF(AD56=2,1*Pointfordeling!$A$74,0))</f>
        <v/>
      </c>
      <c r="AE59" s="107" t="str">
        <f>IF(AE6="-","",IF(AE52=2,1*Pointfordeling!$A$58,0)+IF(AE54=2,1*Pointfordeling!$A$70,0)+IF(AE56=2,1*Pointfordeling!$A$74,0))</f>
        <v/>
      </c>
      <c r="AF59" s="107" t="str">
        <f>IF(AF6="-","",IF(AF52=2,1*Pointfordeling!$A$58,0)+IF(AF54=2,1*Pointfordeling!$A$70,0)+IF(AF56=2,1*Pointfordeling!$A$74,0))</f>
        <v/>
      </c>
      <c r="AG59" s="107" t="str">
        <f>IF(AG6="-","",IF(AG52=2,1*Pointfordeling!$A$58,0)+IF(AG54=2,1*Pointfordeling!$A$70,0)+IF(AG56=2,1*Pointfordeling!$A$74,0))</f>
        <v/>
      </c>
      <c r="AH59" s="107" t="str">
        <f>IF(AH6="-","",IF(AH52=2,1*Pointfordeling!$A$58,0)+IF(AH54=2,1*Pointfordeling!$A$70,0)+IF(AH56=2,1*Pointfordeling!$A$74,0))</f>
        <v/>
      </c>
      <c r="AI59" s="107" t="str">
        <f>IF(AI6="-","",IF(AI52=2,1*Pointfordeling!$A$58,0)+IF(AI54=2,1*Pointfordeling!$A$70,0)+IF(AI56=2,1*Pointfordeling!$A$74,0))</f>
        <v/>
      </c>
      <c r="AJ59" s="107" t="str">
        <f>IF(AJ6="-","",IF(AJ52=2,1*Pointfordeling!$A$58,0)+IF(AJ54=2,1*Pointfordeling!$A$70,0)+IF(AJ56=2,1*Pointfordeling!$A$74,0))</f>
        <v/>
      </c>
      <c r="AK59" s="107" t="str">
        <f>IF(AK6="-","",IF(AK52=2,1*Pointfordeling!$A$58,0)+IF(AK54=2,1*Pointfordeling!$A$70,0)+IF(AK56=2,1*Pointfordeling!$A$74,0))</f>
        <v/>
      </c>
      <c r="AL59" s="107" t="str">
        <f>IF(AL6="-","",IF(AL52=2,1*Pointfordeling!$A$58,0)+IF(AL54=2,1*Pointfordeling!$A$70,0)+IF(AL56=2,1*Pointfordeling!$A$74,0))</f>
        <v/>
      </c>
      <c r="AM59" s="107" t="str">
        <f>IF(AM6="-","",IF(AM52=2,1*Pointfordeling!$A$58,0)+IF(AM54=2,1*Pointfordeling!$A$70,0)+IF(AM56=2,1*Pointfordeling!$A$74,0))</f>
        <v/>
      </c>
      <c r="AN59" s="107" t="str">
        <f>IF(AN6="-","",IF(AN52=2,1*Pointfordeling!$A$58,0)+IF(AN54=2,1*Pointfordeling!$A$70,0)+IF(AN56=2,1*Pointfordeling!$A$74,0))</f>
        <v/>
      </c>
      <c r="AO59" s="107" t="str">
        <f>IF(AO6="-","",IF(AO52=2,1*Pointfordeling!$A$58,0)+IF(AO54=2,1*Pointfordeling!$A$70,0)+IF(AO56=2,1*Pointfordeling!$A$74,0))</f>
        <v/>
      </c>
      <c r="AP59" s="107" t="str">
        <f>IF(AP6="-","",IF(AP52=2,1*Pointfordeling!$A$58,0)+IF(AP54=2,1*Pointfordeling!$A$70,0)+IF(AP56=2,1*Pointfordeling!$A$74,0))</f>
        <v/>
      </c>
      <c r="AQ59" s="107" t="str">
        <f>IF(AQ6="-","",IF(AQ52=2,1*Pointfordeling!$A$58,0)+IF(AQ54=2,1*Pointfordeling!$A$70,0)+IF(AQ56=2,1*Pointfordeling!$A$74,0))</f>
        <v/>
      </c>
      <c r="AR59" s="107" t="str">
        <f>IF(AR6="-","",IF(AR52=2,1*Pointfordeling!$A$58,0)+IF(AR54=2,1*Pointfordeling!$A$70,0)+IF(AR56=2,1*Pointfordeling!$A$74,0))</f>
        <v/>
      </c>
      <c r="AS59" s="107" t="str">
        <f>IF(AS6="-","",IF(AS52=2,1*Pointfordeling!$A$58,0)+IF(AS54=2,1*Pointfordeling!$A$70,0)+IF(AS56=2,1*Pointfordeling!$A$74,0))</f>
        <v/>
      </c>
      <c r="AT59" s="107" t="str">
        <f>IF(AT6="-","",IF(AT52=2,1*Pointfordeling!$A$58,0)+IF(AT54=2,1*Pointfordeling!$A$70,0)+IF(AT56=2,1*Pointfordeling!$A$74,0))</f>
        <v/>
      </c>
      <c r="AU59" s="107" t="str">
        <f>IF(AU6="-","",IF(AU52=2,1*Pointfordeling!$A$58,0)+IF(AU54=2,1*Pointfordeling!$A$70,0)+IF(AU56=2,1*Pointfordeling!$A$74,0))</f>
        <v/>
      </c>
      <c r="AV59" s="107" t="str">
        <f>IF(AV6="-","",IF(AV52=2,1*Pointfordeling!$A$58,0)+IF(AV54=2,1*Pointfordeling!$A$70,0)+IF(AV56=2,1*Pointfordeling!$A$74,0))</f>
        <v/>
      </c>
      <c r="AW59" s="107" t="str">
        <f>IF(AW6="-","",IF(AW52=2,1*Pointfordeling!$A$58,0)+IF(AW54=2,1*Pointfordeling!$A$70,0)+IF(AW56=2,1*Pointfordeling!$A$74,0))</f>
        <v/>
      </c>
      <c r="AX59" s="107" t="str">
        <f>IF(AX6="-","",IF(AX52=2,1*Pointfordeling!$A$58,0)+IF(AX54=2,1*Pointfordeling!$A$70,0)+IF(AX56=2,1*Pointfordeling!$A$74,0))</f>
        <v/>
      </c>
      <c r="AY59" s="107" t="str">
        <f>IF(AY6="-","",IF(AY52=2,1*Pointfordeling!$A$58,0)+IF(AY54=2,1*Pointfordeling!$A$70,0)+IF(AY56=2,1*Pointfordeling!$A$74,0))</f>
        <v/>
      </c>
      <c r="AZ59" s="107" t="str">
        <f>IF(AZ6="-","",IF(AZ52=2,1*Pointfordeling!$A$58,0)+IF(AZ54=2,1*Pointfordeling!$A$70,0)+IF(AZ56=2,1*Pointfordeling!$A$74,0))</f>
        <v/>
      </c>
      <c r="BA59" s="107" t="str">
        <f>IF(BA6="-","",IF(BA52=2,1*Pointfordeling!$A$58,0)+IF(BA54=2,1*Pointfordeling!$A$70,0)+IF(BA56=2,1*Pointfordeling!$A$74,0))</f>
        <v/>
      </c>
      <c r="BB59" s="107" t="str">
        <f>IF(BB6="-","",IF(BB52=2,1*Pointfordeling!$A$58,0)+IF(BB54=2,1*Pointfordeling!$A$70,0)+IF(BB56=2,1*Pointfordeling!$A$74,0))</f>
        <v/>
      </c>
      <c r="BC59" s="107" t="str">
        <f>IF(BC6="-","",IF(BC52=2,1*Pointfordeling!$A$58,0)+IF(BC54=2,1*Pointfordeling!$A$70,0)+IF(BC56=2,1*Pointfordeling!$A$74,0))</f>
        <v/>
      </c>
      <c r="BD59" s="107" t="str">
        <f>IF(BD6="-","",IF(BD52=2,1*Pointfordeling!$A$58,0)+IF(BD54=2,1*Pointfordeling!$A$70,0)+IF(BD56=2,1*Pointfordeling!$A$74,0))</f>
        <v/>
      </c>
      <c r="BE59" s="107" t="str">
        <f>IF(BE6="-","",IF(BE52=2,1*Pointfordeling!$A$58,0)+IF(BE54=2,1*Pointfordeling!$A$70,0)+IF(BE56=2,1*Pointfordeling!$A$74,0))</f>
        <v/>
      </c>
      <c r="BF59" s="107" t="str">
        <f>IF(BF6="-","",IF(BF52=2,1*Pointfordeling!$A$58,0)+IF(BF54=2,1*Pointfordeling!$A$70,0)+IF(BF56=2,1*Pointfordeling!$A$74,0))</f>
        <v/>
      </c>
      <c r="BG59" s="107" t="str">
        <f>IF(BG6="-","",IF(BG52=2,1*Pointfordeling!$A$58,0)+IF(BG54=2,1*Pointfordeling!$A$70,0)+IF(BG56=2,1*Pointfordeling!$A$74,0))</f>
        <v/>
      </c>
      <c r="BH59" s="107" t="str">
        <f>IF(BH6="-","",IF(BH52=2,1*Pointfordeling!$A$58,0)+IF(BH54=2,1*Pointfordeling!$A$70,0)+IF(BH56=2,1*Pointfordeling!$A$74,0))</f>
        <v/>
      </c>
      <c r="BI59" s="107" t="str">
        <f>IF(BI6="-","",IF(BI52=2,1*Pointfordeling!$A$58,0)+IF(BI54=2,1*Pointfordeling!$A$70,0)+IF(BI56=2,1*Pointfordeling!$A$74,0))</f>
        <v/>
      </c>
      <c r="BJ59" s="107" t="str">
        <f>IF(BJ6="-","",IF(BJ52=2,1*Pointfordeling!$A$58,0)+IF(BJ54=2,1*Pointfordeling!$A$70,0)+IF(BJ56=2,1*Pointfordeling!$A$74,0))</f>
        <v/>
      </c>
      <c r="BK59" s="107" t="str">
        <f>IF(BK6="-","",IF(BK52=2,1*Pointfordeling!$A$58,0)+IF(BK54=2,1*Pointfordeling!$A$70,0)+IF(BK56=2,1*Pointfordeling!$A$74,0))</f>
        <v/>
      </c>
      <c r="BL59" s="3"/>
      <c r="BM59" s="3"/>
      <c r="BN59" s="3"/>
      <c r="BO59" s="3"/>
      <c r="BP59" s="3"/>
    </row>
    <row r="60" spans="1:68" ht="15" hidden="1" outlineLevel="1" thickTop="1" x14ac:dyDescent="0.4">
      <c r="A60" s="3"/>
      <c r="B60" s="306" t="s">
        <v>218</v>
      </c>
      <c r="C60" s="306" t="s">
        <v>218</v>
      </c>
      <c r="D60" s="306" t="s">
        <v>218</v>
      </c>
      <c r="E60" s="324" t="s">
        <v>218</v>
      </c>
      <c r="F60" s="324" t="s">
        <v>218</v>
      </c>
      <c r="G60" s="324" t="s">
        <v>218</v>
      </c>
      <c r="H60" s="324" t="s">
        <v>218</v>
      </c>
      <c r="I60" s="324" t="s">
        <v>218</v>
      </c>
      <c r="J60" s="324" t="s">
        <v>218</v>
      </c>
      <c r="K60" s="324" t="s">
        <v>218</v>
      </c>
      <c r="L60" s="324" t="s">
        <v>218</v>
      </c>
      <c r="M60" s="324" t="s">
        <v>218</v>
      </c>
      <c r="N60" s="324" t="s">
        <v>218</v>
      </c>
      <c r="O60" s="324" t="s">
        <v>218</v>
      </c>
      <c r="P60" s="324" t="s">
        <v>218</v>
      </c>
      <c r="Q60" s="324" t="s">
        <v>218</v>
      </c>
      <c r="R60" s="324" t="s">
        <v>218</v>
      </c>
      <c r="S60" s="324" t="s">
        <v>218</v>
      </c>
      <c r="T60" s="324" t="s">
        <v>218</v>
      </c>
      <c r="U60" s="324" t="s">
        <v>218</v>
      </c>
      <c r="V60" s="324" t="s">
        <v>218</v>
      </c>
      <c r="W60" s="324" t="s">
        <v>218</v>
      </c>
      <c r="X60" s="324" t="s">
        <v>218</v>
      </c>
      <c r="Y60" s="324" t="s">
        <v>218</v>
      </c>
      <c r="Z60" s="324" t="s">
        <v>218</v>
      </c>
      <c r="AA60" s="324" t="s">
        <v>218</v>
      </c>
      <c r="AB60" s="324" t="s">
        <v>218</v>
      </c>
      <c r="AC60" s="324" t="s">
        <v>218</v>
      </c>
      <c r="AD60" s="324" t="s">
        <v>218</v>
      </c>
      <c r="AE60" s="324" t="s">
        <v>218</v>
      </c>
      <c r="AF60" s="324" t="s">
        <v>218</v>
      </c>
      <c r="AG60" s="324" t="s">
        <v>218</v>
      </c>
      <c r="AH60" s="324" t="s">
        <v>218</v>
      </c>
      <c r="AI60" s="324" t="s">
        <v>218</v>
      </c>
      <c r="AJ60" s="324" t="s">
        <v>218</v>
      </c>
      <c r="AK60" s="324" t="s">
        <v>218</v>
      </c>
      <c r="AL60" s="324" t="s">
        <v>218</v>
      </c>
      <c r="AM60" s="324" t="s">
        <v>218</v>
      </c>
      <c r="AN60" s="324" t="s">
        <v>218</v>
      </c>
      <c r="AO60" s="324" t="s">
        <v>218</v>
      </c>
      <c r="AP60" s="324" t="s">
        <v>218</v>
      </c>
      <c r="AQ60" s="324" t="s">
        <v>218</v>
      </c>
      <c r="AR60" s="324" t="s">
        <v>218</v>
      </c>
      <c r="AS60" s="324" t="s">
        <v>218</v>
      </c>
      <c r="AT60" s="324" t="s">
        <v>218</v>
      </c>
      <c r="AU60" s="324" t="s">
        <v>218</v>
      </c>
      <c r="AV60" s="324" t="s">
        <v>218</v>
      </c>
      <c r="AW60" s="324" t="s">
        <v>218</v>
      </c>
      <c r="AX60" s="324" t="s">
        <v>218</v>
      </c>
      <c r="AY60" s="324" t="s">
        <v>218</v>
      </c>
      <c r="AZ60" s="324" t="s">
        <v>218</v>
      </c>
      <c r="BA60" s="324" t="s">
        <v>218</v>
      </c>
      <c r="BB60" s="324" t="s">
        <v>218</v>
      </c>
      <c r="BC60" s="324" t="s">
        <v>218</v>
      </c>
      <c r="BD60" s="324" t="s">
        <v>218</v>
      </c>
      <c r="BE60" s="324" t="s">
        <v>218</v>
      </c>
      <c r="BF60" s="324" t="s">
        <v>218</v>
      </c>
      <c r="BG60" s="324" t="s">
        <v>218</v>
      </c>
      <c r="BH60" s="324" t="s">
        <v>218</v>
      </c>
      <c r="BI60" s="324" t="s">
        <v>218</v>
      </c>
      <c r="BJ60" s="324" t="s">
        <v>218</v>
      </c>
      <c r="BK60" s="324" t="s">
        <v>218</v>
      </c>
      <c r="BL60" s="3"/>
      <c r="BM60" s="3"/>
      <c r="BN60" s="3"/>
      <c r="BO60" s="3"/>
      <c r="BP60" s="3"/>
    </row>
    <row r="61" spans="1:68" hidden="1" outlineLevel="1" x14ac:dyDescent="0.4">
      <c r="A61" s="3"/>
      <c r="B61" s="314">
        <f>Pointfordeling!A80</f>
        <v>0.55000000000000004</v>
      </c>
      <c r="C61" s="3"/>
      <c r="D61" s="3" t="s">
        <v>636</v>
      </c>
      <c r="E61" s="333">
        <f>IF(E6="-","",Beregninger!E218)</f>
        <v>23.477637217179403</v>
      </c>
      <c r="F61" s="333">
        <f>IF(F6="-","",Beregninger!F218)</f>
        <v>25.957145399625912</v>
      </c>
      <c r="G61" s="333">
        <f>IF(G6="-","",Beregninger!G218)</f>
        <v>24.758094519078092</v>
      </c>
      <c r="H61" s="333">
        <f>IF(H6="-","",Beregninger!H218)</f>
        <v>26.614435810513033</v>
      </c>
      <c r="I61" s="333" t="str">
        <f>IF(I6="-","",Beregninger!I218)</f>
        <v/>
      </c>
      <c r="J61" s="333" t="str">
        <f>IF(J6="-","",Beregninger!J218)</f>
        <v/>
      </c>
      <c r="K61" s="333" t="str">
        <f>IF(K6="-","",Beregninger!K218)</f>
        <v/>
      </c>
      <c r="L61" s="333" t="str">
        <f>IF(L6="-","",Beregninger!L218)</f>
        <v/>
      </c>
      <c r="M61" s="333" t="str">
        <f>IF(M6="-","",Beregninger!M218)</f>
        <v/>
      </c>
      <c r="N61" s="333" t="str">
        <f>IF(N6="-","",Beregninger!N218)</f>
        <v/>
      </c>
      <c r="O61" s="333" t="str">
        <f>IF(O6="-","",Beregninger!O218)</f>
        <v/>
      </c>
      <c r="P61" s="333" t="str">
        <f>IF(P6="-","",Beregninger!P218)</f>
        <v/>
      </c>
      <c r="Q61" s="333" t="str">
        <f>IF(Q6="-","",Beregninger!Q218)</f>
        <v/>
      </c>
      <c r="R61" s="333" t="str">
        <f>IF(R6="-","",Beregninger!R218)</f>
        <v/>
      </c>
      <c r="S61" s="333" t="str">
        <f>IF(S6="-","",Beregninger!S218)</f>
        <v/>
      </c>
      <c r="T61" s="333" t="str">
        <f>IF(T6="-","",Beregninger!T218)</f>
        <v/>
      </c>
      <c r="U61" s="333" t="str">
        <f>IF(U6="-","",Beregninger!U218)</f>
        <v/>
      </c>
      <c r="V61" s="333" t="str">
        <f>IF(V6="-","",Beregninger!V218)</f>
        <v/>
      </c>
      <c r="W61" s="333" t="str">
        <f>IF(W6="-","",Beregninger!W218)</f>
        <v/>
      </c>
      <c r="X61" s="333" t="str">
        <f>IF(X6="-","",Beregninger!X218)</f>
        <v/>
      </c>
      <c r="Y61" s="333" t="str">
        <f>IF(Y6="-","",Beregninger!Y218)</f>
        <v/>
      </c>
      <c r="Z61" s="333" t="str">
        <f>IF(Z6="-","",Beregninger!Z218)</f>
        <v/>
      </c>
      <c r="AA61" s="333" t="str">
        <f>IF(AA6="-","",Beregninger!AA218)</f>
        <v/>
      </c>
      <c r="AB61" s="333" t="str">
        <f>IF(AB6="-","",Beregninger!AB218)</f>
        <v/>
      </c>
      <c r="AC61" s="333" t="str">
        <f>IF(AC6="-","",Beregninger!AC218)</f>
        <v/>
      </c>
      <c r="AD61" s="333" t="str">
        <f>IF(AD6="-","",Beregninger!AD218)</f>
        <v/>
      </c>
      <c r="AE61" s="333" t="str">
        <f>IF(AE6="-","",Beregninger!AE218)</f>
        <v/>
      </c>
      <c r="AF61" s="333" t="str">
        <f>IF(AF6="-","",Beregninger!AF218)</f>
        <v/>
      </c>
      <c r="AG61" s="333" t="str">
        <f>IF(AG6="-","",Beregninger!AG218)</f>
        <v/>
      </c>
      <c r="AH61" s="333" t="str">
        <f>IF(AH6="-","",Beregninger!AH218)</f>
        <v/>
      </c>
      <c r="AI61" s="333" t="str">
        <f>IF(AI6="-","",Beregninger!AI218)</f>
        <v/>
      </c>
      <c r="AJ61" s="333" t="str">
        <f>IF(AJ6="-","",Beregninger!AJ218)</f>
        <v/>
      </c>
      <c r="AK61" s="333" t="str">
        <f>IF(AK6="-","",Beregninger!AK218)</f>
        <v/>
      </c>
      <c r="AL61" s="333" t="str">
        <f>IF(AL6="-","",Beregninger!AL218)</f>
        <v/>
      </c>
      <c r="AM61" s="333" t="str">
        <f>IF(AM6="-","",Beregninger!AM218)</f>
        <v/>
      </c>
      <c r="AN61" s="333" t="str">
        <f>IF(AN6="-","",Beregninger!AN218)</f>
        <v/>
      </c>
      <c r="AO61" s="333" t="str">
        <f>IF(AO6="-","",Beregninger!AO218)</f>
        <v/>
      </c>
      <c r="AP61" s="333" t="str">
        <f>IF(AP6="-","",Beregninger!AP218)</f>
        <v/>
      </c>
      <c r="AQ61" s="333" t="str">
        <f>IF(AQ6="-","",Beregninger!AQ218)</f>
        <v/>
      </c>
      <c r="AR61" s="333" t="str">
        <f>IF(AR6="-","",Beregninger!AR218)</f>
        <v/>
      </c>
      <c r="AS61" s="333" t="str">
        <f>IF(AS6="-","",Beregninger!AS218)</f>
        <v/>
      </c>
      <c r="AT61" s="333" t="str">
        <f>IF(AT6="-","",Beregninger!AT218)</f>
        <v/>
      </c>
      <c r="AU61" s="333" t="str">
        <f>IF(AU6="-","",Beregninger!AU218)</f>
        <v/>
      </c>
      <c r="AV61" s="333" t="str">
        <f>IF(AV6="-","",Beregninger!AV218)</f>
        <v/>
      </c>
      <c r="AW61" s="333" t="str">
        <f>IF(AW6="-","",Beregninger!AW218)</f>
        <v/>
      </c>
      <c r="AX61" s="333" t="str">
        <f>IF(AX6="-","",Beregninger!AX218)</f>
        <v/>
      </c>
      <c r="AY61" s="333" t="str">
        <f>IF(AY6="-","",Beregninger!AY218)</f>
        <v/>
      </c>
      <c r="AZ61" s="333" t="str">
        <f>IF(AZ6="-","",Beregninger!AZ218)</f>
        <v/>
      </c>
      <c r="BA61" s="333" t="str">
        <f>IF(BA6="-","",Beregninger!BA218)</f>
        <v/>
      </c>
      <c r="BB61" s="333" t="str">
        <f>IF(BB6="-","",Beregninger!BB218)</f>
        <v/>
      </c>
      <c r="BC61" s="333" t="str">
        <f>IF(BC6="-","",Beregninger!BC218)</f>
        <v/>
      </c>
      <c r="BD61" s="333" t="str">
        <f>IF(BD6="-","",Beregninger!BD218)</f>
        <v/>
      </c>
      <c r="BE61" s="333" t="str">
        <f>IF(BE6="-","",Beregninger!BE218)</f>
        <v/>
      </c>
      <c r="BF61" s="333" t="str">
        <f>IF(BF6="-","",Beregninger!BF218)</f>
        <v/>
      </c>
      <c r="BG61" s="333" t="str">
        <f>IF(BG6="-","",Beregninger!BG218)</f>
        <v/>
      </c>
      <c r="BH61" s="333" t="str">
        <f>IF(BH6="-","",Beregninger!BH218)</f>
        <v/>
      </c>
      <c r="BI61" s="333" t="str">
        <f>IF(BI6="-","",Beregninger!BI218)</f>
        <v/>
      </c>
      <c r="BJ61" s="333" t="str">
        <f>IF(BJ6="-","",Beregninger!BJ218)</f>
        <v/>
      </c>
      <c r="BK61" s="333" t="str">
        <f>IF(BK6="-","",Beregninger!BK218)</f>
        <v/>
      </c>
      <c r="BL61" s="3"/>
      <c r="BM61" s="3"/>
      <c r="BN61" s="3"/>
      <c r="BO61" s="3"/>
      <c r="BP61" s="3"/>
    </row>
    <row r="62" spans="1:68" s="98" customFormat="1" ht="12" hidden="1" outlineLevel="1" x14ac:dyDescent="0.35">
      <c r="A62" s="308"/>
      <c r="B62" s="309"/>
      <c r="C62" s="309"/>
      <c r="D62" s="363" t="s">
        <v>653</v>
      </c>
      <c r="E62" s="105">
        <f>IF(E6="-","",IF(Beregninger!E218&gt;Pointfordeling!$H$82,Pointfordeling!$I$82,IF(Beregninger!E218&lt;Pointfordeling!$H$81,Pointfordeling!$I$81,1)))</f>
        <v>0</v>
      </c>
      <c r="F62" s="105">
        <f>IF(F6="-","",IF(Beregninger!F218&gt;Pointfordeling!$H$82,Pointfordeling!$I$82,IF(Beregninger!F218&lt;Pointfordeling!$H$81,Pointfordeling!$I$81,1)))</f>
        <v>1</v>
      </c>
      <c r="G62" s="105">
        <f>IF(G6="-","",IF(Beregninger!G218&gt;Pointfordeling!$H$82,Pointfordeling!$I$82,IF(Beregninger!G218&lt;Pointfordeling!$H$81,Pointfordeling!$I$81,1)))</f>
        <v>0</v>
      </c>
      <c r="H62" s="105">
        <f>IF(H6="-","",IF(Beregninger!H218&gt;Pointfordeling!$H$82,Pointfordeling!$I$82,IF(Beregninger!H218&lt;Pointfordeling!$H$81,Pointfordeling!$I$81,1)))</f>
        <v>1</v>
      </c>
      <c r="I62" s="105" t="str">
        <f>IF(I6="-","",IF(Beregninger!I218&gt;Pointfordeling!$H$82,Pointfordeling!$I$82,IF(Beregninger!I218&lt;Pointfordeling!$H$81,Pointfordeling!$I$81,1)))</f>
        <v/>
      </c>
      <c r="J62" s="105" t="str">
        <f>IF(J6="-","",IF(Beregninger!J218&gt;Pointfordeling!$H$82,Pointfordeling!$I$82,IF(Beregninger!J218&lt;Pointfordeling!$H$81,Pointfordeling!$I$81,1)))</f>
        <v/>
      </c>
      <c r="K62" s="105" t="str">
        <f>IF(K6="-","",IF(Beregninger!K218&gt;Pointfordeling!$H$82,Pointfordeling!$I$82,IF(Beregninger!K218&lt;Pointfordeling!$H$81,Pointfordeling!$I$81,1)))</f>
        <v/>
      </c>
      <c r="L62" s="105" t="str">
        <f>IF(L6="-","",IF(Beregninger!L218&gt;Pointfordeling!$H$82,Pointfordeling!$I$82,IF(Beregninger!L218&lt;Pointfordeling!$H$81,Pointfordeling!$I$81,1)))</f>
        <v/>
      </c>
      <c r="M62" s="105" t="str">
        <f>IF(M6="-","",IF(Beregninger!M218&gt;Pointfordeling!$H$82,Pointfordeling!$I$82,IF(Beregninger!M218&lt;Pointfordeling!$H$81,Pointfordeling!$I$81,1)))</f>
        <v/>
      </c>
      <c r="N62" s="105" t="str">
        <f>IF(N6="-","",IF(Beregninger!N218&gt;Pointfordeling!$H$82,Pointfordeling!$I$82,IF(Beregninger!N218&lt;Pointfordeling!$H$81,Pointfordeling!$I$81,1)))</f>
        <v/>
      </c>
      <c r="O62" s="105" t="str">
        <f>IF(O6="-","",IF(Beregninger!O218&gt;Pointfordeling!$H$82,Pointfordeling!$I$82,IF(Beregninger!O218&lt;Pointfordeling!$H$81,Pointfordeling!$I$81,1)))</f>
        <v/>
      </c>
      <c r="P62" s="105" t="str">
        <f>IF(P6="-","",IF(Beregninger!P218&gt;Pointfordeling!$H$82,Pointfordeling!$I$82,IF(Beregninger!P218&lt;Pointfordeling!$H$81,Pointfordeling!$I$81,1)))</f>
        <v/>
      </c>
      <c r="Q62" s="105" t="str">
        <f>IF(Q6="-","",IF(Beregninger!Q218&gt;Pointfordeling!$H$82,Pointfordeling!$I$82,IF(Beregninger!Q218&lt;Pointfordeling!$H$81,Pointfordeling!$I$81,1)))</f>
        <v/>
      </c>
      <c r="R62" s="105" t="str">
        <f>IF(R6="-","",IF(Beregninger!R218&gt;Pointfordeling!$H$82,Pointfordeling!$I$82,IF(Beregninger!R218&lt;Pointfordeling!$H$81,Pointfordeling!$I$81,1)))</f>
        <v/>
      </c>
      <c r="S62" s="105" t="str">
        <f>IF(S6="-","",IF(Beregninger!S218&gt;Pointfordeling!$H$82,Pointfordeling!$I$82,IF(Beregninger!S218&lt;Pointfordeling!$H$81,Pointfordeling!$I$81,1)))</f>
        <v/>
      </c>
      <c r="T62" s="105" t="str">
        <f>IF(T6="-","",IF(Beregninger!T218&gt;Pointfordeling!$H$82,Pointfordeling!$I$82,IF(Beregninger!T218&lt;Pointfordeling!$H$81,Pointfordeling!$I$81,1)))</f>
        <v/>
      </c>
      <c r="U62" s="105" t="str">
        <f>IF(U6="-","",IF(Beregninger!U218&gt;Pointfordeling!$H$82,Pointfordeling!$I$82,IF(Beregninger!U218&lt;Pointfordeling!$H$81,Pointfordeling!$I$81,1)))</f>
        <v/>
      </c>
      <c r="V62" s="105" t="str">
        <f>IF(V6="-","",IF(Beregninger!V218&gt;Pointfordeling!$H$82,Pointfordeling!$I$82,IF(Beregninger!V218&lt;Pointfordeling!$H$81,Pointfordeling!$I$81,1)))</f>
        <v/>
      </c>
      <c r="W62" s="105" t="str">
        <f>IF(W6="-","",IF(Beregninger!W218&gt;Pointfordeling!$H$82,Pointfordeling!$I$82,IF(Beregninger!W218&lt;Pointfordeling!$H$81,Pointfordeling!$I$81,1)))</f>
        <v/>
      </c>
      <c r="X62" s="105" t="str">
        <f>IF(X6="-","",IF(Beregninger!X218&gt;Pointfordeling!$H$82,Pointfordeling!$I$82,IF(Beregninger!X218&lt;Pointfordeling!$H$81,Pointfordeling!$I$81,1)))</f>
        <v/>
      </c>
      <c r="Y62" s="105" t="str">
        <f>IF(Y6="-","",IF(Beregninger!Y218&gt;Pointfordeling!$H$82,Pointfordeling!$I$82,IF(Beregninger!Y218&lt;Pointfordeling!$H$81,Pointfordeling!$I$81,1)))</f>
        <v/>
      </c>
      <c r="Z62" s="105" t="str">
        <f>IF(Z6="-","",IF(Beregninger!Z218&gt;Pointfordeling!$H$82,Pointfordeling!$I$82,IF(Beregninger!Z218&lt;Pointfordeling!$H$81,Pointfordeling!$I$81,1)))</f>
        <v/>
      </c>
      <c r="AA62" s="105" t="str">
        <f>IF(AA6="-","",IF(Beregninger!AA218&gt;Pointfordeling!$H$82,Pointfordeling!$I$82,IF(Beregninger!AA218&lt;Pointfordeling!$H$81,Pointfordeling!$I$81,1)))</f>
        <v/>
      </c>
      <c r="AB62" s="105" t="str">
        <f>IF(AB6="-","",IF(Beregninger!AB218&gt;Pointfordeling!$H$82,Pointfordeling!$I$82,IF(Beregninger!AB218&lt;Pointfordeling!$H$81,Pointfordeling!$I$81,1)))</f>
        <v/>
      </c>
      <c r="AC62" s="105" t="str">
        <f>IF(AC6="-","",IF(Beregninger!AC218&gt;Pointfordeling!$H$82,Pointfordeling!$I$82,IF(Beregninger!AC218&lt;Pointfordeling!$H$81,Pointfordeling!$I$81,1)))</f>
        <v/>
      </c>
      <c r="AD62" s="105" t="str">
        <f>IF(AD6="-","",IF(Beregninger!AD218&gt;Pointfordeling!$H$82,Pointfordeling!$I$82,IF(Beregninger!AD218&lt;Pointfordeling!$H$81,Pointfordeling!$I$81,1)))</f>
        <v/>
      </c>
      <c r="AE62" s="105" t="str">
        <f>IF(AE6="-","",IF(Beregninger!AE218&gt;Pointfordeling!$H$82,Pointfordeling!$I$82,IF(Beregninger!AE218&lt;Pointfordeling!$H$81,Pointfordeling!$I$81,1)))</f>
        <v/>
      </c>
      <c r="AF62" s="105" t="str">
        <f>IF(AF6="-","",IF(Beregninger!AF218&gt;Pointfordeling!$H$82,Pointfordeling!$I$82,IF(Beregninger!AF218&lt;Pointfordeling!$H$81,Pointfordeling!$I$81,1)))</f>
        <v/>
      </c>
      <c r="AG62" s="105" t="str">
        <f>IF(AG6="-","",IF(Beregninger!AG218&gt;Pointfordeling!$H$82,Pointfordeling!$I$82,IF(Beregninger!AG218&lt;Pointfordeling!$H$81,Pointfordeling!$I$81,1)))</f>
        <v/>
      </c>
      <c r="AH62" s="105" t="str">
        <f>IF(AH6="-","",IF(Beregninger!AH218&gt;Pointfordeling!$H$82,Pointfordeling!$I$82,IF(Beregninger!AH218&lt;Pointfordeling!$H$81,Pointfordeling!$I$81,1)))</f>
        <v/>
      </c>
      <c r="AI62" s="105" t="str">
        <f>IF(AI6="-","",IF(Beregninger!AI218&gt;Pointfordeling!$H$82,Pointfordeling!$I$82,IF(Beregninger!AI218&lt;Pointfordeling!$H$81,Pointfordeling!$I$81,1)))</f>
        <v/>
      </c>
      <c r="AJ62" s="105" t="str">
        <f>IF(AJ6="-","",IF(Beregninger!AJ218&gt;Pointfordeling!$H$82,Pointfordeling!$I$82,IF(Beregninger!AJ218&lt;Pointfordeling!$H$81,Pointfordeling!$I$81,1)))</f>
        <v/>
      </c>
      <c r="AK62" s="105" t="str">
        <f>IF(AK6="-","",IF(Beregninger!AK218&gt;Pointfordeling!$H$82,Pointfordeling!$I$82,IF(Beregninger!AK218&lt;Pointfordeling!$H$81,Pointfordeling!$I$81,1)))</f>
        <v/>
      </c>
      <c r="AL62" s="105" t="str">
        <f>IF(AL6="-","",IF(Beregninger!AL218&gt;Pointfordeling!$H$82,Pointfordeling!$I$82,IF(Beregninger!AL218&lt;Pointfordeling!$H$81,Pointfordeling!$I$81,1)))</f>
        <v/>
      </c>
      <c r="AM62" s="105" t="str">
        <f>IF(AM6="-","",IF(Beregninger!AM218&gt;Pointfordeling!$H$82,Pointfordeling!$I$82,IF(Beregninger!AM218&lt;Pointfordeling!$H$81,Pointfordeling!$I$81,1)))</f>
        <v/>
      </c>
      <c r="AN62" s="105" t="str">
        <f>IF(AN6="-","",IF(Beregninger!AN218&gt;Pointfordeling!$H$82,Pointfordeling!$I$82,IF(Beregninger!AN218&lt;Pointfordeling!$H$81,Pointfordeling!$I$81,1)))</f>
        <v/>
      </c>
      <c r="AO62" s="105" t="str">
        <f>IF(AO6="-","",IF(Beregninger!AO218&gt;Pointfordeling!$H$82,Pointfordeling!$I$82,IF(Beregninger!AO218&lt;Pointfordeling!$H$81,Pointfordeling!$I$81,1)))</f>
        <v/>
      </c>
      <c r="AP62" s="105" t="str">
        <f>IF(AP6="-","",IF(Beregninger!AP218&gt;Pointfordeling!$H$82,Pointfordeling!$I$82,IF(Beregninger!AP218&lt;Pointfordeling!$H$81,Pointfordeling!$I$81,1)))</f>
        <v/>
      </c>
      <c r="AQ62" s="105" t="str">
        <f>IF(AQ6="-","",IF(Beregninger!AQ218&gt;Pointfordeling!$H$82,Pointfordeling!$I$82,IF(Beregninger!AQ218&lt;Pointfordeling!$H$81,Pointfordeling!$I$81,1)))</f>
        <v/>
      </c>
      <c r="AR62" s="105" t="str">
        <f>IF(AR6="-","",IF(Beregninger!AR218&gt;Pointfordeling!$H$82,Pointfordeling!$I$82,IF(Beregninger!AR218&lt;Pointfordeling!$H$81,Pointfordeling!$I$81,1)))</f>
        <v/>
      </c>
      <c r="AS62" s="105" t="str">
        <f>IF(AS6="-","",IF(Beregninger!AS218&gt;Pointfordeling!$H$82,Pointfordeling!$I$82,IF(Beregninger!AS218&lt;Pointfordeling!$H$81,Pointfordeling!$I$81,1)))</f>
        <v/>
      </c>
      <c r="AT62" s="105" t="str">
        <f>IF(AT6="-","",IF(Beregninger!AT218&gt;Pointfordeling!$H$82,Pointfordeling!$I$82,IF(Beregninger!AT218&lt;Pointfordeling!$H$81,Pointfordeling!$I$81,1)))</f>
        <v/>
      </c>
      <c r="AU62" s="105" t="str">
        <f>IF(AU6="-","",IF(Beregninger!AU218&gt;Pointfordeling!$H$82,Pointfordeling!$I$82,IF(Beregninger!AU218&lt;Pointfordeling!$H$81,Pointfordeling!$I$81,1)))</f>
        <v/>
      </c>
      <c r="AV62" s="105" t="str">
        <f>IF(AV6="-","",IF(Beregninger!AV218&gt;Pointfordeling!$H$82,Pointfordeling!$I$82,IF(Beregninger!AV218&lt;Pointfordeling!$H$81,Pointfordeling!$I$81,1)))</f>
        <v/>
      </c>
      <c r="AW62" s="105" t="str">
        <f>IF(AW6="-","",IF(Beregninger!AW218&gt;Pointfordeling!$H$82,Pointfordeling!$I$82,IF(Beregninger!AW218&lt;Pointfordeling!$H$81,Pointfordeling!$I$81,1)))</f>
        <v/>
      </c>
      <c r="AX62" s="105" t="str">
        <f>IF(AX6="-","",IF(Beregninger!AX218&gt;Pointfordeling!$H$82,Pointfordeling!$I$82,IF(Beregninger!AX218&lt;Pointfordeling!$H$81,Pointfordeling!$I$81,1)))</f>
        <v/>
      </c>
      <c r="AY62" s="105" t="str">
        <f>IF(AY6="-","",IF(Beregninger!AY218&gt;Pointfordeling!$H$82,Pointfordeling!$I$82,IF(Beregninger!AY218&lt;Pointfordeling!$H$81,Pointfordeling!$I$81,1)))</f>
        <v/>
      </c>
      <c r="AZ62" s="105" t="str">
        <f>IF(AZ6="-","",IF(Beregninger!AZ218&gt;Pointfordeling!$H$82,Pointfordeling!$I$82,IF(Beregninger!AZ218&lt;Pointfordeling!$H$81,Pointfordeling!$I$81,1)))</f>
        <v/>
      </c>
      <c r="BA62" s="105" t="str">
        <f>IF(BA6="-","",IF(Beregninger!BA218&gt;Pointfordeling!$H$82,Pointfordeling!$I$82,IF(Beregninger!BA218&lt;Pointfordeling!$H$81,Pointfordeling!$I$81,1)))</f>
        <v/>
      </c>
      <c r="BB62" s="105" t="str">
        <f>IF(BB6="-","",IF(Beregninger!BB218&gt;Pointfordeling!$H$82,Pointfordeling!$I$82,IF(Beregninger!BB218&lt;Pointfordeling!$H$81,Pointfordeling!$I$81,1)))</f>
        <v/>
      </c>
      <c r="BC62" s="105" t="str">
        <f>IF(BC6="-","",IF(Beregninger!BC218&gt;Pointfordeling!$H$82,Pointfordeling!$I$82,IF(Beregninger!BC218&lt;Pointfordeling!$H$81,Pointfordeling!$I$81,1)))</f>
        <v/>
      </c>
      <c r="BD62" s="105" t="str">
        <f>IF(BD6="-","",IF(Beregninger!BD218&gt;Pointfordeling!$H$82,Pointfordeling!$I$82,IF(Beregninger!BD218&lt;Pointfordeling!$H$81,Pointfordeling!$I$81,1)))</f>
        <v/>
      </c>
      <c r="BE62" s="105" t="str">
        <f>IF(BE6="-","",IF(Beregninger!BE218&gt;Pointfordeling!$H$82,Pointfordeling!$I$82,IF(Beregninger!BE218&lt;Pointfordeling!$H$81,Pointfordeling!$I$81,1)))</f>
        <v/>
      </c>
      <c r="BF62" s="105" t="str">
        <f>IF(BF6="-","",IF(Beregninger!BF218&gt;Pointfordeling!$H$82,Pointfordeling!$I$82,IF(Beregninger!BF218&lt;Pointfordeling!$H$81,Pointfordeling!$I$81,1)))</f>
        <v/>
      </c>
      <c r="BG62" s="105" t="str">
        <f>IF(BG6="-","",IF(Beregninger!BG218&gt;Pointfordeling!$H$82,Pointfordeling!$I$82,IF(Beregninger!BG218&lt;Pointfordeling!$H$81,Pointfordeling!$I$81,1)))</f>
        <v/>
      </c>
      <c r="BH62" s="105" t="str">
        <f>IF(BH6="-","",IF(Beregninger!BH218&gt;Pointfordeling!$H$82,Pointfordeling!$I$82,IF(Beregninger!BH218&lt;Pointfordeling!$H$81,Pointfordeling!$I$81,1)))</f>
        <v/>
      </c>
      <c r="BI62" s="105" t="str">
        <f>IF(BI6="-","",IF(Beregninger!BI218&gt;Pointfordeling!$H$82,Pointfordeling!$I$82,IF(Beregninger!BI218&lt;Pointfordeling!$H$81,Pointfordeling!$I$81,1)))</f>
        <v/>
      </c>
      <c r="BJ62" s="105" t="str">
        <f>IF(BJ6="-","",IF(Beregninger!BJ218&gt;Pointfordeling!$H$82,Pointfordeling!$I$82,IF(Beregninger!BJ218&lt;Pointfordeling!$H$81,Pointfordeling!$I$81,1)))</f>
        <v/>
      </c>
      <c r="BK62" s="105" t="str">
        <f>IF(BK6="-","",IF(Beregninger!BK218&gt;Pointfordeling!$H$82,Pointfordeling!$I$82,IF(Beregninger!BK218&lt;Pointfordeling!$H$81,Pointfordeling!$I$81,1)))</f>
        <v/>
      </c>
      <c r="BL62" s="308"/>
      <c r="BM62" s="308"/>
      <c r="BN62" s="308"/>
      <c r="BO62" s="308"/>
      <c r="BP62" s="308"/>
    </row>
    <row r="63" spans="1:68" hidden="1" outlineLevel="1" x14ac:dyDescent="0.4">
      <c r="A63" s="3"/>
      <c r="B63" s="314">
        <f>Pointfordeling!A84</f>
        <v>0.1</v>
      </c>
      <c r="C63" s="3"/>
      <c r="D63" s="3" t="s">
        <v>703</v>
      </c>
      <c r="E63" s="364" t="str">
        <f>IF(E6="-","",'Indtast oplysninger'!E31)</f>
        <v>Ja</v>
      </c>
      <c r="F63" s="364" t="str">
        <f>IF(F6="-","",'Indtast oplysninger'!F31)</f>
        <v>Ja</v>
      </c>
      <c r="G63" s="364" t="str">
        <f>IF(G6="-","",'Indtast oplysninger'!G31)</f>
        <v>Nej</v>
      </c>
      <c r="H63" s="364" t="str">
        <f>IF(H6="-","",'Indtast oplysninger'!H31)</f>
        <v>Nej</v>
      </c>
      <c r="I63" s="364" t="str">
        <f>IF(I6="-","",'Indtast oplysninger'!I31)</f>
        <v/>
      </c>
      <c r="J63" s="364" t="str">
        <f>IF(J6="-","",'Indtast oplysninger'!J31)</f>
        <v/>
      </c>
      <c r="K63" s="364" t="str">
        <f>IF(K6="-","",'Indtast oplysninger'!K31)</f>
        <v/>
      </c>
      <c r="L63" s="364" t="str">
        <f>IF(L6="-","",'Indtast oplysninger'!L31)</f>
        <v/>
      </c>
      <c r="M63" s="364" t="str">
        <f>IF(M6="-","",'Indtast oplysninger'!M31)</f>
        <v/>
      </c>
      <c r="N63" s="364" t="str">
        <f>IF(N6="-","",'Indtast oplysninger'!N31)</f>
        <v/>
      </c>
      <c r="O63" s="364" t="str">
        <f>IF(O6="-","",'Indtast oplysninger'!O31)</f>
        <v/>
      </c>
      <c r="P63" s="364" t="str">
        <f>IF(P6="-","",'Indtast oplysninger'!P31)</f>
        <v/>
      </c>
      <c r="Q63" s="364" t="str">
        <f>IF(Q6="-","",'Indtast oplysninger'!Q31)</f>
        <v/>
      </c>
      <c r="R63" s="364" t="str">
        <f>IF(R6="-","",'Indtast oplysninger'!R31)</f>
        <v/>
      </c>
      <c r="S63" s="364" t="str">
        <f>IF(S6="-","",'Indtast oplysninger'!S31)</f>
        <v/>
      </c>
      <c r="T63" s="364" t="str">
        <f>IF(T6="-","",'Indtast oplysninger'!T31)</f>
        <v/>
      </c>
      <c r="U63" s="364" t="str">
        <f>IF(U6="-","",'Indtast oplysninger'!U31)</f>
        <v/>
      </c>
      <c r="V63" s="364" t="str">
        <f>IF(V6="-","",'Indtast oplysninger'!V31)</f>
        <v/>
      </c>
      <c r="W63" s="364" t="str">
        <f>IF(W6="-","",'Indtast oplysninger'!W31)</f>
        <v/>
      </c>
      <c r="X63" s="364" t="str">
        <f>IF(X6="-","",'Indtast oplysninger'!X31)</f>
        <v/>
      </c>
      <c r="Y63" s="364" t="str">
        <f>IF(Y6="-","",'Indtast oplysninger'!Y31)</f>
        <v/>
      </c>
      <c r="Z63" s="364" t="str">
        <f>IF(Z6="-","",'Indtast oplysninger'!Z31)</f>
        <v/>
      </c>
      <c r="AA63" s="364" t="str">
        <f>IF(AA6="-","",'Indtast oplysninger'!AA31)</f>
        <v/>
      </c>
      <c r="AB63" s="364" t="str">
        <f>IF(AB6="-","",'Indtast oplysninger'!AB31)</f>
        <v/>
      </c>
      <c r="AC63" s="364" t="str">
        <f>IF(AC6="-","",'Indtast oplysninger'!AC31)</f>
        <v/>
      </c>
      <c r="AD63" s="364" t="str">
        <f>IF(AD6="-","",'Indtast oplysninger'!AD31)</f>
        <v/>
      </c>
      <c r="AE63" s="364" t="str">
        <f>IF(AE6="-","",'Indtast oplysninger'!AE31)</f>
        <v/>
      </c>
      <c r="AF63" s="364" t="str">
        <f>IF(AF6="-","",'Indtast oplysninger'!AF31)</f>
        <v/>
      </c>
      <c r="AG63" s="364" t="str">
        <f>IF(AG6="-","",'Indtast oplysninger'!AG31)</f>
        <v/>
      </c>
      <c r="AH63" s="364" t="str">
        <f>IF(AH6="-","",'Indtast oplysninger'!AH31)</f>
        <v/>
      </c>
      <c r="AI63" s="364" t="str">
        <f>IF(AI6="-","",'Indtast oplysninger'!AI31)</f>
        <v/>
      </c>
      <c r="AJ63" s="364" t="str">
        <f>IF(AJ6="-","",'Indtast oplysninger'!AJ31)</f>
        <v/>
      </c>
      <c r="AK63" s="364" t="str">
        <f>IF(AK6="-","",'Indtast oplysninger'!AK31)</f>
        <v/>
      </c>
      <c r="AL63" s="364" t="str">
        <f>IF(AL6="-","",'Indtast oplysninger'!AL31)</f>
        <v/>
      </c>
      <c r="AM63" s="364" t="str">
        <f>IF(AM6="-","",'Indtast oplysninger'!AM31)</f>
        <v/>
      </c>
      <c r="AN63" s="364" t="str">
        <f>IF(AN6="-","",'Indtast oplysninger'!AN31)</f>
        <v/>
      </c>
      <c r="AO63" s="364" t="str">
        <f>IF(AO6="-","",'Indtast oplysninger'!AO31)</f>
        <v/>
      </c>
      <c r="AP63" s="364" t="str">
        <f>IF(AP6="-","",'Indtast oplysninger'!AP31)</f>
        <v/>
      </c>
      <c r="AQ63" s="364" t="str">
        <f>IF(AQ6="-","",'Indtast oplysninger'!AQ31)</f>
        <v/>
      </c>
      <c r="AR63" s="364" t="str">
        <f>IF(AR6="-","",'Indtast oplysninger'!AR31)</f>
        <v/>
      </c>
      <c r="AS63" s="364" t="str">
        <f>IF(AS6="-","",'Indtast oplysninger'!AS31)</f>
        <v/>
      </c>
      <c r="AT63" s="364" t="str">
        <f>IF(AT6="-","",'Indtast oplysninger'!AT31)</f>
        <v/>
      </c>
      <c r="AU63" s="364" t="str">
        <f>IF(AU6="-","",'Indtast oplysninger'!AU31)</f>
        <v/>
      </c>
      <c r="AV63" s="364" t="str">
        <f>IF(AV6="-","",'Indtast oplysninger'!AV31)</f>
        <v/>
      </c>
      <c r="AW63" s="364" t="str">
        <f>IF(AW6="-","",'Indtast oplysninger'!AW31)</f>
        <v/>
      </c>
      <c r="AX63" s="364" t="str">
        <f>IF(AX6="-","",'Indtast oplysninger'!AX31)</f>
        <v/>
      </c>
      <c r="AY63" s="364" t="str">
        <f>IF(AY6="-","",'Indtast oplysninger'!AY31)</f>
        <v/>
      </c>
      <c r="AZ63" s="364" t="str">
        <f>IF(AZ6="-","",'Indtast oplysninger'!AZ31)</f>
        <v/>
      </c>
      <c r="BA63" s="364" t="str">
        <f>IF(BA6="-","",'Indtast oplysninger'!BA31)</f>
        <v/>
      </c>
      <c r="BB63" s="364" t="str">
        <f>IF(BB6="-","",'Indtast oplysninger'!BB31)</f>
        <v/>
      </c>
      <c r="BC63" s="364" t="str">
        <f>IF(BC6="-","",'Indtast oplysninger'!BC31)</f>
        <v/>
      </c>
      <c r="BD63" s="364" t="str">
        <f>IF(BD6="-","",'Indtast oplysninger'!BD31)</f>
        <v/>
      </c>
      <c r="BE63" s="364" t="str">
        <f>IF(BE6="-","",'Indtast oplysninger'!BE31)</f>
        <v/>
      </c>
      <c r="BF63" s="364" t="str">
        <f>IF(BF6="-","",'Indtast oplysninger'!BF31)</f>
        <v/>
      </c>
      <c r="BG63" s="364" t="str">
        <f>IF(BG6="-","",'Indtast oplysninger'!BG31)</f>
        <v/>
      </c>
      <c r="BH63" s="364" t="str">
        <f>IF(BH6="-","",'Indtast oplysninger'!BH31)</f>
        <v/>
      </c>
      <c r="BI63" s="364" t="str">
        <f>IF(BI6="-","",'Indtast oplysninger'!BI31)</f>
        <v/>
      </c>
      <c r="BJ63" s="364" t="str">
        <f>IF(BJ6="-","",'Indtast oplysninger'!BJ31)</f>
        <v/>
      </c>
      <c r="BK63" s="364" t="str">
        <f>IF(BK6="-","",'Indtast oplysninger'!BK31)</f>
        <v/>
      </c>
      <c r="BL63" s="3"/>
      <c r="BM63" s="3"/>
      <c r="BN63" s="3"/>
      <c r="BO63" s="3"/>
      <c r="BP63" s="3"/>
    </row>
    <row r="64" spans="1:68" s="98" customFormat="1" ht="12" hidden="1" outlineLevel="1" x14ac:dyDescent="0.35">
      <c r="A64" s="308"/>
      <c r="B64" s="309"/>
      <c r="C64" s="309"/>
      <c r="D64" s="363" t="s">
        <v>652</v>
      </c>
      <c r="E64" s="105">
        <f>IF(E6="-","",IF('Indtast oplysninger'!E31="Nej",Pointfordeling!$I$86,Pointfordeling!$I$85))</f>
        <v>0</v>
      </c>
      <c r="F64" s="105">
        <f>IF(F6="-","",IF('Indtast oplysninger'!F31="Nej",Pointfordeling!$I$86,Pointfordeling!$I$85))</f>
        <v>0</v>
      </c>
      <c r="G64" s="105">
        <f>IF(G6="-","",IF('Indtast oplysninger'!G31="Nej",Pointfordeling!$I$86,Pointfordeling!$I$85))</f>
        <v>1</v>
      </c>
      <c r="H64" s="105">
        <f>IF(H6="-","",IF('Indtast oplysninger'!H31="Nej",Pointfordeling!$I$86,Pointfordeling!$I$85))</f>
        <v>1</v>
      </c>
      <c r="I64" s="105" t="str">
        <f>IF(I6="-","",IF('Indtast oplysninger'!I31="Nej",Pointfordeling!$I$86,Pointfordeling!$I$85))</f>
        <v/>
      </c>
      <c r="J64" s="105" t="str">
        <f>IF(J6="-","",IF('Indtast oplysninger'!J31="Nej",Pointfordeling!$I$86,Pointfordeling!$I$85))</f>
        <v/>
      </c>
      <c r="K64" s="105" t="str">
        <f>IF(K6="-","",IF('Indtast oplysninger'!K31="Nej",Pointfordeling!$I$86,Pointfordeling!$I$85))</f>
        <v/>
      </c>
      <c r="L64" s="105" t="str">
        <f>IF(L6="-","",IF('Indtast oplysninger'!L31="Nej",Pointfordeling!$I$86,Pointfordeling!$I$85))</f>
        <v/>
      </c>
      <c r="M64" s="105" t="str">
        <f>IF(M6="-","",IF('Indtast oplysninger'!M31="Nej",Pointfordeling!$I$86,Pointfordeling!$I$85))</f>
        <v/>
      </c>
      <c r="N64" s="105" t="str">
        <f>IF(N6="-","",IF('Indtast oplysninger'!N31="Nej",Pointfordeling!$I$86,Pointfordeling!$I$85))</f>
        <v/>
      </c>
      <c r="O64" s="105" t="str">
        <f>IF(O6="-","",IF('Indtast oplysninger'!O31="Nej",Pointfordeling!$I$86,Pointfordeling!$I$85))</f>
        <v/>
      </c>
      <c r="P64" s="105" t="str">
        <f>IF(P6="-","",IF('Indtast oplysninger'!P31="Nej",Pointfordeling!$I$86,Pointfordeling!$I$85))</f>
        <v/>
      </c>
      <c r="Q64" s="105" t="str">
        <f>IF(Q6="-","",IF('Indtast oplysninger'!Q31="Nej",Pointfordeling!$I$86,Pointfordeling!$I$85))</f>
        <v/>
      </c>
      <c r="R64" s="105" t="str">
        <f>IF(R6="-","",IF('Indtast oplysninger'!R31="Nej",Pointfordeling!$I$86,Pointfordeling!$I$85))</f>
        <v/>
      </c>
      <c r="S64" s="105" t="str">
        <f>IF(S6="-","",IF('Indtast oplysninger'!S31="Nej",Pointfordeling!$I$86,Pointfordeling!$I$85))</f>
        <v/>
      </c>
      <c r="T64" s="105" t="str">
        <f>IF(T6="-","",IF('Indtast oplysninger'!T31="Nej",Pointfordeling!$I$86,Pointfordeling!$I$85))</f>
        <v/>
      </c>
      <c r="U64" s="105" t="str">
        <f>IF(U6="-","",IF('Indtast oplysninger'!U31="Nej",Pointfordeling!$I$86,Pointfordeling!$I$85))</f>
        <v/>
      </c>
      <c r="V64" s="105" t="str">
        <f>IF(V6="-","",IF('Indtast oplysninger'!V31="Nej",Pointfordeling!$I$86,Pointfordeling!$I$85))</f>
        <v/>
      </c>
      <c r="W64" s="105" t="str">
        <f>IF(W6="-","",IF('Indtast oplysninger'!W31="Nej",Pointfordeling!$I$86,Pointfordeling!$I$85))</f>
        <v/>
      </c>
      <c r="X64" s="105" t="str">
        <f>IF(X6="-","",IF('Indtast oplysninger'!X31="Nej",Pointfordeling!$I$86,Pointfordeling!$I$85))</f>
        <v/>
      </c>
      <c r="Y64" s="105" t="str">
        <f>IF(Y6="-","",IF('Indtast oplysninger'!Y31="Nej",Pointfordeling!$I$86,Pointfordeling!$I$85))</f>
        <v/>
      </c>
      <c r="Z64" s="105" t="str">
        <f>IF(Z6="-","",IF('Indtast oplysninger'!Z31="Nej",Pointfordeling!$I$86,Pointfordeling!$I$85))</f>
        <v/>
      </c>
      <c r="AA64" s="105" t="str">
        <f>IF(AA6="-","",IF('Indtast oplysninger'!AA31="Nej",Pointfordeling!$I$86,Pointfordeling!$I$85))</f>
        <v/>
      </c>
      <c r="AB64" s="105" t="str">
        <f>IF(AB6="-","",IF('Indtast oplysninger'!AB31="Nej",Pointfordeling!$I$86,Pointfordeling!$I$85))</f>
        <v/>
      </c>
      <c r="AC64" s="105" t="str">
        <f>IF(AC6="-","",IF('Indtast oplysninger'!AC31="Nej",Pointfordeling!$I$86,Pointfordeling!$I$85))</f>
        <v/>
      </c>
      <c r="AD64" s="105" t="str">
        <f>IF(AD6="-","",IF('Indtast oplysninger'!AD31="Nej",Pointfordeling!$I$86,Pointfordeling!$I$85))</f>
        <v/>
      </c>
      <c r="AE64" s="105" t="str">
        <f>IF(AE6="-","",IF('Indtast oplysninger'!AE31="Nej",Pointfordeling!$I$86,Pointfordeling!$I$85))</f>
        <v/>
      </c>
      <c r="AF64" s="105" t="str">
        <f>IF(AF6="-","",IF('Indtast oplysninger'!AF31="Nej",Pointfordeling!$I$86,Pointfordeling!$I$85))</f>
        <v/>
      </c>
      <c r="AG64" s="105" t="str">
        <f>IF(AG6="-","",IF('Indtast oplysninger'!AG31="Nej",Pointfordeling!$I$86,Pointfordeling!$I$85))</f>
        <v/>
      </c>
      <c r="AH64" s="105" t="str">
        <f>IF(AH6="-","",IF('Indtast oplysninger'!AH31="Nej",Pointfordeling!$I$86,Pointfordeling!$I$85))</f>
        <v/>
      </c>
      <c r="AI64" s="105" t="str">
        <f>IF(AI6="-","",IF('Indtast oplysninger'!AI31="Nej",Pointfordeling!$I$86,Pointfordeling!$I$85))</f>
        <v/>
      </c>
      <c r="AJ64" s="105" t="str">
        <f>IF(AJ6="-","",IF('Indtast oplysninger'!AJ31="Nej",Pointfordeling!$I$86,Pointfordeling!$I$85))</f>
        <v/>
      </c>
      <c r="AK64" s="105" t="str">
        <f>IF(AK6="-","",IF('Indtast oplysninger'!AK31="Nej",Pointfordeling!$I$86,Pointfordeling!$I$85))</f>
        <v/>
      </c>
      <c r="AL64" s="105" t="str">
        <f>IF(AL6="-","",IF('Indtast oplysninger'!AL31="Nej",Pointfordeling!$I$86,Pointfordeling!$I$85))</f>
        <v/>
      </c>
      <c r="AM64" s="105" t="str">
        <f>IF(AM6="-","",IF('Indtast oplysninger'!AM31="Nej",Pointfordeling!$I$86,Pointfordeling!$I$85))</f>
        <v/>
      </c>
      <c r="AN64" s="105" t="str">
        <f>IF(AN6="-","",IF('Indtast oplysninger'!AN31="Nej",Pointfordeling!$I$86,Pointfordeling!$I$85))</f>
        <v/>
      </c>
      <c r="AO64" s="105" t="str">
        <f>IF(AO6="-","",IF('Indtast oplysninger'!AO31="Nej",Pointfordeling!$I$86,Pointfordeling!$I$85))</f>
        <v/>
      </c>
      <c r="AP64" s="105" t="str">
        <f>IF(AP6="-","",IF('Indtast oplysninger'!AP31="Nej",Pointfordeling!$I$86,Pointfordeling!$I$85))</f>
        <v/>
      </c>
      <c r="AQ64" s="105" t="str">
        <f>IF(AQ6="-","",IF('Indtast oplysninger'!AQ31="Nej",Pointfordeling!$I$86,Pointfordeling!$I$85))</f>
        <v/>
      </c>
      <c r="AR64" s="105" t="str">
        <f>IF(AR6="-","",IF('Indtast oplysninger'!AR31="Nej",Pointfordeling!$I$86,Pointfordeling!$I$85))</f>
        <v/>
      </c>
      <c r="AS64" s="105" t="str">
        <f>IF(AS6="-","",IF('Indtast oplysninger'!AS31="Nej",Pointfordeling!$I$86,Pointfordeling!$I$85))</f>
        <v/>
      </c>
      <c r="AT64" s="105" t="str">
        <f>IF(AT6="-","",IF('Indtast oplysninger'!AT31="Nej",Pointfordeling!$I$86,Pointfordeling!$I$85))</f>
        <v/>
      </c>
      <c r="AU64" s="105" t="str">
        <f>IF(AU6="-","",IF('Indtast oplysninger'!AU31="Nej",Pointfordeling!$I$86,Pointfordeling!$I$85))</f>
        <v/>
      </c>
      <c r="AV64" s="105" t="str">
        <f>IF(AV6="-","",IF('Indtast oplysninger'!AV31="Nej",Pointfordeling!$I$86,Pointfordeling!$I$85))</f>
        <v/>
      </c>
      <c r="AW64" s="105" t="str">
        <f>IF(AW6="-","",IF('Indtast oplysninger'!AW31="Nej",Pointfordeling!$I$86,Pointfordeling!$I$85))</f>
        <v/>
      </c>
      <c r="AX64" s="105" t="str">
        <f>IF(AX6="-","",IF('Indtast oplysninger'!AX31="Nej",Pointfordeling!$I$86,Pointfordeling!$I$85))</f>
        <v/>
      </c>
      <c r="AY64" s="105" t="str">
        <f>IF(AY6="-","",IF('Indtast oplysninger'!AY31="Nej",Pointfordeling!$I$86,Pointfordeling!$I$85))</f>
        <v/>
      </c>
      <c r="AZ64" s="105" t="str">
        <f>IF(AZ6="-","",IF('Indtast oplysninger'!AZ31="Nej",Pointfordeling!$I$86,Pointfordeling!$I$85))</f>
        <v/>
      </c>
      <c r="BA64" s="105" t="str">
        <f>IF(BA6="-","",IF('Indtast oplysninger'!BA31="Nej",Pointfordeling!$I$86,Pointfordeling!$I$85))</f>
        <v/>
      </c>
      <c r="BB64" s="105" t="str">
        <f>IF(BB6="-","",IF('Indtast oplysninger'!BB31="Nej",Pointfordeling!$I$86,Pointfordeling!$I$85))</f>
        <v/>
      </c>
      <c r="BC64" s="105" t="str">
        <f>IF(BC6="-","",IF('Indtast oplysninger'!BC31="Nej",Pointfordeling!$I$86,Pointfordeling!$I$85))</f>
        <v/>
      </c>
      <c r="BD64" s="105" t="str">
        <f>IF(BD6="-","",IF('Indtast oplysninger'!BD31="Nej",Pointfordeling!$I$86,Pointfordeling!$I$85))</f>
        <v/>
      </c>
      <c r="BE64" s="105" t="str">
        <f>IF(BE6="-","",IF('Indtast oplysninger'!BE31="Nej",Pointfordeling!$I$86,Pointfordeling!$I$85))</f>
        <v/>
      </c>
      <c r="BF64" s="105" t="str">
        <f>IF(BF6="-","",IF('Indtast oplysninger'!BF31="Nej",Pointfordeling!$I$86,Pointfordeling!$I$85))</f>
        <v/>
      </c>
      <c r="BG64" s="105" t="str">
        <f>IF(BG6="-","",IF('Indtast oplysninger'!BG31="Nej",Pointfordeling!$I$86,Pointfordeling!$I$85))</f>
        <v/>
      </c>
      <c r="BH64" s="105" t="str">
        <f>IF(BH6="-","",IF('Indtast oplysninger'!BH31="Nej",Pointfordeling!$I$86,Pointfordeling!$I$85))</f>
        <v/>
      </c>
      <c r="BI64" s="105" t="str">
        <f>IF(BI6="-","",IF('Indtast oplysninger'!BI31="Nej",Pointfordeling!$I$86,Pointfordeling!$I$85))</f>
        <v/>
      </c>
      <c r="BJ64" s="105" t="str">
        <f>IF(BJ6="-","",IF('Indtast oplysninger'!BJ31="Nej",Pointfordeling!$I$86,Pointfordeling!$I$85))</f>
        <v/>
      </c>
      <c r="BK64" s="105" t="str">
        <f>IF(BK6="-","",IF('Indtast oplysninger'!BK31="Nej",Pointfordeling!$I$86,Pointfordeling!$I$85))</f>
        <v/>
      </c>
      <c r="BL64" s="308"/>
      <c r="BM64" s="308"/>
      <c r="BN64" s="308"/>
      <c r="BO64" s="308"/>
      <c r="BP64" s="308"/>
    </row>
    <row r="65" spans="1:68" hidden="1" outlineLevel="1" x14ac:dyDescent="0.4">
      <c r="A65" s="3"/>
      <c r="B65" s="314">
        <f>Pointfordeling!A88</f>
        <v>0.1</v>
      </c>
      <c r="C65" s="3"/>
      <c r="D65" s="3" t="s">
        <v>635</v>
      </c>
      <c r="E65" s="367">
        <f>IF(E6="-","",Beregninger!E90)</f>
        <v>0.11577025410748269</v>
      </c>
      <c r="F65" s="367">
        <f>IF(F6="-","",Beregninger!F90)</f>
        <v>0</v>
      </c>
      <c r="G65" s="367">
        <f>IF(G6="-","",Beregninger!G90)</f>
        <v>0</v>
      </c>
      <c r="H65" s="367">
        <f>IF(H6="-","",Beregninger!H90)</f>
        <v>0</v>
      </c>
      <c r="I65" s="367" t="str">
        <f>IF(I6="-","",Beregninger!I90)</f>
        <v/>
      </c>
      <c r="J65" s="367" t="str">
        <f>IF(J6="-","",Beregninger!J90)</f>
        <v/>
      </c>
      <c r="K65" s="367" t="str">
        <f>IF(K6="-","",Beregninger!K90)</f>
        <v/>
      </c>
      <c r="L65" s="367" t="str">
        <f>IF(L6="-","",Beregninger!L90)</f>
        <v/>
      </c>
      <c r="M65" s="367" t="str">
        <f>IF(M6="-","",Beregninger!M90)</f>
        <v/>
      </c>
      <c r="N65" s="367" t="str">
        <f>IF(N6="-","",Beregninger!N90)</f>
        <v/>
      </c>
      <c r="O65" s="367" t="str">
        <f>IF(O6="-","",Beregninger!O90)</f>
        <v/>
      </c>
      <c r="P65" s="367" t="str">
        <f>IF(P6="-","",Beregninger!P90)</f>
        <v/>
      </c>
      <c r="Q65" s="367" t="str">
        <f>IF(Q6="-","",Beregninger!Q90)</f>
        <v/>
      </c>
      <c r="R65" s="367" t="str">
        <f>IF(R6="-","",Beregninger!R90)</f>
        <v/>
      </c>
      <c r="S65" s="367" t="str">
        <f>IF(S6="-","",Beregninger!S90)</f>
        <v/>
      </c>
      <c r="T65" s="367" t="str">
        <f>IF(T6="-","",Beregninger!T90)</f>
        <v/>
      </c>
      <c r="U65" s="367" t="str">
        <f>IF(U6="-","",Beregninger!U90)</f>
        <v/>
      </c>
      <c r="V65" s="367" t="str">
        <f>IF(V6="-","",Beregninger!V90)</f>
        <v/>
      </c>
      <c r="W65" s="367" t="str">
        <f>IF(W6="-","",Beregninger!W90)</f>
        <v/>
      </c>
      <c r="X65" s="367" t="str">
        <f>IF(X6="-","",Beregninger!X90)</f>
        <v/>
      </c>
      <c r="Y65" s="367" t="str">
        <f>IF(Y6="-","",Beregninger!Y90)</f>
        <v/>
      </c>
      <c r="Z65" s="367" t="str">
        <f>IF(Z6="-","",Beregninger!Z90)</f>
        <v/>
      </c>
      <c r="AA65" s="367" t="str">
        <f>IF(AA6="-","",Beregninger!AA90)</f>
        <v/>
      </c>
      <c r="AB65" s="367" t="str">
        <f>IF(AB6="-","",Beregninger!AB90)</f>
        <v/>
      </c>
      <c r="AC65" s="367" t="str">
        <f>IF(AC6="-","",Beregninger!AC90)</f>
        <v/>
      </c>
      <c r="AD65" s="367" t="str">
        <f>IF(AD6="-","",Beregninger!AD90)</f>
        <v/>
      </c>
      <c r="AE65" s="367" t="str">
        <f>IF(AE6="-","",Beregninger!AE90)</f>
        <v/>
      </c>
      <c r="AF65" s="367" t="str">
        <f>IF(AF6="-","",Beregninger!AF90)</f>
        <v/>
      </c>
      <c r="AG65" s="367" t="str">
        <f>IF(AG6="-","",Beregninger!AG90)</f>
        <v/>
      </c>
      <c r="AH65" s="367" t="str">
        <f>IF(AH6="-","",Beregninger!AH90)</f>
        <v/>
      </c>
      <c r="AI65" s="367" t="str">
        <f>IF(AI6="-","",Beregninger!AI90)</f>
        <v/>
      </c>
      <c r="AJ65" s="367" t="str">
        <f>IF(AJ6="-","",Beregninger!AJ90)</f>
        <v/>
      </c>
      <c r="AK65" s="367" t="str">
        <f>IF(AK6="-","",Beregninger!AK90)</f>
        <v/>
      </c>
      <c r="AL65" s="367" t="str">
        <f>IF(AL6="-","",Beregninger!AL90)</f>
        <v/>
      </c>
      <c r="AM65" s="367" t="str">
        <f>IF(AM6="-","",Beregninger!AM90)</f>
        <v/>
      </c>
      <c r="AN65" s="367" t="str">
        <f>IF(AN6="-","",Beregninger!AN90)</f>
        <v/>
      </c>
      <c r="AO65" s="367" t="str">
        <f>IF(AO6="-","",Beregninger!AO90)</f>
        <v/>
      </c>
      <c r="AP65" s="367" t="str">
        <f>IF(AP6="-","",Beregninger!AP90)</f>
        <v/>
      </c>
      <c r="AQ65" s="367" t="str">
        <f>IF(AQ6="-","",Beregninger!AQ90)</f>
        <v/>
      </c>
      <c r="AR65" s="367" t="str">
        <f>IF(AR6="-","",Beregninger!AR90)</f>
        <v/>
      </c>
      <c r="AS65" s="367" t="str">
        <f>IF(AS6="-","",Beregninger!AS90)</f>
        <v/>
      </c>
      <c r="AT65" s="367" t="str">
        <f>IF(AT6="-","",Beregninger!AT90)</f>
        <v/>
      </c>
      <c r="AU65" s="367" t="str">
        <f>IF(AU6="-","",Beregninger!AU90)</f>
        <v/>
      </c>
      <c r="AV65" s="367" t="str">
        <f>IF(AV6="-","",Beregninger!AV90)</f>
        <v/>
      </c>
      <c r="AW65" s="367" t="str">
        <f>IF(AW6="-","",Beregninger!AW90)</f>
        <v/>
      </c>
      <c r="AX65" s="367" t="str">
        <f>IF(AX6="-","",Beregninger!AX90)</f>
        <v/>
      </c>
      <c r="AY65" s="367" t="str">
        <f>IF(AY6="-","",Beregninger!AY90)</f>
        <v/>
      </c>
      <c r="AZ65" s="367" t="str">
        <f>IF(AZ6="-","",Beregninger!AZ90)</f>
        <v/>
      </c>
      <c r="BA65" s="367" t="str">
        <f>IF(BA6="-","",Beregninger!BA90)</f>
        <v/>
      </c>
      <c r="BB65" s="367" t="str">
        <f>IF(BB6="-","",Beregninger!BB90)</f>
        <v/>
      </c>
      <c r="BC65" s="367" t="str">
        <f>IF(BC6="-","",Beregninger!BC90)</f>
        <v/>
      </c>
      <c r="BD65" s="367" t="str">
        <f>IF(BD6="-","",Beregninger!BD90)</f>
        <v/>
      </c>
      <c r="BE65" s="367" t="str">
        <f>IF(BE6="-","",Beregninger!BE90)</f>
        <v/>
      </c>
      <c r="BF65" s="367" t="str">
        <f>IF(BF6="-","",Beregninger!BF90)</f>
        <v/>
      </c>
      <c r="BG65" s="367" t="str">
        <f>IF(BG6="-","",Beregninger!BG90)</f>
        <v/>
      </c>
      <c r="BH65" s="367" t="str">
        <f>IF(BH6="-","",Beregninger!BH90)</f>
        <v/>
      </c>
      <c r="BI65" s="367" t="str">
        <f>IF(BI6="-","",Beregninger!BI90)</f>
        <v/>
      </c>
      <c r="BJ65" s="367" t="str">
        <f>IF(BJ6="-","",Beregninger!BJ90)</f>
        <v/>
      </c>
      <c r="BK65" s="367" t="str">
        <f>IF(BK6="-","",Beregninger!BK90)</f>
        <v/>
      </c>
      <c r="BL65" s="3"/>
      <c r="BM65" s="3"/>
      <c r="BN65" s="3"/>
      <c r="BO65" s="3"/>
      <c r="BP65" s="3"/>
    </row>
    <row r="66" spans="1:68" s="98" customFormat="1" ht="12" hidden="1" outlineLevel="1" x14ac:dyDescent="0.35">
      <c r="A66" s="308"/>
      <c r="B66" s="309"/>
      <c r="C66" s="309"/>
      <c r="D66" s="363" t="s">
        <v>654</v>
      </c>
      <c r="E66" s="105">
        <f>IF(E6="-","",IF(Beregninger!E90&gt;Pointfordeling!$H$90,Pointfordeling!$I$90,IF(Beregninger!E90&lt;Pointfordeling!$H$89,Pointfordeling!$I$89,1)))</f>
        <v>0</v>
      </c>
      <c r="F66" s="105">
        <f>IF(F6="-","",IF(Beregninger!F90&gt;Pointfordeling!$H$90,Pointfordeling!$I$90,IF(Beregninger!F90&lt;Pointfordeling!$H$89,Pointfordeling!$I$89,1)))</f>
        <v>0</v>
      </c>
      <c r="G66" s="105">
        <f>IF(G6="-","",IF(Beregninger!G90&gt;Pointfordeling!$H$90,Pointfordeling!$I$90,IF(Beregninger!G90&lt;Pointfordeling!$H$89,Pointfordeling!$I$89,1)))</f>
        <v>0</v>
      </c>
      <c r="H66" s="105">
        <f>IF(H6="-","",IF(Beregninger!H90&gt;Pointfordeling!$H$90,Pointfordeling!$I$90,IF(Beregninger!H90&lt;Pointfordeling!$H$89,Pointfordeling!$I$89,1)))</f>
        <v>0</v>
      </c>
      <c r="I66" s="105" t="str">
        <f>IF(I6="-","",IF(Beregninger!I90&gt;Pointfordeling!$H$90,Pointfordeling!$I$90,IF(Beregninger!I90&lt;Pointfordeling!$H$89,Pointfordeling!$I$89,1)))</f>
        <v/>
      </c>
      <c r="J66" s="105" t="str">
        <f>IF(J6="-","",IF(Beregninger!J90&gt;Pointfordeling!$H$90,Pointfordeling!$I$90,IF(Beregninger!J90&lt;Pointfordeling!$H$89,Pointfordeling!$I$89,1)))</f>
        <v/>
      </c>
      <c r="K66" s="105" t="str">
        <f>IF(K6="-","",IF(Beregninger!K90&gt;Pointfordeling!$H$90,Pointfordeling!$I$90,IF(Beregninger!K90&lt;Pointfordeling!$H$89,Pointfordeling!$I$89,1)))</f>
        <v/>
      </c>
      <c r="L66" s="105" t="str">
        <f>IF(L6="-","",IF(Beregninger!L90&gt;Pointfordeling!$H$90,Pointfordeling!$I$90,IF(Beregninger!L90&lt;Pointfordeling!$H$89,Pointfordeling!$I$89,1)))</f>
        <v/>
      </c>
      <c r="M66" s="105" t="str">
        <f>IF(M6="-","",IF(Beregninger!M90&gt;Pointfordeling!$H$90,Pointfordeling!$I$90,IF(Beregninger!M90&lt;Pointfordeling!$H$89,Pointfordeling!$I$89,1)))</f>
        <v/>
      </c>
      <c r="N66" s="105" t="str">
        <f>IF(N6="-","",IF(Beregninger!N90&gt;Pointfordeling!$H$90,Pointfordeling!$I$90,IF(Beregninger!N90&lt;Pointfordeling!$H$89,Pointfordeling!$I$89,1)))</f>
        <v/>
      </c>
      <c r="O66" s="105" t="str">
        <f>IF(O6="-","",IF(Beregninger!O90&gt;Pointfordeling!$H$90,Pointfordeling!$I$90,IF(Beregninger!O90&lt;Pointfordeling!$H$89,Pointfordeling!$I$89,1)))</f>
        <v/>
      </c>
      <c r="P66" s="105" t="str">
        <f>IF(P6="-","",IF(Beregninger!P90&gt;Pointfordeling!$H$90,Pointfordeling!$I$90,IF(Beregninger!P90&lt;Pointfordeling!$H$89,Pointfordeling!$I$89,1)))</f>
        <v/>
      </c>
      <c r="Q66" s="105" t="str">
        <f>IF(Q6="-","",IF(Beregninger!Q90&gt;Pointfordeling!$H$90,Pointfordeling!$I$90,IF(Beregninger!Q90&lt;Pointfordeling!$H$89,Pointfordeling!$I$89,1)))</f>
        <v/>
      </c>
      <c r="R66" s="105" t="str">
        <f>IF(R6="-","",IF(Beregninger!R90&gt;Pointfordeling!$H$90,Pointfordeling!$I$90,IF(Beregninger!R90&lt;Pointfordeling!$H$89,Pointfordeling!$I$89,1)))</f>
        <v/>
      </c>
      <c r="S66" s="105" t="str">
        <f>IF(S6="-","",IF(Beregninger!S90&gt;Pointfordeling!$H$90,Pointfordeling!$I$90,IF(Beregninger!S90&lt;Pointfordeling!$H$89,Pointfordeling!$I$89,1)))</f>
        <v/>
      </c>
      <c r="T66" s="105" t="str">
        <f>IF(T6="-","",IF(Beregninger!T90&gt;Pointfordeling!$H$90,Pointfordeling!$I$90,IF(Beregninger!T90&lt;Pointfordeling!$H$89,Pointfordeling!$I$89,1)))</f>
        <v/>
      </c>
      <c r="U66" s="105" t="str">
        <f>IF(U6="-","",IF(Beregninger!U90&gt;Pointfordeling!$H$90,Pointfordeling!$I$90,IF(Beregninger!U90&lt;Pointfordeling!$H$89,Pointfordeling!$I$89,1)))</f>
        <v/>
      </c>
      <c r="V66" s="105" t="str">
        <f>IF(V6="-","",IF(Beregninger!V90&gt;Pointfordeling!$H$90,Pointfordeling!$I$90,IF(Beregninger!V90&lt;Pointfordeling!$H$89,Pointfordeling!$I$89,1)))</f>
        <v/>
      </c>
      <c r="W66" s="105" t="str">
        <f>IF(W6="-","",IF(Beregninger!W90&gt;Pointfordeling!$H$90,Pointfordeling!$I$90,IF(Beregninger!W90&lt;Pointfordeling!$H$89,Pointfordeling!$I$89,1)))</f>
        <v/>
      </c>
      <c r="X66" s="105" t="str">
        <f>IF(X6="-","",IF(Beregninger!X90&gt;Pointfordeling!$H$90,Pointfordeling!$I$90,IF(Beregninger!X90&lt;Pointfordeling!$H$89,Pointfordeling!$I$89,1)))</f>
        <v/>
      </c>
      <c r="Y66" s="105" t="str">
        <f>IF(Y6="-","",IF(Beregninger!Y90&gt;Pointfordeling!$H$90,Pointfordeling!$I$90,IF(Beregninger!Y90&lt;Pointfordeling!$H$89,Pointfordeling!$I$89,1)))</f>
        <v/>
      </c>
      <c r="Z66" s="105" t="str">
        <f>IF(Z6="-","",IF(Beregninger!Z90&gt;Pointfordeling!$H$90,Pointfordeling!$I$90,IF(Beregninger!Z90&lt;Pointfordeling!$H$89,Pointfordeling!$I$89,1)))</f>
        <v/>
      </c>
      <c r="AA66" s="105" t="str">
        <f>IF(AA6="-","",IF(Beregninger!AA90&gt;Pointfordeling!$H$90,Pointfordeling!$I$90,IF(Beregninger!AA90&lt;Pointfordeling!$H$89,Pointfordeling!$I$89,1)))</f>
        <v/>
      </c>
      <c r="AB66" s="105" t="str">
        <f>IF(AB6="-","",IF(Beregninger!AB90&gt;Pointfordeling!$H$90,Pointfordeling!$I$90,IF(Beregninger!AB90&lt;Pointfordeling!$H$89,Pointfordeling!$I$89,1)))</f>
        <v/>
      </c>
      <c r="AC66" s="105" t="str">
        <f>IF(AC6="-","",IF(Beregninger!AC90&gt;Pointfordeling!$H$90,Pointfordeling!$I$90,IF(Beregninger!AC90&lt;Pointfordeling!$H$89,Pointfordeling!$I$89,1)))</f>
        <v/>
      </c>
      <c r="AD66" s="105" t="str">
        <f>IF(AD6="-","",IF(Beregninger!AD90&gt;Pointfordeling!$H$90,Pointfordeling!$I$90,IF(Beregninger!AD90&lt;Pointfordeling!$H$89,Pointfordeling!$I$89,1)))</f>
        <v/>
      </c>
      <c r="AE66" s="105" t="str">
        <f>IF(AE6="-","",IF(Beregninger!AE90&gt;Pointfordeling!$H$90,Pointfordeling!$I$90,IF(Beregninger!AE90&lt;Pointfordeling!$H$89,Pointfordeling!$I$89,1)))</f>
        <v/>
      </c>
      <c r="AF66" s="105" t="str">
        <f>IF(AF6="-","",IF(Beregninger!AF90&gt;Pointfordeling!$H$90,Pointfordeling!$I$90,IF(Beregninger!AF90&lt;Pointfordeling!$H$89,Pointfordeling!$I$89,1)))</f>
        <v/>
      </c>
      <c r="AG66" s="105" t="str">
        <f>IF(AG6="-","",IF(Beregninger!AG90&gt;Pointfordeling!$H$90,Pointfordeling!$I$90,IF(Beregninger!AG90&lt;Pointfordeling!$H$89,Pointfordeling!$I$89,1)))</f>
        <v/>
      </c>
      <c r="AH66" s="105" t="str">
        <f>IF(AH6="-","",IF(Beregninger!AH90&gt;Pointfordeling!$H$90,Pointfordeling!$I$90,IF(Beregninger!AH90&lt;Pointfordeling!$H$89,Pointfordeling!$I$89,1)))</f>
        <v/>
      </c>
      <c r="AI66" s="105" t="str">
        <f>IF(AI6="-","",IF(Beregninger!AI90&gt;Pointfordeling!$H$90,Pointfordeling!$I$90,IF(Beregninger!AI90&lt;Pointfordeling!$H$89,Pointfordeling!$I$89,1)))</f>
        <v/>
      </c>
      <c r="AJ66" s="105" t="str">
        <f>IF(AJ6="-","",IF(Beregninger!AJ90&gt;Pointfordeling!$H$90,Pointfordeling!$I$90,IF(Beregninger!AJ90&lt;Pointfordeling!$H$89,Pointfordeling!$I$89,1)))</f>
        <v/>
      </c>
      <c r="AK66" s="105" t="str">
        <f>IF(AK6="-","",IF(Beregninger!AK90&gt;Pointfordeling!$H$90,Pointfordeling!$I$90,IF(Beregninger!AK90&lt;Pointfordeling!$H$89,Pointfordeling!$I$89,1)))</f>
        <v/>
      </c>
      <c r="AL66" s="105" t="str">
        <f>IF(AL6="-","",IF(Beregninger!AL90&gt;Pointfordeling!$H$90,Pointfordeling!$I$90,IF(Beregninger!AL90&lt;Pointfordeling!$H$89,Pointfordeling!$I$89,1)))</f>
        <v/>
      </c>
      <c r="AM66" s="105" t="str">
        <f>IF(AM6="-","",IF(Beregninger!AM90&gt;Pointfordeling!$H$90,Pointfordeling!$I$90,IF(Beregninger!AM90&lt;Pointfordeling!$H$89,Pointfordeling!$I$89,1)))</f>
        <v/>
      </c>
      <c r="AN66" s="105" t="str">
        <f>IF(AN6="-","",IF(Beregninger!AN90&gt;Pointfordeling!$H$90,Pointfordeling!$I$90,IF(Beregninger!AN90&lt;Pointfordeling!$H$89,Pointfordeling!$I$89,1)))</f>
        <v/>
      </c>
      <c r="AO66" s="105" t="str">
        <f>IF(AO6="-","",IF(Beregninger!AO90&gt;Pointfordeling!$H$90,Pointfordeling!$I$90,IF(Beregninger!AO90&lt;Pointfordeling!$H$89,Pointfordeling!$I$89,1)))</f>
        <v/>
      </c>
      <c r="AP66" s="105" t="str">
        <f>IF(AP6="-","",IF(Beregninger!AP90&gt;Pointfordeling!$H$90,Pointfordeling!$I$90,IF(Beregninger!AP90&lt;Pointfordeling!$H$89,Pointfordeling!$I$89,1)))</f>
        <v/>
      </c>
      <c r="AQ66" s="105" t="str">
        <f>IF(AQ6="-","",IF(Beregninger!AQ90&gt;Pointfordeling!$H$90,Pointfordeling!$I$90,IF(Beregninger!AQ90&lt;Pointfordeling!$H$89,Pointfordeling!$I$89,1)))</f>
        <v/>
      </c>
      <c r="AR66" s="105" t="str">
        <f>IF(AR6="-","",IF(Beregninger!AR90&gt;Pointfordeling!$H$90,Pointfordeling!$I$90,IF(Beregninger!AR90&lt;Pointfordeling!$H$89,Pointfordeling!$I$89,1)))</f>
        <v/>
      </c>
      <c r="AS66" s="105" t="str">
        <f>IF(AS6="-","",IF(Beregninger!AS90&gt;Pointfordeling!$H$90,Pointfordeling!$I$90,IF(Beregninger!AS90&lt;Pointfordeling!$H$89,Pointfordeling!$I$89,1)))</f>
        <v/>
      </c>
      <c r="AT66" s="105" t="str">
        <f>IF(AT6="-","",IF(Beregninger!AT90&gt;Pointfordeling!$H$90,Pointfordeling!$I$90,IF(Beregninger!AT90&lt;Pointfordeling!$H$89,Pointfordeling!$I$89,1)))</f>
        <v/>
      </c>
      <c r="AU66" s="105" t="str">
        <f>IF(AU6="-","",IF(Beregninger!AU90&gt;Pointfordeling!$H$90,Pointfordeling!$I$90,IF(Beregninger!AU90&lt;Pointfordeling!$H$89,Pointfordeling!$I$89,1)))</f>
        <v/>
      </c>
      <c r="AV66" s="105" t="str">
        <f>IF(AV6="-","",IF(Beregninger!AV90&gt;Pointfordeling!$H$90,Pointfordeling!$I$90,IF(Beregninger!AV90&lt;Pointfordeling!$H$89,Pointfordeling!$I$89,1)))</f>
        <v/>
      </c>
      <c r="AW66" s="105" t="str">
        <f>IF(AW6="-","",IF(Beregninger!AW90&gt;Pointfordeling!$H$90,Pointfordeling!$I$90,IF(Beregninger!AW90&lt;Pointfordeling!$H$89,Pointfordeling!$I$89,1)))</f>
        <v/>
      </c>
      <c r="AX66" s="105" t="str">
        <f>IF(AX6="-","",IF(Beregninger!AX90&gt;Pointfordeling!$H$90,Pointfordeling!$I$90,IF(Beregninger!AX90&lt;Pointfordeling!$H$89,Pointfordeling!$I$89,1)))</f>
        <v/>
      </c>
      <c r="AY66" s="105" t="str">
        <f>IF(AY6="-","",IF(Beregninger!AY90&gt;Pointfordeling!$H$90,Pointfordeling!$I$90,IF(Beregninger!AY90&lt;Pointfordeling!$H$89,Pointfordeling!$I$89,1)))</f>
        <v/>
      </c>
      <c r="AZ66" s="105" t="str">
        <f>IF(AZ6="-","",IF(Beregninger!AZ90&gt;Pointfordeling!$H$90,Pointfordeling!$I$90,IF(Beregninger!AZ90&lt;Pointfordeling!$H$89,Pointfordeling!$I$89,1)))</f>
        <v/>
      </c>
      <c r="BA66" s="105" t="str">
        <f>IF(BA6="-","",IF(Beregninger!BA90&gt;Pointfordeling!$H$90,Pointfordeling!$I$90,IF(Beregninger!BA90&lt;Pointfordeling!$H$89,Pointfordeling!$I$89,1)))</f>
        <v/>
      </c>
      <c r="BB66" s="105" t="str">
        <f>IF(BB6="-","",IF(Beregninger!BB90&gt;Pointfordeling!$H$90,Pointfordeling!$I$90,IF(Beregninger!BB90&lt;Pointfordeling!$H$89,Pointfordeling!$I$89,1)))</f>
        <v/>
      </c>
      <c r="BC66" s="105" t="str">
        <f>IF(BC6="-","",IF(Beregninger!BC90&gt;Pointfordeling!$H$90,Pointfordeling!$I$90,IF(Beregninger!BC90&lt;Pointfordeling!$H$89,Pointfordeling!$I$89,1)))</f>
        <v/>
      </c>
      <c r="BD66" s="105" t="str">
        <f>IF(BD6="-","",IF(Beregninger!BD90&gt;Pointfordeling!$H$90,Pointfordeling!$I$90,IF(Beregninger!BD90&lt;Pointfordeling!$H$89,Pointfordeling!$I$89,1)))</f>
        <v/>
      </c>
      <c r="BE66" s="105" t="str">
        <f>IF(BE6="-","",IF(Beregninger!BE90&gt;Pointfordeling!$H$90,Pointfordeling!$I$90,IF(Beregninger!BE90&lt;Pointfordeling!$H$89,Pointfordeling!$I$89,1)))</f>
        <v/>
      </c>
      <c r="BF66" s="105" t="str">
        <f>IF(BF6="-","",IF(Beregninger!BF90&gt;Pointfordeling!$H$90,Pointfordeling!$I$90,IF(Beregninger!BF90&lt;Pointfordeling!$H$89,Pointfordeling!$I$89,1)))</f>
        <v/>
      </c>
      <c r="BG66" s="105" t="str">
        <f>IF(BG6="-","",IF(Beregninger!BG90&gt;Pointfordeling!$H$90,Pointfordeling!$I$90,IF(Beregninger!BG90&lt;Pointfordeling!$H$89,Pointfordeling!$I$89,1)))</f>
        <v/>
      </c>
      <c r="BH66" s="105" t="str">
        <f>IF(BH6="-","",IF(Beregninger!BH90&gt;Pointfordeling!$H$90,Pointfordeling!$I$90,IF(Beregninger!BH90&lt;Pointfordeling!$H$89,Pointfordeling!$I$89,1)))</f>
        <v/>
      </c>
      <c r="BI66" s="105" t="str">
        <f>IF(BI6="-","",IF(Beregninger!BI90&gt;Pointfordeling!$H$90,Pointfordeling!$I$90,IF(Beregninger!BI90&lt;Pointfordeling!$H$89,Pointfordeling!$I$89,1)))</f>
        <v/>
      </c>
      <c r="BJ66" s="105" t="str">
        <f>IF(BJ6="-","",IF(Beregninger!BJ90&gt;Pointfordeling!$H$90,Pointfordeling!$I$90,IF(Beregninger!BJ90&lt;Pointfordeling!$H$89,Pointfordeling!$I$89,1)))</f>
        <v/>
      </c>
      <c r="BK66" s="105" t="str">
        <f>IF(BK6="-","",IF(Beregninger!BK90&gt;Pointfordeling!$H$90,Pointfordeling!$I$90,IF(Beregninger!BK90&lt;Pointfordeling!$H$89,Pointfordeling!$I$89,1)))</f>
        <v/>
      </c>
      <c r="BL66" s="308"/>
      <c r="BM66" s="308"/>
      <c r="BN66" s="308"/>
      <c r="BO66" s="308"/>
      <c r="BP66" s="308"/>
    </row>
    <row r="67" spans="1:68" hidden="1" outlineLevel="1" x14ac:dyDescent="0.4">
      <c r="A67" s="3"/>
      <c r="B67" s="314">
        <f>Pointfordeling!A92</f>
        <v>0.15</v>
      </c>
      <c r="C67" s="3"/>
      <c r="D67" s="3" t="s">
        <v>651</v>
      </c>
      <c r="E67" s="364" t="str">
        <f>IF(E6="-","",'Indtast oplysninger'!E32)</f>
        <v>Ja</v>
      </c>
      <c r="F67" s="364" t="str">
        <f>IF(F6="-","",'Indtast oplysninger'!F32)</f>
        <v>Ja</v>
      </c>
      <c r="G67" s="364" t="str">
        <f>IF(G6="-","",'Indtast oplysninger'!G32)</f>
        <v>Ja</v>
      </c>
      <c r="H67" s="364" t="str">
        <f>IF(H6="-","",'Indtast oplysninger'!H32)</f>
        <v>Nej</v>
      </c>
      <c r="I67" s="364" t="str">
        <f>IF(I6="-","",'Indtast oplysninger'!I32)</f>
        <v/>
      </c>
      <c r="J67" s="364" t="str">
        <f>IF(J6="-","",'Indtast oplysninger'!J32)</f>
        <v/>
      </c>
      <c r="K67" s="364" t="str">
        <f>IF(K6="-","",'Indtast oplysninger'!K32)</f>
        <v/>
      </c>
      <c r="L67" s="364" t="str">
        <f>IF(L6="-","",'Indtast oplysninger'!L32)</f>
        <v/>
      </c>
      <c r="M67" s="364" t="str">
        <f>IF(M6="-","",'Indtast oplysninger'!M32)</f>
        <v/>
      </c>
      <c r="N67" s="364" t="str">
        <f>IF(N6="-","",'Indtast oplysninger'!N32)</f>
        <v/>
      </c>
      <c r="O67" s="364" t="str">
        <f>IF(O6="-","",'Indtast oplysninger'!O32)</f>
        <v/>
      </c>
      <c r="P67" s="364" t="str">
        <f>IF(P6="-","",'Indtast oplysninger'!P32)</f>
        <v/>
      </c>
      <c r="Q67" s="364" t="str">
        <f>IF(Q6="-","",'Indtast oplysninger'!Q32)</f>
        <v/>
      </c>
      <c r="R67" s="364" t="str">
        <f>IF(R6="-","",'Indtast oplysninger'!R32)</f>
        <v/>
      </c>
      <c r="S67" s="364" t="str">
        <f>IF(S6="-","",'Indtast oplysninger'!S32)</f>
        <v/>
      </c>
      <c r="T67" s="364" t="str">
        <f>IF(T6="-","",'Indtast oplysninger'!T32)</f>
        <v/>
      </c>
      <c r="U67" s="364" t="str">
        <f>IF(U6="-","",'Indtast oplysninger'!U32)</f>
        <v/>
      </c>
      <c r="V67" s="364" t="str">
        <f>IF(V6="-","",'Indtast oplysninger'!V32)</f>
        <v/>
      </c>
      <c r="W67" s="364" t="str">
        <f>IF(W6="-","",'Indtast oplysninger'!W32)</f>
        <v/>
      </c>
      <c r="X67" s="364" t="str">
        <f>IF(X6="-","",'Indtast oplysninger'!X32)</f>
        <v/>
      </c>
      <c r="Y67" s="364" t="str">
        <f>IF(Y6="-","",'Indtast oplysninger'!Y32)</f>
        <v/>
      </c>
      <c r="Z67" s="364" t="str">
        <f>IF(Z6="-","",'Indtast oplysninger'!Z32)</f>
        <v/>
      </c>
      <c r="AA67" s="364" t="str">
        <f>IF(AA6="-","",'Indtast oplysninger'!AA32)</f>
        <v/>
      </c>
      <c r="AB67" s="364" t="str">
        <f>IF(AB6="-","",'Indtast oplysninger'!AB32)</f>
        <v/>
      </c>
      <c r="AC67" s="364" t="str">
        <f>IF(AC6="-","",'Indtast oplysninger'!AC32)</f>
        <v/>
      </c>
      <c r="AD67" s="364" t="str">
        <f>IF(AD6="-","",'Indtast oplysninger'!AD32)</f>
        <v/>
      </c>
      <c r="AE67" s="364" t="str">
        <f>IF(AE6="-","",'Indtast oplysninger'!AE32)</f>
        <v/>
      </c>
      <c r="AF67" s="364" t="str">
        <f>IF(AF6="-","",'Indtast oplysninger'!AF32)</f>
        <v/>
      </c>
      <c r="AG67" s="364" t="str">
        <f>IF(AG6="-","",'Indtast oplysninger'!AG32)</f>
        <v/>
      </c>
      <c r="AH67" s="364" t="str">
        <f>IF(AH6="-","",'Indtast oplysninger'!AH32)</f>
        <v/>
      </c>
      <c r="AI67" s="364" t="str">
        <f>IF(AI6="-","",'Indtast oplysninger'!AI32)</f>
        <v/>
      </c>
      <c r="AJ67" s="364" t="str">
        <f>IF(AJ6="-","",'Indtast oplysninger'!AJ32)</f>
        <v/>
      </c>
      <c r="AK67" s="364" t="str">
        <f>IF(AK6="-","",'Indtast oplysninger'!AK32)</f>
        <v/>
      </c>
      <c r="AL67" s="364" t="str">
        <f>IF(AL6="-","",'Indtast oplysninger'!AL32)</f>
        <v/>
      </c>
      <c r="AM67" s="364" t="str">
        <f>IF(AM6="-","",'Indtast oplysninger'!AM32)</f>
        <v/>
      </c>
      <c r="AN67" s="364" t="str">
        <f>IF(AN6="-","",'Indtast oplysninger'!AN32)</f>
        <v/>
      </c>
      <c r="AO67" s="364" t="str">
        <f>IF(AO6="-","",'Indtast oplysninger'!AO32)</f>
        <v/>
      </c>
      <c r="AP67" s="364" t="str">
        <f>IF(AP6="-","",'Indtast oplysninger'!AP32)</f>
        <v/>
      </c>
      <c r="AQ67" s="364" t="str">
        <f>IF(AQ6="-","",'Indtast oplysninger'!AQ32)</f>
        <v/>
      </c>
      <c r="AR67" s="364" t="str">
        <f>IF(AR6="-","",'Indtast oplysninger'!AR32)</f>
        <v/>
      </c>
      <c r="AS67" s="364" t="str">
        <f>IF(AS6="-","",'Indtast oplysninger'!AS32)</f>
        <v/>
      </c>
      <c r="AT67" s="364" t="str">
        <f>IF(AT6="-","",'Indtast oplysninger'!AT32)</f>
        <v/>
      </c>
      <c r="AU67" s="364" t="str">
        <f>IF(AU6="-","",'Indtast oplysninger'!AU32)</f>
        <v/>
      </c>
      <c r="AV67" s="364" t="str">
        <f>IF(AV6="-","",'Indtast oplysninger'!AV32)</f>
        <v/>
      </c>
      <c r="AW67" s="364" t="str">
        <f>IF(AW6="-","",'Indtast oplysninger'!AW32)</f>
        <v/>
      </c>
      <c r="AX67" s="364" t="str">
        <f>IF(AX6="-","",'Indtast oplysninger'!AX32)</f>
        <v/>
      </c>
      <c r="AY67" s="364" t="str">
        <f>IF(AY6="-","",'Indtast oplysninger'!AY32)</f>
        <v/>
      </c>
      <c r="AZ67" s="364" t="str">
        <f>IF(AZ6="-","",'Indtast oplysninger'!AZ32)</f>
        <v/>
      </c>
      <c r="BA67" s="364" t="str">
        <f>IF(BA6="-","",'Indtast oplysninger'!BA32)</f>
        <v/>
      </c>
      <c r="BB67" s="364" t="str">
        <f>IF(BB6="-","",'Indtast oplysninger'!BB32)</f>
        <v/>
      </c>
      <c r="BC67" s="364" t="str">
        <f>IF(BC6="-","",'Indtast oplysninger'!BC32)</f>
        <v/>
      </c>
      <c r="BD67" s="364" t="str">
        <f>IF(BD6="-","",'Indtast oplysninger'!BD32)</f>
        <v/>
      </c>
      <c r="BE67" s="364" t="str">
        <f>IF(BE6="-","",'Indtast oplysninger'!BE32)</f>
        <v/>
      </c>
      <c r="BF67" s="364" t="str">
        <f>IF(BF6="-","",'Indtast oplysninger'!BF32)</f>
        <v/>
      </c>
      <c r="BG67" s="364" t="str">
        <f>IF(BG6="-","",'Indtast oplysninger'!BG32)</f>
        <v/>
      </c>
      <c r="BH67" s="364" t="str">
        <f>IF(BH6="-","",'Indtast oplysninger'!BH32)</f>
        <v/>
      </c>
      <c r="BI67" s="364" t="str">
        <f>IF(BI6="-","",'Indtast oplysninger'!BI32)</f>
        <v/>
      </c>
      <c r="BJ67" s="364" t="str">
        <f>IF(BJ6="-","",'Indtast oplysninger'!BJ32)</f>
        <v/>
      </c>
      <c r="BK67" s="364" t="str">
        <f>IF(BK6="-","",'Indtast oplysninger'!BK32)</f>
        <v/>
      </c>
      <c r="BL67" s="3"/>
      <c r="BM67" s="3"/>
      <c r="BN67" s="3"/>
      <c r="BO67" s="3"/>
      <c r="BP67" s="3"/>
    </row>
    <row r="68" spans="1:68" s="98" customFormat="1" ht="12" hidden="1" outlineLevel="1" x14ac:dyDescent="0.35">
      <c r="A68" s="308"/>
      <c r="B68" s="309"/>
      <c r="C68" s="309"/>
      <c r="D68" s="363" t="s">
        <v>655</v>
      </c>
      <c r="E68" s="105">
        <f>IF(E6="-","",IF('Indtast oplysninger'!E32="Nej",Pointfordeling!$I$94,Pointfordeling!$I$93))</f>
        <v>0</v>
      </c>
      <c r="F68" s="105">
        <f>IF(F6="-","",IF('Indtast oplysninger'!F32="Nej",Pointfordeling!$I$94,Pointfordeling!$I$93))</f>
        <v>0</v>
      </c>
      <c r="G68" s="105">
        <f>IF(G6="-","",IF('Indtast oplysninger'!G32="Nej",Pointfordeling!$I$94,Pointfordeling!$I$93))</f>
        <v>0</v>
      </c>
      <c r="H68" s="105">
        <f>IF(H6="-","",IF('Indtast oplysninger'!H32="Nej",Pointfordeling!$I$94,Pointfordeling!$I$93))</f>
        <v>2</v>
      </c>
      <c r="I68" s="105" t="str">
        <f>IF(I6="-","",IF('Indtast oplysninger'!I32="Nej",Pointfordeling!$I$94,Pointfordeling!$I$93))</f>
        <v/>
      </c>
      <c r="J68" s="105" t="str">
        <f>IF(J6="-","",IF('Indtast oplysninger'!J32="Nej",Pointfordeling!$I$94,Pointfordeling!$I$93))</f>
        <v/>
      </c>
      <c r="K68" s="105" t="str">
        <f>IF(K6="-","",IF('Indtast oplysninger'!K32="Nej",Pointfordeling!$I$94,Pointfordeling!$I$93))</f>
        <v/>
      </c>
      <c r="L68" s="105" t="str">
        <f>IF(L6="-","",IF('Indtast oplysninger'!L32="Nej",Pointfordeling!$I$94,Pointfordeling!$I$93))</f>
        <v/>
      </c>
      <c r="M68" s="105" t="str">
        <f>IF(M6="-","",IF('Indtast oplysninger'!M32="Nej",Pointfordeling!$I$94,Pointfordeling!$I$93))</f>
        <v/>
      </c>
      <c r="N68" s="105" t="str">
        <f>IF(N6="-","",IF('Indtast oplysninger'!N32="Nej",Pointfordeling!$I$94,Pointfordeling!$I$93))</f>
        <v/>
      </c>
      <c r="O68" s="105" t="str">
        <f>IF(O6="-","",IF('Indtast oplysninger'!O32="Nej",Pointfordeling!$I$94,Pointfordeling!$I$93))</f>
        <v/>
      </c>
      <c r="P68" s="105" t="str">
        <f>IF(P6="-","",IF('Indtast oplysninger'!P32="Nej",Pointfordeling!$I$94,Pointfordeling!$I$93))</f>
        <v/>
      </c>
      <c r="Q68" s="105" t="str">
        <f>IF(Q6="-","",IF('Indtast oplysninger'!Q32="Nej",Pointfordeling!$I$94,Pointfordeling!$I$93))</f>
        <v/>
      </c>
      <c r="R68" s="105" t="str">
        <f>IF(R6="-","",IF('Indtast oplysninger'!R32="Nej",Pointfordeling!$I$94,Pointfordeling!$I$93))</f>
        <v/>
      </c>
      <c r="S68" s="105" t="str">
        <f>IF(S6="-","",IF('Indtast oplysninger'!S32="Nej",Pointfordeling!$I$94,Pointfordeling!$I$93))</f>
        <v/>
      </c>
      <c r="T68" s="105" t="str">
        <f>IF(T6="-","",IF('Indtast oplysninger'!T32="Nej",Pointfordeling!$I$94,Pointfordeling!$I$93))</f>
        <v/>
      </c>
      <c r="U68" s="105" t="str">
        <f>IF(U6="-","",IF('Indtast oplysninger'!U32="Nej",Pointfordeling!$I$94,Pointfordeling!$I$93))</f>
        <v/>
      </c>
      <c r="V68" s="105" t="str">
        <f>IF(V6="-","",IF('Indtast oplysninger'!V32="Nej",Pointfordeling!$I$94,Pointfordeling!$I$93))</f>
        <v/>
      </c>
      <c r="W68" s="105" t="str">
        <f>IF(W6="-","",IF('Indtast oplysninger'!W32="Nej",Pointfordeling!$I$94,Pointfordeling!$I$93))</f>
        <v/>
      </c>
      <c r="X68" s="105" t="str">
        <f>IF(X6="-","",IF('Indtast oplysninger'!X32="Nej",Pointfordeling!$I$94,Pointfordeling!$I$93))</f>
        <v/>
      </c>
      <c r="Y68" s="105" t="str">
        <f>IF(Y6="-","",IF('Indtast oplysninger'!Y32="Nej",Pointfordeling!$I$94,Pointfordeling!$I$93))</f>
        <v/>
      </c>
      <c r="Z68" s="105" t="str">
        <f>IF(Z6="-","",IF('Indtast oplysninger'!Z32="Nej",Pointfordeling!$I$94,Pointfordeling!$I$93))</f>
        <v/>
      </c>
      <c r="AA68" s="105" t="str">
        <f>IF(AA6="-","",IF('Indtast oplysninger'!AA32="Nej",Pointfordeling!$I$94,Pointfordeling!$I$93))</f>
        <v/>
      </c>
      <c r="AB68" s="105" t="str">
        <f>IF(AB6="-","",IF('Indtast oplysninger'!AB32="Nej",Pointfordeling!$I$94,Pointfordeling!$I$93))</f>
        <v/>
      </c>
      <c r="AC68" s="105" t="str">
        <f>IF(AC6="-","",IF('Indtast oplysninger'!AC32="Nej",Pointfordeling!$I$94,Pointfordeling!$I$93))</f>
        <v/>
      </c>
      <c r="AD68" s="105" t="str">
        <f>IF(AD6="-","",IF('Indtast oplysninger'!AD32="Nej",Pointfordeling!$I$94,Pointfordeling!$I$93))</f>
        <v/>
      </c>
      <c r="AE68" s="105" t="str">
        <f>IF(AE6="-","",IF('Indtast oplysninger'!AE32="Nej",Pointfordeling!$I$94,Pointfordeling!$I$93))</f>
        <v/>
      </c>
      <c r="AF68" s="105" t="str">
        <f>IF(AF6="-","",IF('Indtast oplysninger'!AF32="Nej",Pointfordeling!$I$94,Pointfordeling!$I$93))</f>
        <v/>
      </c>
      <c r="AG68" s="105" t="str">
        <f>IF(AG6="-","",IF('Indtast oplysninger'!AG32="Nej",Pointfordeling!$I$94,Pointfordeling!$I$93))</f>
        <v/>
      </c>
      <c r="AH68" s="105" t="str">
        <f>IF(AH6="-","",IF('Indtast oplysninger'!AH32="Nej",Pointfordeling!$I$94,Pointfordeling!$I$93))</f>
        <v/>
      </c>
      <c r="AI68" s="105" t="str">
        <f>IF(AI6="-","",IF('Indtast oplysninger'!AI32="Nej",Pointfordeling!$I$94,Pointfordeling!$I$93))</f>
        <v/>
      </c>
      <c r="AJ68" s="105" t="str">
        <f>IF(AJ6="-","",IF('Indtast oplysninger'!AJ32="Nej",Pointfordeling!$I$94,Pointfordeling!$I$93))</f>
        <v/>
      </c>
      <c r="AK68" s="105" t="str">
        <f>IF(AK6="-","",IF('Indtast oplysninger'!AK32="Nej",Pointfordeling!$I$94,Pointfordeling!$I$93))</f>
        <v/>
      </c>
      <c r="AL68" s="105" t="str">
        <f>IF(AL6="-","",IF('Indtast oplysninger'!AL32="Nej",Pointfordeling!$I$94,Pointfordeling!$I$93))</f>
        <v/>
      </c>
      <c r="AM68" s="105" t="str">
        <f>IF(AM6="-","",IF('Indtast oplysninger'!AM32="Nej",Pointfordeling!$I$94,Pointfordeling!$I$93))</f>
        <v/>
      </c>
      <c r="AN68" s="105" t="str">
        <f>IF(AN6="-","",IF('Indtast oplysninger'!AN32="Nej",Pointfordeling!$I$94,Pointfordeling!$I$93))</f>
        <v/>
      </c>
      <c r="AO68" s="105" t="str">
        <f>IF(AO6="-","",IF('Indtast oplysninger'!AO32="Nej",Pointfordeling!$I$94,Pointfordeling!$I$93))</f>
        <v/>
      </c>
      <c r="AP68" s="105" t="str">
        <f>IF(AP6="-","",IF('Indtast oplysninger'!AP32="Nej",Pointfordeling!$I$94,Pointfordeling!$I$93))</f>
        <v/>
      </c>
      <c r="AQ68" s="105" t="str">
        <f>IF(AQ6="-","",IF('Indtast oplysninger'!AQ32="Nej",Pointfordeling!$I$94,Pointfordeling!$I$93))</f>
        <v/>
      </c>
      <c r="AR68" s="105" t="str">
        <f>IF(AR6="-","",IF('Indtast oplysninger'!AR32="Nej",Pointfordeling!$I$94,Pointfordeling!$I$93))</f>
        <v/>
      </c>
      <c r="AS68" s="105" t="str">
        <f>IF(AS6="-","",IF('Indtast oplysninger'!AS32="Nej",Pointfordeling!$I$94,Pointfordeling!$I$93))</f>
        <v/>
      </c>
      <c r="AT68" s="105" t="str">
        <f>IF(AT6="-","",IF('Indtast oplysninger'!AT32="Nej",Pointfordeling!$I$94,Pointfordeling!$I$93))</f>
        <v/>
      </c>
      <c r="AU68" s="105" t="str">
        <f>IF(AU6="-","",IF('Indtast oplysninger'!AU32="Nej",Pointfordeling!$I$94,Pointfordeling!$I$93))</f>
        <v/>
      </c>
      <c r="AV68" s="105" t="str">
        <f>IF(AV6="-","",IF('Indtast oplysninger'!AV32="Nej",Pointfordeling!$I$94,Pointfordeling!$I$93))</f>
        <v/>
      </c>
      <c r="AW68" s="105" t="str">
        <f>IF(AW6="-","",IF('Indtast oplysninger'!AW32="Nej",Pointfordeling!$I$94,Pointfordeling!$I$93))</f>
        <v/>
      </c>
      <c r="AX68" s="105" t="str">
        <f>IF(AX6="-","",IF('Indtast oplysninger'!AX32="Nej",Pointfordeling!$I$94,Pointfordeling!$I$93))</f>
        <v/>
      </c>
      <c r="AY68" s="105" t="str">
        <f>IF(AY6="-","",IF('Indtast oplysninger'!AY32="Nej",Pointfordeling!$I$94,Pointfordeling!$I$93))</f>
        <v/>
      </c>
      <c r="AZ68" s="105" t="str">
        <f>IF(AZ6="-","",IF('Indtast oplysninger'!AZ32="Nej",Pointfordeling!$I$94,Pointfordeling!$I$93))</f>
        <v/>
      </c>
      <c r="BA68" s="105" t="str">
        <f>IF(BA6="-","",IF('Indtast oplysninger'!BA32="Nej",Pointfordeling!$I$94,Pointfordeling!$I$93))</f>
        <v/>
      </c>
      <c r="BB68" s="105" t="str">
        <f>IF(BB6="-","",IF('Indtast oplysninger'!BB32="Nej",Pointfordeling!$I$94,Pointfordeling!$I$93))</f>
        <v/>
      </c>
      <c r="BC68" s="105" t="str">
        <f>IF(BC6="-","",IF('Indtast oplysninger'!BC32="Nej",Pointfordeling!$I$94,Pointfordeling!$I$93))</f>
        <v/>
      </c>
      <c r="BD68" s="105" t="str">
        <f>IF(BD6="-","",IF('Indtast oplysninger'!BD32="Nej",Pointfordeling!$I$94,Pointfordeling!$I$93))</f>
        <v/>
      </c>
      <c r="BE68" s="105" t="str">
        <f>IF(BE6="-","",IF('Indtast oplysninger'!BE32="Nej",Pointfordeling!$I$94,Pointfordeling!$I$93))</f>
        <v/>
      </c>
      <c r="BF68" s="105" t="str">
        <f>IF(BF6="-","",IF('Indtast oplysninger'!BF32="Nej",Pointfordeling!$I$94,Pointfordeling!$I$93))</f>
        <v/>
      </c>
      <c r="BG68" s="105" t="str">
        <f>IF(BG6="-","",IF('Indtast oplysninger'!BG32="Nej",Pointfordeling!$I$94,Pointfordeling!$I$93))</f>
        <v/>
      </c>
      <c r="BH68" s="105" t="str">
        <f>IF(BH6="-","",IF('Indtast oplysninger'!BH32="Nej",Pointfordeling!$I$94,Pointfordeling!$I$93))</f>
        <v/>
      </c>
      <c r="BI68" s="105" t="str">
        <f>IF(BI6="-","",IF('Indtast oplysninger'!BI32="Nej",Pointfordeling!$I$94,Pointfordeling!$I$93))</f>
        <v/>
      </c>
      <c r="BJ68" s="105" t="str">
        <f>IF(BJ6="-","",IF('Indtast oplysninger'!BJ32="Nej",Pointfordeling!$I$94,Pointfordeling!$I$93))</f>
        <v/>
      </c>
      <c r="BK68" s="105" t="str">
        <f>IF(BK6="-","",IF('Indtast oplysninger'!BK32="Nej",Pointfordeling!$I$94,Pointfordeling!$I$93))</f>
        <v/>
      </c>
      <c r="BL68" s="308"/>
      <c r="BM68" s="308"/>
      <c r="BN68" s="308"/>
      <c r="BO68" s="308"/>
      <c r="BP68" s="308"/>
    </row>
    <row r="69" spans="1:68" hidden="1" outlineLevel="1" x14ac:dyDescent="0.4">
      <c r="A69" s="3"/>
      <c r="B69" s="314">
        <f>Pointfordeling!A96</f>
        <v>0.1</v>
      </c>
      <c r="C69" s="3"/>
      <c r="D69" s="3" t="s">
        <v>650</v>
      </c>
      <c r="E69" s="364" t="str">
        <f>IF(E6="-","",Beregninger!E83)</f>
        <v>Ja</v>
      </c>
      <c r="F69" s="364" t="str">
        <f>IF(F6="-","",Beregninger!F83)</f>
        <v>Nej</v>
      </c>
      <c r="G69" s="364" t="str">
        <f>IF(G6="-","",Beregninger!G83)</f>
        <v>Nej</v>
      </c>
      <c r="H69" s="364" t="str">
        <f>IF(H6="-","",Beregninger!H83)</f>
        <v>Nej</v>
      </c>
      <c r="I69" s="364" t="str">
        <f>IF(I6="-","",Beregninger!I83)</f>
        <v/>
      </c>
      <c r="J69" s="364" t="str">
        <f>IF(J6="-","",Beregninger!J83)</f>
        <v/>
      </c>
      <c r="K69" s="364" t="str">
        <f>IF(K6="-","",Beregninger!K83)</f>
        <v/>
      </c>
      <c r="L69" s="364" t="str">
        <f>IF(L6="-","",Beregninger!L83)</f>
        <v/>
      </c>
      <c r="M69" s="364" t="str">
        <f>IF(M6="-","",Beregninger!M83)</f>
        <v/>
      </c>
      <c r="N69" s="364" t="str">
        <f>IF(N6="-","",Beregninger!N83)</f>
        <v/>
      </c>
      <c r="O69" s="364" t="str">
        <f>IF(O6="-","",Beregninger!O83)</f>
        <v/>
      </c>
      <c r="P69" s="364" t="str">
        <f>IF(P6="-","",Beregninger!P83)</f>
        <v/>
      </c>
      <c r="Q69" s="364" t="str">
        <f>IF(Q6="-","",Beregninger!Q83)</f>
        <v/>
      </c>
      <c r="R69" s="364" t="str">
        <f>IF(R6="-","",Beregninger!R83)</f>
        <v/>
      </c>
      <c r="S69" s="364" t="str">
        <f>IF(S6="-","",Beregninger!S83)</f>
        <v/>
      </c>
      <c r="T69" s="364" t="str">
        <f>IF(T6="-","",Beregninger!T83)</f>
        <v/>
      </c>
      <c r="U69" s="364" t="str">
        <f>IF(U6="-","",Beregninger!U83)</f>
        <v/>
      </c>
      <c r="V69" s="364" t="str">
        <f>IF(V6="-","",Beregninger!V83)</f>
        <v/>
      </c>
      <c r="W69" s="364" t="str">
        <f>IF(W6="-","",Beregninger!W83)</f>
        <v/>
      </c>
      <c r="X69" s="364" t="str">
        <f>IF(X6="-","",Beregninger!X83)</f>
        <v/>
      </c>
      <c r="Y69" s="364" t="str">
        <f>IF(Y6="-","",Beregninger!Y83)</f>
        <v/>
      </c>
      <c r="Z69" s="364" t="str">
        <f>IF(Z6="-","",Beregninger!Z83)</f>
        <v/>
      </c>
      <c r="AA69" s="364" t="str">
        <f>IF(AA6="-","",Beregninger!AA83)</f>
        <v/>
      </c>
      <c r="AB69" s="364" t="str">
        <f>IF(AB6="-","",Beregninger!AB83)</f>
        <v/>
      </c>
      <c r="AC69" s="364" t="str">
        <f>IF(AC6="-","",Beregninger!AC83)</f>
        <v/>
      </c>
      <c r="AD69" s="364" t="str">
        <f>IF(AD6="-","",Beregninger!AD83)</f>
        <v/>
      </c>
      <c r="AE69" s="364" t="str">
        <f>IF(AE6="-","",Beregninger!AE83)</f>
        <v/>
      </c>
      <c r="AF69" s="364" t="str">
        <f>IF(AF6="-","",Beregninger!AF83)</f>
        <v/>
      </c>
      <c r="AG69" s="364" t="str">
        <f>IF(AG6="-","",Beregninger!AG83)</f>
        <v/>
      </c>
      <c r="AH69" s="364" t="str">
        <f>IF(AH6="-","",Beregninger!AH83)</f>
        <v/>
      </c>
      <c r="AI69" s="364" t="str">
        <f>IF(AI6="-","",Beregninger!AI83)</f>
        <v/>
      </c>
      <c r="AJ69" s="364" t="str">
        <f>IF(AJ6="-","",Beregninger!AJ83)</f>
        <v/>
      </c>
      <c r="AK69" s="364" t="str">
        <f>IF(AK6="-","",Beregninger!AK83)</f>
        <v/>
      </c>
      <c r="AL69" s="364" t="str">
        <f>IF(AL6="-","",Beregninger!AL83)</f>
        <v/>
      </c>
      <c r="AM69" s="364" t="str">
        <f>IF(AM6="-","",Beregninger!AM83)</f>
        <v/>
      </c>
      <c r="AN69" s="364" t="str">
        <f>IF(AN6="-","",Beregninger!AN83)</f>
        <v/>
      </c>
      <c r="AO69" s="364" t="str">
        <f>IF(AO6="-","",Beregninger!AO83)</f>
        <v/>
      </c>
      <c r="AP69" s="364" t="str">
        <f>IF(AP6="-","",Beregninger!AP83)</f>
        <v/>
      </c>
      <c r="AQ69" s="364" t="str">
        <f>IF(AQ6="-","",Beregninger!AQ83)</f>
        <v/>
      </c>
      <c r="AR69" s="364" t="str">
        <f>IF(AR6="-","",Beregninger!AR83)</f>
        <v/>
      </c>
      <c r="AS69" s="364" t="str">
        <f>IF(AS6="-","",Beregninger!AS83)</f>
        <v/>
      </c>
      <c r="AT69" s="364" t="str">
        <f>IF(AT6="-","",Beregninger!AT83)</f>
        <v/>
      </c>
      <c r="AU69" s="364" t="str">
        <f>IF(AU6="-","",Beregninger!AU83)</f>
        <v/>
      </c>
      <c r="AV69" s="364" t="str">
        <f>IF(AV6="-","",Beregninger!AV83)</f>
        <v/>
      </c>
      <c r="AW69" s="364" t="str">
        <f>IF(AW6="-","",Beregninger!AW83)</f>
        <v/>
      </c>
      <c r="AX69" s="364" t="str">
        <f>IF(AX6="-","",Beregninger!AX83)</f>
        <v/>
      </c>
      <c r="AY69" s="364" t="str">
        <f>IF(AY6="-","",Beregninger!AY83)</f>
        <v/>
      </c>
      <c r="AZ69" s="364" t="str">
        <f>IF(AZ6="-","",Beregninger!AZ83)</f>
        <v/>
      </c>
      <c r="BA69" s="364" t="str">
        <f>IF(BA6="-","",Beregninger!BA83)</f>
        <v/>
      </c>
      <c r="BB69" s="364" t="str">
        <f>IF(BB6="-","",Beregninger!BB83)</f>
        <v/>
      </c>
      <c r="BC69" s="364" t="str">
        <f>IF(BC6="-","",Beregninger!BC83)</f>
        <v/>
      </c>
      <c r="BD69" s="364" t="str">
        <f>IF(BD6="-","",Beregninger!BD83)</f>
        <v/>
      </c>
      <c r="BE69" s="364" t="str">
        <f>IF(BE6="-","",Beregninger!BE83)</f>
        <v/>
      </c>
      <c r="BF69" s="364" t="str">
        <f>IF(BF6="-","",Beregninger!BF83)</f>
        <v/>
      </c>
      <c r="BG69" s="364" t="str">
        <f>IF(BG6="-","",Beregninger!BG83)</f>
        <v/>
      </c>
      <c r="BH69" s="364" t="str">
        <f>IF(BH6="-","",Beregninger!BH83)</f>
        <v/>
      </c>
      <c r="BI69" s="364" t="str">
        <f>IF(BI6="-","",Beregninger!BI83)</f>
        <v/>
      </c>
      <c r="BJ69" s="364" t="str">
        <f>IF(BJ6="-","",Beregninger!BJ83)</f>
        <v/>
      </c>
      <c r="BK69" s="364" t="str">
        <f>IF(BK6="-","",Beregninger!BK83)</f>
        <v/>
      </c>
      <c r="BL69" s="3"/>
      <c r="BM69" s="3"/>
      <c r="BN69" s="3"/>
      <c r="BO69" s="3"/>
      <c r="BP69" s="3"/>
    </row>
    <row r="70" spans="1:68" s="98" customFormat="1" ht="12" hidden="1" outlineLevel="1" x14ac:dyDescent="0.35">
      <c r="A70" s="308"/>
      <c r="B70" s="309"/>
      <c r="C70" s="309"/>
      <c r="D70" s="363" t="s">
        <v>656</v>
      </c>
      <c r="E70" s="105">
        <f>IF(E6="-","",IF(Beregninger!E83="Ja",Pointfordeling!$I$97,Pointfordeling!$I$98))</f>
        <v>0</v>
      </c>
      <c r="F70" s="105">
        <f>IF(F6="-","",IF(Beregninger!F83="Ja",Pointfordeling!$I$97,Pointfordeling!$I$98))</f>
        <v>1</v>
      </c>
      <c r="G70" s="105">
        <f>IF(G6="-","",IF(Beregninger!G83="Ja",Pointfordeling!$I$97,Pointfordeling!$I$98))</f>
        <v>1</v>
      </c>
      <c r="H70" s="105">
        <f>IF(H6="-","",IF(Beregninger!H83="Ja",Pointfordeling!$I$97,Pointfordeling!$I$98))</f>
        <v>1</v>
      </c>
      <c r="I70" s="105" t="str">
        <f>IF(I6="-","",IF(Beregninger!I83="Ja",Pointfordeling!$I$97,Pointfordeling!$I$98))</f>
        <v/>
      </c>
      <c r="J70" s="105" t="str">
        <f>IF(J6="-","",IF(Beregninger!J83="Ja",Pointfordeling!$I$97,Pointfordeling!$I$98))</f>
        <v/>
      </c>
      <c r="K70" s="105" t="str">
        <f>IF(K6="-","",IF(Beregninger!K83="Ja",Pointfordeling!$I$97,Pointfordeling!$I$98))</f>
        <v/>
      </c>
      <c r="L70" s="105" t="str">
        <f>IF(L6="-","",IF(Beregninger!L83="Ja",Pointfordeling!$I$97,Pointfordeling!$I$98))</f>
        <v/>
      </c>
      <c r="M70" s="105" t="str">
        <f>IF(M6="-","",IF(Beregninger!M83="Ja",Pointfordeling!$I$97,Pointfordeling!$I$98))</f>
        <v/>
      </c>
      <c r="N70" s="105" t="str">
        <f>IF(N6="-","",IF(Beregninger!N83="Ja",Pointfordeling!$I$97,Pointfordeling!$I$98))</f>
        <v/>
      </c>
      <c r="O70" s="105" t="str">
        <f>IF(O6="-","",IF(Beregninger!O83="Ja",Pointfordeling!$I$97,Pointfordeling!$I$98))</f>
        <v/>
      </c>
      <c r="P70" s="105" t="str">
        <f>IF(P6="-","",IF(Beregninger!P83="Ja",Pointfordeling!$I$97,Pointfordeling!$I$98))</f>
        <v/>
      </c>
      <c r="Q70" s="105" t="str">
        <f>IF(Q6="-","",IF(Beregninger!Q83="Ja",Pointfordeling!$I$97,Pointfordeling!$I$98))</f>
        <v/>
      </c>
      <c r="R70" s="105" t="str">
        <f>IF(R6="-","",IF(Beregninger!R83="Ja",Pointfordeling!$I$97,Pointfordeling!$I$98))</f>
        <v/>
      </c>
      <c r="S70" s="105" t="str">
        <f>IF(S6="-","",IF(Beregninger!S83="Ja",Pointfordeling!$I$97,Pointfordeling!$I$98))</f>
        <v/>
      </c>
      <c r="T70" s="105" t="str">
        <f>IF(T6="-","",IF(Beregninger!T83="Ja",Pointfordeling!$I$97,Pointfordeling!$I$98))</f>
        <v/>
      </c>
      <c r="U70" s="105" t="str">
        <f>IF(U6="-","",IF(Beregninger!U83="Ja",Pointfordeling!$I$97,Pointfordeling!$I$98))</f>
        <v/>
      </c>
      <c r="V70" s="105" t="str">
        <f>IF(V6="-","",IF(Beregninger!V83="Ja",Pointfordeling!$I$97,Pointfordeling!$I$98))</f>
        <v/>
      </c>
      <c r="W70" s="105" t="str">
        <f>IF(W6="-","",IF(Beregninger!W83="Ja",Pointfordeling!$I$97,Pointfordeling!$I$98))</f>
        <v/>
      </c>
      <c r="X70" s="105" t="str">
        <f>IF(X6="-","",IF(Beregninger!X83="Ja",Pointfordeling!$I$97,Pointfordeling!$I$98))</f>
        <v/>
      </c>
      <c r="Y70" s="105" t="str">
        <f>IF(Y6="-","",IF(Beregninger!Y83="Ja",Pointfordeling!$I$97,Pointfordeling!$I$98))</f>
        <v/>
      </c>
      <c r="Z70" s="105" t="str">
        <f>IF(Z6="-","",IF(Beregninger!Z83="Ja",Pointfordeling!$I$97,Pointfordeling!$I$98))</f>
        <v/>
      </c>
      <c r="AA70" s="105" t="str">
        <f>IF(AA6="-","",IF(Beregninger!AA83="Ja",Pointfordeling!$I$97,Pointfordeling!$I$98))</f>
        <v/>
      </c>
      <c r="AB70" s="105" t="str">
        <f>IF(AB6="-","",IF(Beregninger!AB83="Ja",Pointfordeling!$I$97,Pointfordeling!$I$98))</f>
        <v/>
      </c>
      <c r="AC70" s="105" t="str">
        <f>IF(AC6="-","",IF(Beregninger!AC83="Ja",Pointfordeling!$I$97,Pointfordeling!$I$98))</f>
        <v/>
      </c>
      <c r="AD70" s="105" t="str">
        <f>IF(AD6="-","",IF(Beregninger!AD83="Ja",Pointfordeling!$I$97,Pointfordeling!$I$98))</f>
        <v/>
      </c>
      <c r="AE70" s="105" t="str">
        <f>IF(AE6="-","",IF(Beregninger!AE83="Ja",Pointfordeling!$I$97,Pointfordeling!$I$98))</f>
        <v/>
      </c>
      <c r="AF70" s="105" t="str">
        <f>IF(AF6="-","",IF(Beregninger!AF83="Ja",Pointfordeling!$I$97,Pointfordeling!$I$98))</f>
        <v/>
      </c>
      <c r="AG70" s="105" t="str">
        <f>IF(AG6="-","",IF(Beregninger!AG83="Ja",Pointfordeling!$I$97,Pointfordeling!$I$98))</f>
        <v/>
      </c>
      <c r="AH70" s="105" t="str">
        <f>IF(AH6="-","",IF(Beregninger!AH83="Ja",Pointfordeling!$I$97,Pointfordeling!$I$98))</f>
        <v/>
      </c>
      <c r="AI70" s="105" t="str">
        <f>IF(AI6="-","",IF(Beregninger!AI83="Ja",Pointfordeling!$I$97,Pointfordeling!$I$98))</f>
        <v/>
      </c>
      <c r="AJ70" s="105" t="str">
        <f>IF(AJ6="-","",IF(Beregninger!AJ83="Ja",Pointfordeling!$I$97,Pointfordeling!$I$98))</f>
        <v/>
      </c>
      <c r="AK70" s="105" t="str">
        <f>IF(AK6="-","",IF(Beregninger!AK83="Ja",Pointfordeling!$I$97,Pointfordeling!$I$98))</f>
        <v/>
      </c>
      <c r="AL70" s="105" t="str">
        <f>IF(AL6="-","",IF(Beregninger!AL83="Ja",Pointfordeling!$I$97,Pointfordeling!$I$98))</f>
        <v/>
      </c>
      <c r="AM70" s="105" t="str">
        <f>IF(AM6="-","",IF(Beregninger!AM83="Ja",Pointfordeling!$I$97,Pointfordeling!$I$98))</f>
        <v/>
      </c>
      <c r="AN70" s="105" t="str">
        <f>IF(AN6="-","",IF(Beregninger!AN83="Ja",Pointfordeling!$I$97,Pointfordeling!$I$98))</f>
        <v/>
      </c>
      <c r="AO70" s="105" t="str">
        <f>IF(AO6="-","",IF(Beregninger!AO83="Ja",Pointfordeling!$I$97,Pointfordeling!$I$98))</f>
        <v/>
      </c>
      <c r="AP70" s="105" t="str">
        <f>IF(AP6="-","",IF(Beregninger!AP83="Ja",Pointfordeling!$I$97,Pointfordeling!$I$98))</f>
        <v/>
      </c>
      <c r="AQ70" s="105" t="str">
        <f>IF(AQ6="-","",IF(Beregninger!AQ83="Ja",Pointfordeling!$I$97,Pointfordeling!$I$98))</f>
        <v/>
      </c>
      <c r="AR70" s="105" t="str">
        <f>IF(AR6="-","",IF(Beregninger!AR83="Ja",Pointfordeling!$I$97,Pointfordeling!$I$98))</f>
        <v/>
      </c>
      <c r="AS70" s="105" t="str">
        <f>IF(AS6="-","",IF(Beregninger!AS83="Ja",Pointfordeling!$I$97,Pointfordeling!$I$98))</f>
        <v/>
      </c>
      <c r="AT70" s="105" t="str">
        <f>IF(AT6="-","",IF(Beregninger!AT83="Ja",Pointfordeling!$I$97,Pointfordeling!$I$98))</f>
        <v/>
      </c>
      <c r="AU70" s="105" t="str">
        <f>IF(AU6="-","",IF(Beregninger!AU83="Ja",Pointfordeling!$I$97,Pointfordeling!$I$98))</f>
        <v/>
      </c>
      <c r="AV70" s="105" t="str">
        <f>IF(AV6="-","",IF(Beregninger!AV83="Ja",Pointfordeling!$I$97,Pointfordeling!$I$98))</f>
        <v/>
      </c>
      <c r="AW70" s="105" t="str">
        <f>IF(AW6="-","",IF(Beregninger!AW83="Ja",Pointfordeling!$I$97,Pointfordeling!$I$98))</f>
        <v/>
      </c>
      <c r="AX70" s="105" t="str">
        <f>IF(AX6="-","",IF(Beregninger!AX83="Ja",Pointfordeling!$I$97,Pointfordeling!$I$98))</f>
        <v/>
      </c>
      <c r="AY70" s="105" t="str">
        <f>IF(AY6="-","",IF(Beregninger!AY83="Ja",Pointfordeling!$I$97,Pointfordeling!$I$98))</f>
        <v/>
      </c>
      <c r="AZ70" s="105" t="str">
        <f>IF(AZ6="-","",IF(Beregninger!AZ83="Ja",Pointfordeling!$I$97,Pointfordeling!$I$98))</f>
        <v/>
      </c>
      <c r="BA70" s="105" t="str">
        <f>IF(BA6="-","",IF(Beregninger!BA83="Ja",Pointfordeling!$I$97,Pointfordeling!$I$98))</f>
        <v/>
      </c>
      <c r="BB70" s="105" t="str">
        <f>IF(BB6="-","",IF(Beregninger!BB83="Ja",Pointfordeling!$I$97,Pointfordeling!$I$98))</f>
        <v/>
      </c>
      <c r="BC70" s="105" t="str">
        <f>IF(BC6="-","",IF(Beregninger!BC83="Ja",Pointfordeling!$I$97,Pointfordeling!$I$98))</f>
        <v/>
      </c>
      <c r="BD70" s="105" t="str">
        <f>IF(BD6="-","",IF(Beregninger!BD83="Ja",Pointfordeling!$I$97,Pointfordeling!$I$98))</f>
        <v/>
      </c>
      <c r="BE70" s="105" t="str">
        <f>IF(BE6="-","",IF(Beregninger!BE83="Ja",Pointfordeling!$I$97,Pointfordeling!$I$98))</f>
        <v/>
      </c>
      <c r="BF70" s="105" t="str">
        <f>IF(BF6="-","",IF(Beregninger!BF83="Ja",Pointfordeling!$I$97,Pointfordeling!$I$98))</f>
        <v/>
      </c>
      <c r="BG70" s="105" t="str">
        <f>IF(BG6="-","",IF(Beregninger!BG83="Ja",Pointfordeling!$I$97,Pointfordeling!$I$98))</f>
        <v/>
      </c>
      <c r="BH70" s="105" t="str">
        <f>IF(BH6="-","",IF(Beregninger!BH83="Ja",Pointfordeling!$I$97,Pointfordeling!$I$98))</f>
        <v/>
      </c>
      <c r="BI70" s="105" t="str">
        <f>IF(BI6="-","",IF(Beregninger!BI83="Ja",Pointfordeling!$I$97,Pointfordeling!$I$98))</f>
        <v/>
      </c>
      <c r="BJ70" s="105" t="str">
        <f>IF(BJ6="-","",IF(Beregninger!BJ83="Ja",Pointfordeling!$I$97,Pointfordeling!$I$98))</f>
        <v/>
      </c>
      <c r="BK70" s="105" t="str">
        <f>IF(BK6="-","",IF(Beregninger!BK83="Ja",Pointfordeling!$I$97,Pointfordeling!$I$98))</f>
        <v/>
      </c>
      <c r="BL70" s="308"/>
      <c r="BM70" s="308"/>
      <c r="BN70" s="308"/>
      <c r="BO70" s="308"/>
      <c r="BP70" s="308"/>
    </row>
    <row r="71" spans="1:68" ht="15" collapsed="1" thickTop="1" x14ac:dyDescent="0.4">
      <c r="A71" s="3"/>
      <c r="B71" s="315"/>
      <c r="C71" s="315"/>
      <c r="D71" s="379" t="s">
        <v>88</v>
      </c>
      <c r="E71" s="106">
        <f>IF(E6="-","",IF(E62=0,1*Pointfordeling!$A$80,0)+IF(E64=0,1*Pointfordeling!$A$84,0)+IF(E66=0,1*Pointfordeling!$A$88,0)+IF(E68=0,1*Pointfordeling!$A$92,0)+IF(E70=0,1*Pointfordeling!$A$96,0))</f>
        <v>1</v>
      </c>
      <c r="F71" s="106">
        <f>IF(F6="-","",IF(F62=0,1*Pointfordeling!$A$80,0)+IF(F64=0,1*Pointfordeling!$A$84,0)+IF(F66=0,1*Pointfordeling!$A$88,0)+IF(F68=0,1*Pointfordeling!$A$92,0)+IF(F70=0,1*Pointfordeling!$A$96,0))</f>
        <v>0.35</v>
      </c>
      <c r="G71" s="106">
        <f>IF(G6="-","",IF(G62=0,1*Pointfordeling!$A$80,0)+IF(G64=0,1*Pointfordeling!$A$84,0)+IF(G66=0,1*Pointfordeling!$A$88,0)+IF(G68=0,1*Pointfordeling!$A$92,0)+IF(G70=0,1*Pointfordeling!$A$96,0))</f>
        <v>0.8</v>
      </c>
      <c r="H71" s="106">
        <f>IF(H6="-","",IF(H62=0,1*Pointfordeling!$A$80,0)+IF(H64=0,1*Pointfordeling!$A$84,0)+IF(H66=0,1*Pointfordeling!$A$88,0)+IF(H68=0,1*Pointfordeling!$A$92,0)+IF(H70=0,1*Pointfordeling!$A$96,0))</f>
        <v>0.1</v>
      </c>
      <c r="I71" s="106" t="str">
        <f>IF(I6="-","",IF(I62=0,1*Pointfordeling!$A$80,0)+IF(I64=0,1*Pointfordeling!$A$84,0)+IF(I66=0,1*Pointfordeling!$A$88,0)+IF(I68=0,1*Pointfordeling!$A$92,0)+IF(I70=0,1*Pointfordeling!$A$96,0))</f>
        <v/>
      </c>
      <c r="J71" s="106" t="str">
        <f>IF(J6="-","",IF(J62=0,1*Pointfordeling!$A$80,0)+IF(J64=0,1*Pointfordeling!$A$84,0)+IF(J66=0,1*Pointfordeling!$A$88,0)+IF(J68=0,1*Pointfordeling!$A$92,0)+IF(J70=0,1*Pointfordeling!$A$96,0))</f>
        <v/>
      </c>
      <c r="K71" s="106" t="str">
        <f>IF(K6="-","",IF(K62=0,1*Pointfordeling!$A$80,0)+IF(K64=0,1*Pointfordeling!$A$84,0)+IF(K66=0,1*Pointfordeling!$A$88,0)+IF(K68=0,1*Pointfordeling!$A$92,0)+IF(K70=0,1*Pointfordeling!$A$96,0))</f>
        <v/>
      </c>
      <c r="L71" s="106" t="str">
        <f>IF(L6="-","",IF(L62=0,1*Pointfordeling!$A$80,0)+IF(L64=0,1*Pointfordeling!$A$84,0)+IF(L66=0,1*Pointfordeling!$A$88,0)+IF(L68=0,1*Pointfordeling!$A$92,0)+IF(L70=0,1*Pointfordeling!$A$96,0))</f>
        <v/>
      </c>
      <c r="M71" s="106" t="str">
        <f>IF(M6="-","",IF(M62=0,1*Pointfordeling!$A$80,0)+IF(M64=0,1*Pointfordeling!$A$84,0)+IF(M66=0,1*Pointfordeling!$A$88,0)+IF(M68=0,1*Pointfordeling!$A$92,0)+IF(M70=0,1*Pointfordeling!$A$96,0))</f>
        <v/>
      </c>
      <c r="N71" s="106" t="str">
        <f>IF(N6="-","",IF(N62=0,1*Pointfordeling!$A$80,0)+IF(N64=0,1*Pointfordeling!$A$84,0)+IF(N66=0,1*Pointfordeling!$A$88,0)+IF(N68=0,1*Pointfordeling!$A$92,0)+IF(N70=0,1*Pointfordeling!$A$96,0))</f>
        <v/>
      </c>
      <c r="O71" s="106" t="str">
        <f>IF(O6="-","",IF(O62=0,1*Pointfordeling!$A$80,0)+IF(O64=0,1*Pointfordeling!$A$84,0)+IF(O66=0,1*Pointfordeling!$A$88,0)+IF(O68=0,1*Pointfordeling!$A$92,0)+IF(O70=0,1*Pointfordeling!$A$96,0))</f>
        <v/>
      </c>
      <c r="P71" s="106" t="str">
        <f>IF(P6="-","",IF(P62=0,1*Pointfordeling!$A$80,0)+IF(P64=0,1*Pointfordeling!$A$84,0)+IF(P66=0,1*Pointfordeling!$A$88,0)+IF(P68=0,1*Pointfordeling!$A$92,0)+IF(P70=0,1*Pointfordeling!$A$96,0))</f>
        <v/>
      </c>
      <c r="Q71" s="106" t="str">
        <f>IF(Q6="-","",IF(Q62=0,1*Pointfordeling!$A$80,0)+IF(Q64=0,1*Pointfordeling!$A$84,0)+IF(Q66=0,1*Pointfordeling!$A$88,0)+IF(Q68=0,1*Pointfordeling!$A$92,0)+IF(Q70=0,1*Pointfordeling!$A$96,0))</f>
        <v/>
      </c>
      <c r="R71" s="106" t="str">
        <f>IF(R6="-","",IF(R62=0,1*Pointfordeling!$A$80,0)+IF(R64=0,1*Pointfordeling!$A$84,0)+IF(R66=0,1*Pointfordeling!$A$88,0)+IF(R68=0,1*Pointfordeling!$A$92,0)+IF(R70=0,1*Pointfordeling!$A$96,0))</f>
        <v/>
      </c>
      <c r="S71" s="106" t="str">
        <f>IF(S6="-","",IF(S62=0,1*Pointfordeling!$A$80,0)+IF(S64=0,1*Pointfordeling!$A$84,0)+IF(S66=0,1*Pointfordeling!$A$88,0)+IF(S68=0,1*Pointfordeling!$A$92,0)+IF(S70=0,1*Pointfordeling!$A$96,0))</f>
        <v/>
      </c>
      <c r="T71" s="106" t="str">
        <f>IF(T6="-","",IF(T62=0,1*Pointfordeling!$A$80,0)+IF(T64=0,1*Pointfordeling!$A$84,0)+IF(T66=0,1*Pointfordeling!$A$88,0)+IF(T68=0,1*Pointfordeling!$A$92,0)+IF(T70=0,1*Pointfordeling!$A$96,0))</f>
        <v/>
      </c>
      <c r="U71" s="106" t="str">
        <f>IF(U6="-","",IF(U62=0,1*Pointfordeling!$A$80,0)+IF(U64=0,1*Pointfordeling!$A$84,0)+IF(U66=0,1*Pointfordeling!$A$88,0)+IF(U68=0,1*Pointfordeling!$A$92,0)+IF(U70=0,1*Pointfordeling!$A$96,0))</f>
        <v/>
      </c>
      <c r="V71" s="106" t="str">
        <f>IF(V6="-","",IF(V62=0,1*Pointfordeling!$A$80,0)+IF(V64=0,1*Pointfordeling!$A$84,0)+IF(V66=0,1*Pointfordeling!$A$88,0)+IF(V68=0,1*Pointfordeling!$A$92,0)+IF(V70=0,1*Pointfordeling!$A$96,0))</f>
        <v/>
      </c>
      <c r="W71" s="106" t="str">
        <f>IF(W6="-","",IF(W62=0,1*Pointfordeling!$A$80,0)+IF(W64=0,1*Pointfordeling!$A$84,0)+IF(W66=0,1*Pointfordeling!$A$88,0)+IF(W68=0,1*Pointfordeling!$A$92,0)+IF(W70=0,1*Pointfordeling!$A$96,0))</f>
        <v/>
      </c>
      <c r="X71" s="106" t="str">
        <f>IF(X6="-","",IF(X62=0,1*Pointfordeling!$A$80,0)+IF(X64=0,1*Pointfordeling!$A$84,0)+IF(X66=0,1*Pointfordeling!$A$88,0)+IF(X68=0,1*Pointfordeling!$A$92,0)+IF(X70=0,1*Pointfordeling!$A$96,0))</f>
        <v/>
      </c>
      <c r="Y71" s="106" t="str">
        <f>IF(Y6="-","",IF(Y62=0,1*Pointfordeling!$A$80,0)+IF(Y64=0,1*Pointfordeling!$A$84,0)+IF(Y66=0,1*Pointfordeling!$A$88,0)+IF(Y68=0,1*Pointfordeling!$A$92,0)+IF(Y70=0,1*Pointfordeling!$A$96,0))</f>
        <v/>
      </c>
      <c r="Z71" s="106" t="str">
        <f>IF(Z6="-","",IF(Z62=0,1*Pointfordeling!$A$80,0)+IF(Z64=0,1*Pointfordeling!$A$84,0)+IF(Z66=0,1*Pointfordeling!$A$88,0)+IF(Z68=0,1*Pointfordeling!$A$92,0)+IF(Z70=0,1*Pointfordeling!$A$96,0))</f>
        <v/>
      </c>
      <c r="AA71" s="106" t="str">
        <f>IF(AA6="-","",IF(AA62=0,1*Pointfordeling!$A$80,0)+IF(AA64=0,1*Pointfordeling!$A$84,0)+IF(AA66=0,1*Pointfordeling!$A$88,0)+IF(AA68=0,1*Pointfordeling!$A$92,0)+IF(AA70=0,1*Pointfordeling!$A$96,0))</f>
        <v/>
      </c>
      <c r="AB71" s="106" t="str">
        <f>IF(AB6="-","",IF(AB62=0,1*Pointfordeling!$A$80,0)+IF(AB64=0,1*Pointfordeling!$A$84,0)+IF(AB66=0,1*Pointfordeling!$A$88,0)+IF(AB68=0,1*Pointfordeling!$A$92,0)+IF(AB70=0,1*Pointfordeling!$A$96,0))</f>
        <v/>
      </c>
      <c r="AC71" s="106" t="str">
        <f>IF(AC6="-","",IF(AC62=0,1*Pointfordeling!$A$80,0)+IF(AC64=0,1*Pointfordeling!$A$84,0)+IF(AC66=0,1*Pointfordeling!$A$88,0)+IF(AC68=0,1*Pointfordeling!$A$92,0)+IF(AC70=0,1*Pointfordeling!$A$96,0))</f>
        <v/>
      </c>
      <c r="AD71" s="106" t="str">
        <f>IF(AD6="-","",IF(AD62=0,1*Pointfordeling!$A$80,0)+IF(AD64=0,1*Pointfordeling!$A$84,0)+IF(AD66=0,1*Pointfordeling!$A$88,0)+IF(AD68=0,1*Pointfordeling!$A$92,0)+IF(AD70=0,1*Pointfordeling!$A$96,0))</f>
        <v/>
      </c>
      <c r="AE71" s="106" t="str">
        <f>IF(AE6="-","",IF(AE62=0,1*Pointfordeling!$A$80,0)+IF(AE64=0,1*Pointfordeling!$A$84,0)+IF(AE66=0,1*Pointfordeling!$A$88,0)+IF(AE68=0,1*Pointfordeling!$A$92,0)+IF(AE70=0,1*Pointfordeling!$A$96,0))</f>
        <v/>
      </c>
      <c r="AF71" s="106" t="str">
        <f>IF(AF6="-","",IF(AF62=0,1*Pointfordeling!$A$80,0)+IF(AF64=0,1*Pointfordeling!$A$84,0)+IF(AF66=0,1*Pointfordeling!$A$88,0)+IF(AF68=0,1*Pointfordeling!$A$92,0)+IF(AF70=0,1*Pointfordeling!$A$96,0))</f>
        <v/>
      </c>
      <c r="AG71" s="106" t="str">
        <f>IF(AG6="-","",IF(AG62=0,1*Pointfordeling!$A$80,0)+IF(AG64=0,1*Pointfordeling!$A$84,0)+IF(AG66=0,1*Pointfordeling!$A$88,0)+IF(AG68=0,1*Pointfordeling!$A$92,0)+IF(AG70=0,1*Pointfordeling!$A$96,0))</f>
        <v/>
      </c>
      <c r="AH71" s="106" t="str">
        <f>IF(AH6="-","",IF(AH62=0,1*Pointfordeling!$A$80,0)+IF(AH64=0,1*Pointfordeling!$A$84,0)+IF(AH66=0,1*Pointfordeling!$A$88,0)+IF(AH68=0,1*Pointfordeling!$A$92,0)+IF(AH70=0,1*Pointfordeling!$A$96,0))</f>
        <v/>
      </c>
      <c r="AI71" s="106" t="str">
        <f>IF(AI6="-","",IF(AI62=0,1*Pointfordeling!$A$80,0)+IF(AI64=0,1*Pointfordeling!$A$84,0)+IF(AI66=0,1*Pointfordeling!$A$88,0)+IF(AI68=0,1*Pointfordeling!$A$92,0)+IF(AI70=0,1*Pointfordeling!$A$96,0))</f>
        <v/>
      </c>
      <c r="AJ71" s="106" t="str">
        <f>IF(AJ6="-","",IF(AJ62=0,1*Pointfordeling!$A$80,0)+IF(AJ64=0,1*Pointfordeling!$A$84,0)+IF(AJ66=0,1*Pointfordeling!$A$88,0)+IF(AJ68=0,1*Pointfordeling!$A$92,0)+IF(AJ70=0,1*Pointfordeling!$A$96,0))</f>
        <v/>
      </c>
      <c r="AK71" s="106" t="str">
        <f>IF(AK6="-","",IF(AK62=0,1*Pointfordeling!$A$80,0)+IF(AK64=0,1*Pointfordeling!$A$84,0)+IF(AK66=0,1*Pointfordeling!$A$88,0)+IF(AK68=0,1*Pointfordeling!$A$92,0)+IF(AK70=0,1*Pointfordeling!$A$96,0))</f>
        <v/>
      </c>
      <c r="AL71" s="106" t="str">
        <f>IF(AL6="-","",IF(AL62=0,1*Pointfordeling!$A$80,0)+IF(AL64=0,1*Pointfordeling!$A$84,0)+IF(AL66=0,1*Pointfordeling!$A$88,0)+IF(AL68=0,1*Pointfordeling!$A$92,0)+IF(AL70=0,1*Pointfordeling!$A$96,0))</f>
        <v/>
      </c>
      <c r="AM71" s="106" t="str">
        <f>IF(AM6="-","",IF(AM62=0,1*Pointfordeling!$A$80,0)+IF(AM64=0,1*Pointfordeling!$A$84,0)+IF(AM66=0,1*Pointfordeling!$A$88,0)+IF(AM68=0,1*Pointfordeling!$A$92,0)+IF(AM70=0,1*Pointfordeling!$A$96,0))</f>
        <v/>
      </c>
      <c r="AN71" s="106" t="str">
        <f>IF(AN6="-","",IF(AN62=0,1*Pointfordeling!$A$80,0)+IF(AN64=0,1*Pointfordeling!$A$84,0)+IF(AN66=0,1*Pointfordeling!$A$88,0)+IF(AN68=0,1*Pointfordeling!$A$92,0)+IF(AN70=0,1*Pointfordeling!$A$96,0))</f>
        <v/>
      </c>
      <c r="AO71" s="106" t="str">
        <f>IF(AO6="-","",IF(AO62=0,1*Pointfordeling!$A$80,0)+IF(AO64=0,1*Pointfordeling!$A$84,0)+IF(AO66=0,1*Pointfordeling!$A$88,0)+IF(AO68=0,1*Pointfordeling!$A$92,0)+IF(AO70=0,1*Pointfordeling!$A$96,0))</f>
        <v/>
      </c>
      <c r="AP71" s="106" t="str">
        <f>IF(AP6="-","",IF(AP62=0,1*Pointfordeling!$A$80,0)+IF(AP64=0,1*Pointfordeling!$A$84,0)+IF(AP66=0,1*Pointfordeling!$A$88,0)+IF(AP68=0,1*Pointfordeling!$A$92,0)+IF(AP70=0,1*Pointfordeling!$A$96,0))</f>
        <v/>
      </c>
      <c r="AQ71" s="106" t="str">
        <f>IF(AQ6="-","",IF(AQ62=0,1*Pointfordeling!$A$80,0)+IF(AQ64=0,1*Pointfordeling!$A$84,0)+IF(AQ66=0,1*Pointfordeling!$A$88,0)+IF(AQ68=0,1*Pointfordeling!$A$92,0)+IF(AQ70=0,1*Pointfordeling!$A$96,0))</f>
        <v/>
      </c>
      <c r="AR71" s="106" t="str">
        <f>IF(AR6="-","",IF(AR62=0,1*Pointfordeling!$A$80,0)+IF(AR64=0,1*Pointfordeling!$A$84,0)+IF(AR66=0,1*Pointfordeling!$A$88,0)+IF(AR68=0,1*Pointfordeling!$A$92,0)+IF(AR70=0,1*Pointfordeling!$A$96,0))</f>
        <v/>
      </c>
      <c r="AS71" s="106" t="str">
        <f>IF(AS6="-","",IF(AS62=0,1*Pointfordeling!$A$80,0)+IF(AS64=0,1*Pointfordeling!$A$84,0)+IF(AS66=0,1*Pointfordeling!$A$88,0)+IF(AS68=0,1*Pointfordeling!$A$92,0)+IF(AS70=0,1*Pointfordeling!$A$96,0))</f>
        <v/>
      </c>
      <c r="AT71" s="106" t="str">
        <f>IF(AT6="-","",IF(AT62=0,1*Pointfordeling!$A$80,0)+IF(AT64=0,1*Pointfordeling!$A$84,0)+IF(AT66=0,1*Pointfordeling!$A$88,0)+IF(AT68=0,1*Pointfordeling!$A$92,0)+IF(AT70=0,1*Pointfordeling!$A$96,0))</f>
        <v/>
      </c>
      <c r="AU71" s="106" t="str">
        <f>IF(AU6="-","",IF(AU62=0,1*Pointfordeling!$A$80,0)+IF(AU64=0,1*Pointfordeling!$A$84,0)+IF(AU66=0,1*Pointfordeling!$A$88,0)+IF(AU68=0,1*Pointfordeling!$A$92,0)+IF(AU70=0,1*Pointfordeling!$A$96,0))</f>
        <v/>
      </c>
      <c r="AV71" s="106" t="str">
        <f>IF(AV6="-","",IF(AV62=0,1*Pointfordeling!$A$80,0)+IF(AV64=0,1*Pointfordeling!$A$84,0)+IF(AV66=0,1*Pointfordeling!$A$88,0)+IF(AV68=0,1*Pointfordeling!$A$92,0)+IF(AV70=0,1*Pointfordeling!$A$96,0))</f>
        <v/>
      </c>
      <c r="AW71" s="106" t="str">
        <f>IF(AW6="-","",IF(AW62=0,1*Pointfordeling!$A$80,0)+IF(AW64=0,1*Pointfordeling!$A$84,0)+IF(AW66=0,1*Pointfordeling!$A$88,0)+IF(AW68=0,1*Pointfordeling!$A$92,0)+IF(AW70=0,1*Pointfordeling!$A$96,0))</f>
        <v/>
      </c>
      <c r="AX71" s="106" t="str">
        <f>IF(AX6="-","",IF(AX62=0,1*Pointfordeling!$A$80,0)+IF(AX64=0,1*Pointfordeling!$A$84,0)+IF(AX66=0,1*Pointfordeling!$A$88,0)+IF(AX68=0,1*Pointfordeling!$A$92,0)+IF(AX70=0,1*Pointfordeling!$A$96,0))</f>
        <v/>
      </c>
      <c r="AY71" s="106" t="str">
        <f>IF(AY6="-","",IF(AY62=0,1*Pointfordeling!$A$80,0)+IF(AY64=0,1*Pointfordeling!$A$84,0)+IF(AY66=0,1*Pointfordeling!$A$88,0)+IF(AY68=0,1*Pointfordeling!$A$92,0)+IF(AY70=0,1*Pointfordeling!$A$96,0))</f>
        <v/>
      </c>
      <c r="AZ71" s="106" t="str">
        <f>IF(AZ6="-","",IF(AZ62=0,1*Pointfordeling!$A$80,0)+IF(AZ64=0,1*Pointfordeling!$A$84,0)+IF(AZ66=0,1*Pointfordeling!$A$88,0)+IF(AZ68=0,1*Pointfordeling!$A$92,0)+IF(AZ70=0,1*Pointfordeling!$A$96,0))</f>
        <v/>
      </c>
      <c r="BA71" s="106" t="str">
        <f>IF(BA6="-","",IF(BA62=0,1*Pointfordeling!$A$80,0)+IF(BA64=0,1*Pointfordeling!$A$84,0)+IF(BA66=0,1*Pointfordeling!$A$88,0)+IF(BA68=0,1*Pointfordeling!$A$92,0)+IF(BA70=0,1*Pointfordeling!$A$96,0))</f>
        <v/>
      </c>
      <c r="BB71" s="106" t="str">
        <f>IF(BB6="-","",IF(BB62=0,1*Pointfordeling!$A$80,0)+IF(BB64=0,1*Pointfordeling!$A$84,0)+IF(BB66=0,1*Pointfordeling!$A$88,0)+IF(BB68=0,1*Pointfordeling!$A$92,0)+IF(BB70=0,1*Pointfordeling!$A$96,0))</f>
        <v/>
      </c>
      <c r="BC71" s="106" t="str">
        <f>IF(BC6="-","",IF(BC62=0,1*Pointfordeling!$A$80,0)+IF(BC64=0,1*Pointfordeling!$A$84,0)+IF(BC66=0,1*Pointfordeling!$A$88,0)+IF(BC68=0,1*Pointfordeling!$A$92,0)+IF(BC70=0,1*Pointfordeling!$A$96,0))</f>
        <v/>
      </c>
      <c r="BD71" s="106" t="str">
        <f>IF(BD6="-","",IF(BD62=0,1*Pointfordeling!$A$80,0)+IF(BD64=0,1*Pointfordeling!$A$84,0)+IF(BD66=0,1*Pointfordeling!$A$88,0)+IF(BD68=0,1*Pointfordeling!$A$92,0)+IF(BD70=0,1*Pointfordeling!$A$96,0))</f>
        <v/>
      </c>
      <c r="BE71" s="106" t="str">
        <f>IF(BE6="-","",IF(BE62=0,1*Pointfordeling!$A$80,0)+IF(BE64=0,1*Pointfordeling!$A$84,0)+IF(BE66=0,1*Pointfordeling!$A$88,0)+IF(BE68=0,1*Pointfordeling!$A$92,0)+IF(BE70=0,1*Pointfordeling!$A$96,0))</f>
        <v/>
      </c>
      <c r="BF71" s="106" t="str">
        <f>IF(BF6="-","",IF(BF62=0,1*Pointfordeling!$A$80,0)+IF(BF64=0,1*Pointfordeling!$A$84,0)+IF(BF66=0,1*Pointfordeling!$A$88,0)+IF(BF68=0,1*Pointfordeling!$A$92,0)+IF(BF70=0,1*Pointfordeling!$A$96,0))</f>
        <v/>
      </c>
      <c r="BG71" s="106" t="str">
        <f>IF(BG6="-","",IF(BG62=0,1*Pointfordeling!$A$80,0)+IF(BG64=0,1*Pointfordeling!$A$84,0)+IF(BG66=0,1*Pointfordeling!$A$88,0)+IF(BG68=0,1*Pointfordeling!$A$92,0)+IF(BG70=0,1*Pointfordeling!$A$96,0))</f>
        <v/>
      </c>
      <c r="BH71" s="106" t="str">
        <f>IF(BH6="-","",IF(BH62=0,1*Pointfordeling!$A$80,0)+IF(BH64=0,1*Pointfordeling!$A$84,0)+IF(BH66=0,1*Pointfordeling!$A$88,0)+IF(BH68=0,1*Pointfordeling!$A$92,0)+IF(BH70=0,1*Pointfordeling!$A$96,0))</f>
        <v/>
      </c>
      <c r="BI71" s="106" t="str">
        <f>IF(BI6="-","",IF(BI62=0,1*Pointfordeling!$A$80,0)+IF(BI64=0,1*Pointfordeling!$A$84,0)+IF(BI66=0,1*Pointfordeling!$A$88,0)+IF(BI68=0,1*Pointfordeling!$A$92,0)+IF(BI70=0,1*Pointfordeling!$A$96,0))</f>
        <v/>
      </c>
      <c r="BJ71" s="106" t="str">
        <f>IF(BJ6="-","",IF(BJ62=0,1*Pointfordeling!$A$80,0)+IF(BJ64=0,1*Pointfordeling!$A$84,0)+IF(BJ66=0,1*Pointfordeling!$A$88,0)+IF(BJ68=0,1*Pointfordeling!$A$92,0)+IF(BJ70=0,1*Pointfordeling!$A$96,0))</f>
        <v/>
      </c>
      <c r="BK71" s="106" t="str">
        <f>IF(BK6="-","",IF(BK62=0,1*Pointfordeling!$A$80,0)+IF(BK64=0,1*Pointfordeling!$A$84,0)+IF(BK66=0,1*Pointfordeling!$A$88,0)+IF(BK68=0,1*Pointfordeling!$A$92,0)+IF(BK70=0,1*Pointfordeling!$A$96,0))</f>
        <v/>
      </c>
      <c r="BL71" s="3"/>
      <c r="BM71" s="3"/>
      <c r="BN71" s="3"/>
      <c r="BO71" s="3"/>
      <c r="BP71" s="3"/>
    </row>
    <row r="72" spans="1:68" x14ac:dyDescent="0.4">
      <c r="A72" s="3"/>
      <c r="B72" s="3"/>
      <c r="C72" s="3"/>
      <c r="D72" s="380"/>
      <c r="E72" s="97">
        <f>IF(E6="-","",IF(E62=1,1*Pointfordeling!$A$80,0)+IF(E64=1,1*Pointfordeling!$A$84,0)+IF(E66=1,1*Pointfordeling!$A$88,0)+IF(E68=1,1*Pointfordeling!$A$92,0)+IF(E70=1,1*Pointfordeling!$A$96,0))</f>
        <v>0</v>
      </c>
      <c r="F72" s="97">
        <f>IF(F6="-","",IF(F62=1,1*Pointfordeling!$A$80,0)+IF(F64=1,1*Pointfordeling!$A$84,0)+IF(F66=1,1*Pointfordeling!$A$88,0)+IF(F68=1,1*Pointfordeling!$A$92,0)+IF(F70=1,1*Pointfordeling!$A$96,0))</f>
        <v>0.65</v>
      </c>
      <c r="G72" s="97">
        <f>IF(G6="-","",IF(G62=1,1*Pointfordeling!$A$80,0)+IF(G64=1,1*Pointfordeling!$A$84,0)+IF(G66=1,1*Pointfordeling!$A$88,0)+IF(G68=1,1*Pointfordeling!$A$92,0)+IF(G70=1,1*Pointfordeling!$A$96,0))</f>
        <v>0.2</v>
      </c>
      <c r="H72" s="97">
        <f>IF(H6="-","",IF(H62=1,1*Pointfordeling!$A$80,0)+IF(H64=1,1*Pointfordeling!$A$84,0)+IF(H66=1,1*Pointfordeling!$A$88,0)+IF(H68=1,1*Pointfordeling!$A$92,0)+IF(H70=1,1*Pointfordeling!$A$96,0))</f>
        <v>0.75</v>
      </c>
      <c r="I72" s="97" t="str">
        <f>IF(I6="-","",IF(I62=1,1*Pointfordeling!$A$80,0)+IF(I64=1,1*Pointfordeling!$A$84,0)+IF(I66=1,1*Pointfordeling!$A$88,0)+IF(I68=1,1*Pointfordeling!$A$92,0)+IF(I70=1,1*Pointfordeling!$A$96,0))</f>
        <v/>
      </c>
      <c r="J72" s="97" t="str">
        <f>IF(J6="-","",IF(J62=1,1*Pointfordeling!$A$80,0)+IF(J64=1,1*Pointfordeling!$A$84,0)+IF(J66=1,1*Pointfordeling!$A$88,0)+IF(J68=1,1*Pointfordeling!$A$92,0)+IF(J70=1,1*Pointfordeling!$A$96,0))</f>
        <v/>
      </c>
      <c r="K72" s="97" t="str">
        <f>IF(K6="-","",IF(K62=1,1*Pointfordeling!$A$80,0)+IF(K64=1,1*Pointfordeling!$A$84,0)+IF(K66=1,1*Pointfordeling!$A$88,0)+IF(K68=1,1*Pointfordeling!$A$92,0)+IF(K70=1,1*Pointfordeling!$A$96,0))</f>
        <v/>
      </c>
      <c r="L72" s="97" t="str">
        <f>IF(L6="-","",IF(L62=1,1*Pointfordeling!$A$80,0)+IF(L64=1,1*Pointfordeling!$A$84,0)+IF(L66=1,1*Pointfordeling!$A$88,0)+IF(L68=1,1*Pointfordeling!$A$92,0)+IF(L70=1,1*Pointfordeling!$A$96,0))</f>
        <v/>
      </c>
      <c r="M72" s="97" t="str">
        <f>IF(M6="-","",IF(M62=1,1*Pointfordeling!$A$80,0)+IF(M64=1,1*Pointfordeling!$A$84,0)+IF(M66=1,1*Pointfordeling!$A$88,0)+IF(M68=1,1*Pointfordeling!$A$92,0)+IF(M70=1,1*Pointfordeling!$A$96,0))</f>
        <v/>
      </c>
      <c r="N72" s="97" t="str">
        <f>IF(N6="-","",IF(N62=1,1*Pointfordeling!$A$80,0)+IF(N64=1,1*Pointfordeling!$A$84,0)+IF(N66=1,1*Pointfordeling!$A$88,0)+IF(N68=1,1*Pointfordeling!$A$92,0)+IF(N70=1,1*Pointfordeling!$A$96,0))</f>
        <v/>
      </c>
      <c r="O72" s="97" t="str">
        <f>IF(O6="-","",IF(O62=1,1*Pointfordeling!$A$80,0)+IF(O64=1,1*Pointfordeling!$A$84,0)+IF(O66=1,1*Pointfordeling!$A$88,0)+IF(O68=1,1*Pointfordeling!$A$92,0)+IF(O70=1,1*Pointfordeling!$A$96,0))</f>
        <v/>
      </c>
      <c r="P72" s="97" t="str">
        <f>IF(P6="-","",IF(P62=1,1*Pointfordeling!$A$80,0)+IF(P64=1,1*Pointfordeling!$A$84,0)+IF(P66=1,1*Pointfordeling!$A$88,0)+IF(P68=1,1*Pointfordeling!$A$92,0)+IF(P70=1,1*Pointfordeling!$A$96,0))</f>
        <v/>
      </c>
      <c r="Q72" s="97" t="str">
        <f>IF(Q6="-","",IF(Q62=1,1*Pointfordeling!$A$80,0)+IF(Q64=1,1*Pointfordeling!$A$84,0)+IF(Q66=1,1*Pointfordeling!$A$88,0)+IF(Q68=1,1*Pointfordeling!$A$92,0)+IF(Q70=1,1*Pointfordeling!$A$96,0))</f>
        <v/>
      </c>
      <c r="R72" s="97" t="str">
        <f>IF(R6="-","",IF(R62=1,1*Pointfordeling!$A$80,0)+IF(R64=1,1*Pointfordeling!$A$84,0)+IF(R66=1,1*Pointfordeling!$A$88,0)+IF(R68=1,1*Pointfordeling!$A$92,0)+IF(R70=1,1*Pointfordeling!$A$96,0))</f>
        <v/>
      </c>
      <c r="S72" s="97" t="str">
        <f>IF(S6="-","",IF(S62=1,1*Pointfordeling!$A$80,0)+IF(S64=1,1*Pointfordeling!$A$84,0)+IF(S66=1,1*Pointfordeling!$A$88,0)+IF(S68=1,1*Pointfordeling!$A$92,0)+IF(S70=1,1*Pointfordeling!$A$96,0))</f>
        <v/>
      </c>
      <c r="T72" s="97" t="str">
        <f>IF(T6="-","",IF(T62=1,1*Pointfordeling!$A$80,0)+IF(T64=1,1*Pointfordeling!$A$84,0)+IF(T66=1,1*Pointfordeling!$A$88,0)+IF(T68=1,1*Pointfordeling!$A$92,0)+IF(T70=1,1*Pointfordeling!$A$96,0))</f>
        <v/>
      </c>
      <c r="U72" s="97" t="str">
        <f>IF(U6="-","",IF(U62=1,1*Pointfordeling!$A$80,0)+IF(U64=1,1*Pointfordeling!$A$84,0)+IF(U66=1,1*Pointfordeling!$A$88,0)+IF(U68=1,1*Pointfordeling!$A$92,0)+IF(U70=1,1*Pointfordeling!$A$96,0))</f>
        <v/>
      </c>
      <c r="V72" s="97" t="str">
        <f>IF(V6="-","",IF(V62=1,1*Pointfordeling!$A$80,0)+IF(V64=1,1*Pointfordeling!$A$84,0)+IF(V66=1,1*Pointfordeling!$A$88,0)+IF(V68=1,1*Pointfordeling!$A$92,0)+IF(V70=1,1*Pointfordeling!$A$96,0))</f>
        <v/>
      </c>
      <c r="W72" s="97" t="str">
        <f>IF(W6="-","",IF(W62=1,1*Pointfordeling!$A$80,0)+IF(W64=1,1*Pointfordeling!$A$84,0)+IF(W66=1,1*Pointfordeling!$A$88,0)+IF(W68=1,1*Pointfordeling!$A$92,0)+IF(W70=1,1*Pointfordeling!$A$96,0))</f>
        <v/>
      </c>
      <c r="X72" s="97" t="str">
        <f>IF(X6="-","",IF(X62=1,1*Pointfordeling!$A$80,0)+IF(X64=1,1*Pointfordeling!$A$84,0)+IF(X66=1,1*Pointfordeling!$A$88,0)+IF(X68=1,1*Pointfordeling!$A$92,0)+IF(X70=1,1*Pointfordeling!$A$96,0))</f>
        <v/>
      </c>
      <c r="Y72" s="97" t="str">
        <f>IF(Y6="-","",IF(Y62=1,1*Pointfordeling!$A$80,0)+IF(Y64=1,1*Pointfordeling!$A$84,0)+IF(Y66=1,1*Pointfordeling!$A$88,0)+IF(Y68=1,1*Pointfordeling!$A$92,0)+IF(Y70=1,1*Pointfordeling!$A$96,0))</f>
        <v/>
      </c>
      <c r="Z72" s="97" t="str">
        <f>IF(Z6="-","",IF(Z62=1,1*Pointfordeling!$A$80,0)+IF(Z64=1,1*Pointfordeling!$A$84,0)+IF(Z66=1,1*Pointfordeling!$A$88,0)+IF(Z68=1,1*Pointfordeling!$A$92,0)+IF(Z70=1,1*Pointfordeling!$A$96,0))</f>
        <v/>
      </c>
      <c r="AA72" s="97" t="str">
        <f>IF(AA6="-","",IF(AA62=1,1*Pointfordeling!$A$80,0)+IF(AA64=1,1*Pointfordeling!$A$84,0)+IF(AA66=1,1*Pointfordeling!$A$88,0)+IF(AA68=1,1*Pointfordeling!$A$92,0)+IF(AA70=1,1*Pointfordeling!$A$96,0))</f>
        <v/>
      </c>
      <c r="AB72" s="97" t="str">
        <f>IF(AB6="-","",IF(AB62=1,1*Pointfordeling!$A$80,0)+IF(AB64=1,1*Pointfordeling!$A$84,0)+IF(AB66=1,1*Pointfordeling!$A$88,0)+IF(AB68=1,1*Pointfordeling!$A$92,0)+IF(AB70=1,1*Pointfordeling!$A$96,0))</f>
        <v/>
      </c>
      <c r="AC72" s="97" t="str">
        <f>IF(AC6="-","",IF(AC62=1,1*Pointfordeling!$A$80,0)+IF(AC64=1,1*Pointfordeling!$A$84,0)+IF(AC66=1,1*Pointfordeling!$A$88,0)+IF(AC68=1,1*Pointfordeling!$A$92,0)+IF(AC70=1,1*Pointfordeling!$A$96,0))</f>
        <v/>
      </c>
      <c r="AD72" s="97" t="str">
        <f>IF(AD6="-","",IF(AD62=1,1*Pointfordeling!$A$80,0)+IF(AD64=1,1*Pointfordeling!$A$84,0)+IF(AD66=1,1*Pointfordeling!$A$88,0)+IF(AD68=1,1*Pointfordeling!$A$92,0)+IF(AD70=1,1*Pointfordeling!$A$96,0))</f>
        <v/>
      </c>
      <c r="AE72" s="97" t="str">
        <f>IF(AE6="-","",IF(AE62=1,1*Pointfordeling!$A$80,0)+IF(AE64=1,1*Pointfordeling!$A$84,0)+IF(AE66=1,1*Pointfordeling!$A$88,0)+IF(AE68=1,1*Pointfordeling!$A$92,0)+IF(AE70=1,1*Pointfordeling!$A$96,0))</f>
        <v/>
      </c>
      <c r="AF72" s="97" t="str">
        <f>IF(AF6="-","",IF(AF62=1,1*Pointfordeling!$A$80,0)+IF(AF64=1,1*Pointfordeling!$A$84,0)+IF(AF66=1,1*Pointfordeling!$A$88,0)+IF(AF68=1,1*Pointfordeling!$A$92,0)+IF(AF70=1,1*Pointfordeling!$A$96,0))</f>
        <v/>
      </c>
      <c r="AG72" s="97" t="str">
        <f>IF(AG6="-","",IF(AG62=1,1*Pointfordeling!$A$80,0)+IF(AG64=1,1*Pointfordeling!$A$84,0)+IF(AG66=1,1*Pointfordeling!$A$88,0)+IF(AG68=1,1*Pointfordeling!$A$92,0)+IF(AG70=1,1*Pointfordeling!$A$96,0))</f>
        <v/>
      </c>
      <c r="AH72" s="97" t="str">
        <f>IF(AH6="-","",IF(AH62=1,1*Pointfordeling!$A$80,0)+IF(AH64=1,1*Pointfordeling!$A$84,0)+IF(AH66=1,1*Pointfordeling!$A$88,0)+IF(AH68=1,1*Pointfordeling!$A$92,0)+IF(AH70=1,1*Pointfordeling!$A$96,0))</f>
        <v/>
      </c>
      <c r="AI72" s="97" t="str">
        <f>IF(AI6="-","",IF(AI62=1,1*Pointfordeling!$A$80,0)+IF(AI64=1,1*Pointfordeling!$A$84,0)+IF(AI66=1,1*Pointfordeling!$A$88,0)+IF(AI68=1,1*Pointfordeling!$A$92,0)+IF(AI70=1,1*Pointfordeling!$A$96,0))</f>
        <v/>
      </c>
      <c r="AJ72" s="97" t="str">
        <f>IF(AJ6="-","",IF(AJ62=1,1*Pointfordeling!$A$80,0)+IF(AJ64=1,1*Pointfordeling!$A$84,0)+IF(AJ66=1,1*Pointfordeling!$A$88,0)+IF(AJ68=1,1*Pointfordeling!$A$92,0)+IF(AJ70=1,1*Pointfordeling!$A$96,0))</f>
        <v/>
      </c>
      <c r="AK72" s="97" t="str">
        <f>IF(AK6="-","",IF(AK62=1,1*Pointfordeling!$A$80,0)+IF(AK64=1,1*Pointfordeling!$A$84,0)+IF(AK66=1,1*Pointfordeling!$A$88,0)+IF(AK68=1,1*Pointfordeling!$A$92,0)+IF(AK70=1,1*Pointfordeling!$A$96,0))</f>
        <v/>
      </c>
      <c r="AL72" s="97" t="str">
        <f>IF(AL6="-","",IF(AL62=1,1*Pointfordeling!$A$80,0)+IF(AL64=1,1*Pointfordeling!$A$84,0)+IF(AL66=1,1*Pointfordeling!$A$88,0)+IF(AL68=1,1*Pointfordeling!$A$92,0)+IF(AL70=1,1*Pointfordeling!$A$96,0))</f>
        <v/>
      </c>
      <c r="AM72" s="97" t="str">
        <f>IF(AM6="-","",IF(AM62=1,1*Pointfordeling!$A$80,0)+IF(AM64=1,1*Pointfordeling!$A$84,0)+IF(AM66=1,1*Pointfordeling!$A$88,0)+IF(AM68=1,1*Pointfordeling!$A$92,0)+IF(AM70=1,1*Pointfordeling!$A$96,0))</f>
        <v/>
      </c>
      <c r="AN72" s="97" t="str">
        <f>IF(AN6="-","",IF(AN62=1,1*Pointfordeling!$A$80,0)+IF(AN64=1,1*Pointfordeling!$A$84,0)+IF(AN66=1,1*Pointfordeling!$A$88,0)+IF(AN68=1,1*Pointfordeling!$A$92,0)+IF(AN70=1,1*Pointfordeling!$A$96,0))</f>
        <v/>
      </c>
      <c r="AO72" s="97" t="str">
        <f>IF(AO6="-","",IF(AO62=1,1*Pointfordeling!$A$80,0)+IF(AO64=1,1*Pointfordeling!$A$84,0)+IF(AO66=1,1*Pointfordeling!$A$88,0)+IF(AO68=1,1*Pointfordeling!$A$92,0)+IF(AO70=1,1*Pointfordeling!$A$96,0))</f>
        <v/>
      </c>
      <c r="AP72" s="97" t="str">
        <f>IF(AP6="-","",IF(AP62=1,1*Pointfordeling!$A$80,0)+IF(AP64=1,1*Pointfordeling!$A$84,0)+IF(AP66=1,1*Pointfordeling!$A$88,0)+IF(AP68=1,1*Pointfordeling!$A$92,0)+IF(AP70=1,1*Pointfordeling!$A$96,0))</f>
        <v/>
      </c>
      <c r="AQ72" s="97" t="str">
        <f>IF(AQ6="-","",IF(AQ62=1,1*Pointfordeling!$A$80,0)+IF(AQ64=1,1*Pointfordeling!$A$84,0)+IF(AQ66=1,1*Pointfordeling!$A$88,0)+IF(AQ68=1,1*Pointfordeling!$A$92,0)+IF(AQ70=1,1*Pointfordeling!$A$96,0))</f>
        <v/>
      </c>
      <c r="AR72" s="97" t="str">
        <f>IF(AR6="-","",IF(AR62=1,1*Pointfordeling!$A$80,0)+IF(AR64=1,1*Pointfordeling!$A$84,0)+IF(AR66=1,1*Pointfordeling!$A$88,0)+IF(AR68=1,1*Pointfordeling!$A$92,0)+IF(AR70=1,1*Pointfordeling!$A$96,0))</f>
        <v/>
      </c>
      <c r="AS72" s="97" t="str">
        <f>IF(AS6="-","",IF(AS62=1,1*Pointfordeling!$A$80,0)+IF(AS64=1,1*Pointfordeling!$A$84,0)+IF(AS66=1,1*Pointfordeling!$A$88,0)+IF(AS68=1,1*Pointfordeling!$A$92,0)+IF(AS70=1,1*Pointfordeling!$A$96,0))</f>
        <v/>
      </c>
      <c r="AT72" s="97" t="str">
        <f>IF(AT6="-","",IF(AT62=1,1*Pointfordeling!$A$80,0)+IF(AT64=1,1*Pointfordeling!$A$84,0)+IF(AT66=1,1*Pointfordeling!$A$88,0)+IF(AT68=1,1*Pointfordeling!$A$92,0)+IF(AT70=1,1*Pointfordeling!$A$96,0))</f>
        <v/>
      </c>
      <c r="AU72" s="97" t="str">
        <f>IF(AU6="-","",IF(AU62=1,1*Pointfordeling!$A$80,0)+IF(AU64=1,1*Pointfordeling!$A$84,0)+IF(AU66=1,1*Pointfordeling!$A$88,0)+IF(AU68=1,1*Pointfordeling!$A$92,0)+IF(AU70=1,1*Pointfordeling!$A$96,0))</f>
        <v/>
      </c>
      <c r="AV72" s="97" t="str">
        <f>IF(AV6="-","",IF(AV62=1,1*Pointfordeling!$A$80,0)+IF(AV64=1,1*Pointfordeling!$A$84,0)+IF(AV66=1,1*Pointfordeling!$A$88,0)+IF(AV68=1,1*Pointfordeling!$A$92,0)+IF(AV70=1,1*Pointfordeling!$A$96,0))</f>
        <v/>
      </c>
      <c r="AW72" s="97" t="str">
        <f>IF(AW6="-","",IF(AW62=1,1*Pointfordeling!$A$80,0)+IF(AW64=1,1*Pointfordeling!$A$84,0)+IF(AW66=1,1*Pointfordeling!$A$88,0)+IF(AW68=1,1*Pointfordeling!$A$92,0)+IF(AW70=1,1*Pointfordeling!$A$96,0))</f>
        <v/>
      </c>
      <c r="AX72" s="97" t="str">
        <f>IF(AX6="-","",IF(AX62=1,1*Pointfordeling!$A$80,0)+IF(AX64=1,1*Pointfordeling!$A$84,0)+IF(AX66=1,1*Pointfordeling!$A$88,0)+IF(AX68=1,1*Pointfordeling!$A$92,0)+IF(AX70=1,1*Pointfordeling!$A$96,0))</f>
        <v/>
      </c>
      <c r="AY72" s="97" t="str">
        <f>IF(AY6="-","",IF(AY62=1,1*Pointfordeling!$A$80,0)+IF(AY64=1,1*Pointfordeling!$A$84,0)+IF(AY66=1,1*Pointfordeling!$A$88,0)+IF(AY68=1,1*Pointfordeling!$A$92,0)+IF(AY70=1,1*Pointfordeling!$A$96,0))</f>
        <v/>
      </c>
      <c r="AZ72" s="97" t="str">
        <f>IF(AZ6="-","",IF(AZ62=1,1*Pointfordeling!$A$80,0)+IF(AZ64=1,1*Pointfordeling!$A$84,0)+IF(AZ66=1,1*Pointfordeling!$A$88,0)+IF(AZ68=1,1*Pointfordeling!$A$92,0)+IF(AZ70=1,1*Pointfordeling!$A$96,0))</f>
        <v/>
      </c>
      <c r="BA72" s="97" t="str">
        <f>IF(BA6="-","",IF(BA62=1,1*Pointfordeling!$A$80,0)+IF(BA64=1,1*Pointfordeling!$A$84,0)+IF(BA66=1,1*Pointfordeling!$A$88,0)+IF(BA68=1,1*Pointfordeling!$A$92,0)+IF(BA70=1,1*Pointfordeling!$A$96,0))</f>
        <v/>
      </c>
      <c r="BB72" s="97" t="str">
        <f>IF(BB6="-","",IF(BB62=1,1*Pointfordeling!$A$80,0)+IF(BB64=1,1*Pointfordeling!$A$84,0)+IF(BB66=1,1*Pointfordeling!$A$88,0)+IF(BB68=1,1*Pointfordeling!$A$92,0)+IF(BB70=1,1*Pointfordeling!$A$96,0))</f>
        <v/>
      </c>
      <c r="BC72" s="97" t="str">
        <f>IF(BC6="-","",IF(BC62=1,1*Pointfordeling!$A$80,0)+IF(BC64=1,1*Pointfordeling!$A$84,0)+IF(BC66=1,1*Pointfordeling!$A$88,0)+IF(BC68=1,1*Pointfordeling!$A$92,0)+IF(BC70=1,1*Pointfordeling!$A$96,0))</f>
        <v/>
      </c>
      <c r="BD72" s="97" t="str">
        <f>IF(BD6="-","",IF(BD62=1,1*Pointfordeling!$A$80,0)+IF(BD64=1,1*Pointfordeling!$A$84,0)+IF(BD66=1,1*Pointfordeling!$A$88,0)+IF(BD68=1,1*Pointfordeling!$A$92,0)+IF(BD70=1,1*Pointfordeling!$A$96,0))</f>
        <v/>
      </c>
      <c r="BE72" s="97" t="str">
        <f>IF(BE6="-","",IF(BE62=1,1*Pointfordeling!$A$80,0)+IF(BE64=1,1*Pointfordeling!$A$84,0)+IF(BE66=1,1*Pointfordeling!$A$88,0)+IF(BE68=1,1*Pointfordeling!$A$92,0)+IF(BE70=1,1*Pointfordeling!$A$96,0))</f>
        <v/>
      </c>
      <c r="BF72" s="97" t="str">
        <f>IF(BF6="-","",IF(BF62=1,1*Pointfordeling!$A$80,0)+IF(BF64=1,1*Pointfordeling!$A$84,0)+IF(BF66=1,1*Pointfordeling!$A$88,0)+IF(BF68=1,1*Pointfordeling!$A$92,0)+IF(BF70=1,1*Pointfordeling!$A$96,0))</f>
        <v/>
      </c>
      <c r="BG72" s="97" t="str">
        <f>IF(BG6="-","",IF(BG62=1,1*Pointfordeling!$A$80,0)+IF(BG64=1,1*Pointfordeling!$A$84,0)+IF(BG66=1,1*Pointfordeling!$A$88,0)+IF(BG68=1,1*Pointfordeling!$A$92,0)+IF(BG70=1,1*Pointfordeling!$A$96,0))</f>
        <v/>
      </c>
      <c r="BH72" s="97" t="str">
        <f>IF(BH6="-","",IF(BH62=1,1*Pointfordeling!$A$80,0)+IF(BH64=1,1*Pointfordeling!$A$84,0)+IF(BH66=1,1*Pointfordeling!$A$88,0)+IF(BH68=1,1*Pointfordeling!$A$92,0)+IF(BH70=1,1*Pointfordeling!$A$96,0))</f>
        <v/>
      </c>
      <c r="BI72" s="97" t="str">
        <f>IF(BI6="-","",IF(BI62=1,1*Pointfordeling!$A$80,0)+IF(BI64=1,1*Pointfordeling!$A$84,0)+IF(BI66=1,1*Pointfordeling!$A$88,0)+IF(BI68=1,1*Pointfordeling!$A$92,0)+IF(BI70=1,1*Pointfordeling!$A$96,0))</f>
        <v/>
      </c>
      <c r="BJ72" s="97" t="str">
        <f>IF(BJ6="-","",IF(BJ62=1,1*Pointfordeling!$A$80,0)+IF(BJ64=1,1*Pointfordeling!$A$84,0)+IF(BJ66=1,1*Pointfordeling!$A$88,0)+IF(BJ68=1,1*Pointfordeling!$A$92,0)+IF(BJ70=1,1*Pointfordeling!$A$96,0))</f>
        <v/>
      </c>
      <c r="BK72" s="97" t="str">
        <f>IF(BK6="-","",IF(BK62=1,1*Pointfordeling!$A$80,0)+IF(BK64=1,1*Pointfordeling!$A$84,0)+IF(BK66=1,1*Pointfordeling!$A$88,0)+IF(BK68=1,1*Pointfordeling!$A$92,0)+IF(BK70=1,1*Pointfordeling!$A$96,0))</f>
        <v/>
      </c>
      <c r="BL72" s="3"/>
      <c r="BM72" s="3"/>
      <c r="BN72" s="3"/>
      <c r="BO72" s="3"/>
      <c r="BP72" s="3"/>
    </row>
    <row r="73" spans="1:68" ht="15" thickBot="1" x14ac:dyDescent="0.45">
      <c r="A73" s="3"/>
      <c r="B73" s="316"/>
      <c r="C73" s="316"/>
      <c r="D73" s="381"/>
      <c r="E73" s="107">
        <f>IF(E6="-","",IF(E62=2,1*Pointfordeling!$A$80,0)+IF(E64=2,1*Pointfordeling!$A$84,0)+IF(E66=2,1*Pointfordeling!$A$88,0)+IF(E68=2,1*Pointfordeling!$A$92,0)+IF(E70=2,1*Pointfordeling!$A$96,0))</f>
        <v>0</v>
      </c>
      <c r="F73" s="107">
        <f>IF(F6="-","",IF(F62=2,1*Pointfordeling!$A$80,0)+IF(F64=2,1*Pointfordeling!$A$84,0)+IF(F66=2,1*Pointfordeling!$A$88,0)+IF(F68=2,1*Pointfordeling!$A$92,0)+IF(F70=2,1*Pointfordeling!$A$96,0))</f>
        <v>0</v>
      </c>
      <c r="G73" s="107">
        <f>IF(G6="-","",IF(G62=2,1*Pointfordeling!$A$80,0)+IF(G64=2,1*Pointfordeling!$A$84,0)+IF(G66=2,1*Pointfordeling!$A$88,0)+IF(G68=2,1*Pointfordeling!$A$92,0)+IF(G70=2,1*Pointfordeling!$A$96,0))</f>
        <v>0</v>
      </c>
      <c r="H73" s="107">
        <f>IF(H6="-","",IF(H62=2,1*Pointfordeling!$A$80,0)+IF(H64=2,1*Pointfordeling!$A$84,0)+IF(H66=2,1*Pointfordeling!$A$88,0)+IF(H68=2,1*Pointfordeling!$A$92,0)+IF(H70=2,1*Pointfordeling!$A$96,0))</f>
        <v>0.15</v>
      </c>
      <c r="I73" s="107" t="str">
        <f>IF(I6="-","",IF(I62=2,1*Pointfordeling!$A$80,0)+IF(I64=2,1*Pointfordeling!$A$84,0)+IF(I66=2,1*Pointfordeling!$A$88,0)+IF(I68=2,1*Pointfordeling!$A$92,0)+IF(I70=2,1*Pointfordeling!$A$96,0))</f>
        <v/>
      </c>
      <c r="J73" s="107" t="str">
        <f>IF(J6="-","",IF(J62=2,1*Pointfordeling!$A$80,0)+IF(J64=2,1*Pointfordeling!$A$84,0)+IF(J66=2,1*Pointfordeling!$A$88,0)+IF(J68=2,1*Pointfordeling!$A$92,0)+IF(J70=2,1*Pointfordeling!$A$96,0))</f>
        <v/>
      </c>
      <c r="K73" s="107" t="str">
        <f>IF(K6="-","",IF(K62=2,1*Pointfordeling!$A$80,0)+IF(K64=2,1*Pointfordeling!$A$84,0)+IF(K66=2,1*Pointfordeling!$A$88,0)+IF(K68=2,1*Pointfordeling!$A$92,0)+IF(K70=2,1*Pointfordeling!$A$96,0))</f>
        <v/>
      </c>
      <c r="L73" s="107" t="str">
        <f>IF(L6="-","",IF(L62=2,1*Pointfordeling!$A$80,0)+IF(L64=2,1*Pointfordeling!$A$84,0)+IF(L66=2,1*Pointfordeling!$A$88,0)+IF(L68=2,1*Pointfordeling!$A$92,0)+IF(L70=2,1*Pointfordeling!$A$96,0))</f>
        <v/>
      </c>
      <c r="M73" s="107" t="str">
        <f>IF(M6="-","",IF(M62=2,1*Pointfordeling!$A$80,0)+IF(M64=2,1*Pointfordeling!$A$84,0)+IF(M66=2,1*Pointfordeling!$A$88,0)+IF(M68=2,1*Pointfordeling!$A$92,0)+IF(M70=2,1*Pointfordeling!$A$96,0))</f>
        <v/>
      </c>
      <c r="N73" s="107" t="str">
        <f>IF(N6="-","",IF(N62=2,1*Pointfordeling!$A$80,0)+IF(N64=2,1*Pointfordeling!$A$84,0)+IF(N66=2,1*Pointfordeling!$A$88,0)+IF(N68=2,1*Pointfordeling!$A$92,0)+IF(N70=2,1*Pointfordeling!$A$96,0))</f>
        <v/>
      </c>
      <c r="O73" s="107" t="str">
        <f>IF(O6="-","",IF(O62=2,1*Pointfordeling!$A$80,0)+IF(O64=2,1*Pointfordeling!$A$84,0)+IF(O66=2,1*Pointfordeling!$A$88,0)+IF(O68=2,1*Pointfordeling!$A$92,0)+IF(O70=2,1*Pointfordeling!$A$96,0))</f>
        <v/>
      </c>
      <c r="P73" s="107" t="str">
        <f>IF(P6="-","",IF(P62=2,1*Pointfordeling!$A$80,0)+IF(P64=2,1*Pointfordeling!$A$84,0)+IF(P66=2,1*Pointfordeling!$A$88,0)+IF(P68=2,1*Pointfordeling!$A$92,0)+IF(P70=2,1*Pointfordeling!$A$96,0))</f>
        <v/>
      </c>
      <c r="Q73" s="107" t="str">
        <f>IF(Q6="-","",IF(Q62=2,1*Pointfordeling!$A$80,0)+IF(Q64=2,1*Pointfordeling!$A$84,0)+IF(Q66=2,1*Pointfordeling!$A$88,0)+IF(Q68=2,1*Pointfordeling!$A$92,0)+IF(Q70=2,1*Pointfordeling!$A$96,0))</f>
        <v/>
      </c>
      <c r="R73" s="107" t="str">
        <f>IF(R6="-","",IF(R62=2,1*Pointfordeling!$A$80,0)+IF(R64=2,1*Pointfordeling!$A$84,0)+IF(R66=2,1*Pointfordeling!$A$88,0)+IF(R68=2,1*Pointfordeling!$A$92,0)+IF(R70=2,1*Pointfordeling!$A$96,0))</f>
        <v/>
      </c>
      <c r="S73" s="107" t="str">
        <f>IF(S6="-","",IF(S62=2,1*Pointfordeling!$A$80,0)+IF(S64=2,1*Pointfordeling!$A$84,0)+IF(S66=2,1*Pointfordeling!$A$88,0)+IF(S68=2,1*Pointfordeling!$A$92,0)+IF(S70=2,1*Pointfordeling!$A$96,0))</f>
        <v/>
      </c>
      <c r="T73" s="107" t="str">
        <f>IF(T6="-","",IF(T62=2,1*Pointfordeling!$A$80,0)+IF(T64=2,1*Pointfordeling!$A$84,0)+IF(T66=2,1*Pointfordeling!$A$88,0)+IF(T68=2,1*Pointfordeling!$A$92,0)+IF(T70=2,1*Pointfordeling!$A$96,0))</f>
        <v/>
      </c>
      <c r="U73" s="107" t="str">
        <f>IF(U6="-","",IF(U62=2,1*Pointfordeling!$A$80,0)+IF(U64=2,1*Pointfordeling!$A$84,0)+IF(U66=2,1*Pointfordeling!$A$88,0)+IF(U68=2,1*Pointfordeling!$A$92,0)+IF(U70=2,1*Pointfordeling!$A$96,0))</f>
        <v/>
      </c>
      <c r="V73" s="107" t="str">
        <f>IF(V6="-","",IF(V62=2,1*Pointfordeling!$A$80,0)+IF(V64=2,1*Pointfordeling!$A$84,0)+IF(V66=2,1*Pointfordeling!$A$88,0)+IF(V68=2,1*Pointfordeling!$A$92,0)+IF(V70=2,1*Pointfordeling!$A$96,0))</f>
        <v/>
      </c>
      <c r="W73" s="107" t="str">
        <f>IF(W6="-","",IF(W62=2,1*Pointfordeling!$A$80,0)+IF(W64=2,1*Pointfordeling!$A$84,0)+IF(W66=2,1*Pointfordeling!$A$88,0)+IF(W68=2,1*Pointfordeling!$A$92,0)+IF(W70=2,1*Pointfordeling!$A$96,0))</f>
        <v/>
      </c>
      <c r="X73" s="107" t="str">
        <f>IF(X6="-","",IF(X62=2,1*Pointfordeling!$A$80,0)+IF(X64=2,1*Pointfordeling!$A$84,0)+IF(X66=2,1*Pointfordeling!$A$88,0)+IF(X68=2,1*Pointfordeling!$A$92,0)+IF(X70=2,1*Pointfordeling!$A$96,0))</f>
        <v/>
      </c>
      <c r="Y73" s="107" t="str">
        <f>IF(Y6="-","",IF(Y62=2,1*Pointfordeling!$A$80,0)+IF(Y64=2,1*Pointfordeling!$A$84,0)+IF(Y66=2,1*Pointfordeling!$A$88,0)+IF(Y68=2,1*Pointfordeling!$A$92,0)+IF(Y70=2,1*Pointfordeling!$A$96,0))</f>
        <v/>
      </c>
      <c r="Z73" s="107" t="str">
        <f>IF(Z6="-","",IF(Z62=2,1*Pointfordeling!$A$80,0)+IF(Z64=2,1*Pointfordeling!$A$84,0)+IF(Z66=2,1*Pointfordeling!$A$88,0)+IF(Z68=2,1*Pointfordeling!$A$92,0)+IF(Z70=2,1*Pointfordeling!$A$96,0))</f>
        <v/>
      </c>
      <c r="AA73" s="107" t="str">
        <f>IF(AA6="-","",IF(AA62=2,1*Pointfordeling!$A$80,0)+IF(AA64=2,1*Pointfordeling!$A$84,0)+IF(AA66=2,1*Pointfordeling!$A$88,0)+IF(AA68=2,1*Pointfordeling!$A$92,0)+IF(AA70=2,1*Pointfordeling!$A$96,0))</f>
        <v/>
      </c>
      <c r="AB73" s="107" t="str">
        <f>IF(AB6="-","",IF(AB62=2,1*Pointfordeling!$A$80,0)+IF(AB64=2,1*Pointfordeling!$A$84,0)+IF(AB66=2,1*Pointfordeling!$A$88,0)+IF(AB68=2,1*Pointfordeling!$A$92,0)+IF(AB70=2,1*Pointfordeling!$A$96,0))</f>
        <v/>
      </c>
      <c r="AC73" s="107" t="str">
        <f>IF(AC6="-","",IF(AC62=2,1*Pointfordeling!$A$80,0)+IF(AC64=2,1*Pointfordeling!$A$84,0)+IF(AC66=2,1*Pointfordeling!$A$88,0)+IF(AC68=2,1*Pointfordeling!$A$92,0)+IF(AC70=2,1*Pointfordeling!$A$96,0))</f>
        <v/>
      </c>
      <c r="AD73" s="107" t="str">
        <f>IF(AD6="-","",IF(AD62=2,1*Pointfordeling!$A$80,0)+IF(AD64=2,1*Pointfordeling!$A$84,0)+IF(AD66=2,1*Pointfordeling!$A$88,0)+IF(AD68=2,1*Pointfordeling!$A$92,0)+IF(AD70=2,1*Pointfordeling!$A$96,0))</f>
        <v/>
      </c>
      <c r="AE73" s="107" t="str">
        <f>IF(AE6="-","",IF(AE62=2,1*Pointfordeling!$A$80,0)+IF(AE64=2,1*Pointfordeling!$A$84,0)+IF(AE66=2,1*Pointfordeling!$A$88,0)+IF(AE68=2,1*Pointfordeling!$A$92,0)+IF(AE70=2,1*Pointfordeling!$A$96,0))</f>
        <v/>
      </c>
      <c r="AF73" s="107" t="str">
        <f>IF(AF6="-","",IF(AF62=2,1*Pointfordeling!$A$80,0)+IF(AF64=2,1*Pointfordeling!$A$84,0)+IF(AF66=2,1*Pointfordeling!$A$88,0)+IF(AF68=2,1*Pointfordeling!$A$92,0)+IF(AF70=2,1*Pointfordeling!$A$96,0))</f>
        <v/>
      </c>
      <c r="AG73" s="107" t="str">
        <f>IF(AG6="-","",IF(AG62=2,1*Pointfordeling!$A$80,0)+IF(AG64=2,1*Pointfordeling!$A$84,0)+IF(AG66=2,1*Pointfordeling!$A$88,0)+IF(AG68=2,1*Pointfordeling!$A$92,0)+IF(AG70=2,1*Pointfordeling!$A$96,0))</f>
        <v/>
      </c>
      <c r="AH73" s="107" t="str">
        <f>IF(AH6="-","",IF(AH62=2,1*Pointfordeling!$A$80,0)+IF(AH64=2,1*Pointfordeling!$A$84,0)+IF(AH66=2,1*Pointfordeling!$A$88,0)+IF(AH68=2,1*Pointfordeling!$A$92,0)+IF(AH70=2,1*Pointfordeling!$A$96,0))</f>
        <v/>
      </c>
      <c r="AI73" s="107" t="str">
        <f>IF(AI6="-","",IF(AI62=2,1*Pointfordeling!$A$80,0)+IF(AI64=2,1*Pointfordeling!$A$84,0)+IF(AI66=2,1*Pointfordeling!$A$88,0)+IF(AI68=2,1*Pointfordeling!$A$92,0)+IF(AI70=2,1*Pointfordeling!$A$96,0))</f>
        <v/>
      </c>
      <c r="AJ73" s="107" t="str">
        <f>IF(AJ6="-","",IF(AJ62=2,1*Pointfordeling!$A$80,0)+IF(AJ64=2,1*Pointfordeling!$A$84,0)+IF(AJ66=2,1*Pointfordeling!$A$88,0)+IF(AJ68=2,1*Pointfordeling!$A$92,0)+IF(AJ70=2,1*Pointfordeling!$A$96,0))</f>
        <v/>
      </c>
      <c r="AK73" s="107" t="str">
        <f>IF(AK6="-","",IF(AK62=2,1*Pointfordeling!$A$80,0)+IF(AK64=2,1*Pointfordeling!$A$84,0)+IF(AK66=2,1*Pointfordeling!$A$88,0)+IF(AK68=2,1*Pointfordeling!$A$92,0)+IF(AK70=2,1*Pointfordeling!$A$96,0))</f>
        <v/>
      </c>
      <c r="AL73" s="107" t="str">
        <f>IF(AL6="-","",IF(AL62=2,1*Pointfordeling!$A$80,0)+IF(AL64=2,1*Pointfordeling!$A$84,0)+IF(AL66=2,1*Pointfordeling!$A$88,0)+IF(AL68=2,1*Pointfordeling!$A$92,0)+IF(AL70=2,1*Pointfordeling!$A$96,0))</f>
        <v/>
      </c>
      <c r="AM73" s="107" t="str">
        <f>IF(AM6="-","",IF(AM62=2,1*Pointfordeling!$A$80,0)+IF(AM64=2,1*Pointfordeling!$A$84,0)+IF(AM66=2,1*Pointfordeling!$A$88,0)+IF(AM68=2,1*Pointfordeling!$A$92,0)+IF(AM70=2,1*Pointfordeling!$A$96,0))</f>
        <v/>
      </c>
      <c r="AN73" s="107" t="str">
        <f>IF(AN6="-","",IF(AN62=2,1*Pointfordeling!$A$80,0)+IF(AN64=2,1*Pointfordeling!$A$84,0)+IF(AN66=2,1*Pointfordeling!$A$88,0)+IF(AN68=2,1*Pointfordeling!$A$92,0)+IF(AN70=2,1*Pointfordeling!$A$96,0))</f>
        <v/>
      </c>
      <c r="AO73" s="107" t="str">
        <f>IF(AO6="-","",IF(AO62=2,1*Pointfordeling!$A$80,0)+IF(AO64=2,1*Pointfordeling!$A$84,0)+IF(AO66=2,1*Pointfordeling!$A$88,0)+IF(AO68=2,1*Pointfordeling!$A$92,0)+IF(AO70=2,1*Pointfordeling!$A$96,0))</f>
        <v/>
      </c>
      <c r="AP73" s="107" t="str">
        <f>IF(AP6="-","",IF(AP62=2,1*Pointfordeling!$A$80,0)+IF(AP64=2,1*Pointfordeling!$A$84,0)+IF(AP66=2,1*Pointfordeling!$A$88,0)+IF(AP68=2,1*Pointfordeling!$A$92,0)+IF(AP70=2,1*Pointfordeling!$A$96,0))</f>
        <v/>
      </c>
      <c r="AQ73" s="107" t="str">
        <f>IF(AQ6="-","",IF(AQ62=2,1*Pointfordeling!$A$80,0)+IF(AQ64=2,1*Pointfordeling!$A$84,0)+IF(AQ66=2,1*Pointfordeling!$A$88,0)+IF(AQ68=2,1*Pointfordeling!$A$92,0)+IF(AQ70=2,1*Pointfordeling!$A$96,0))</f>
        <v/>
      </c>
      <c r="AR73" s="107" t="str">
        <f>IF(AR6="-","",IF(AR62=2,1*Pointfordeling!$A$80,0)+IF(AR64=2,1*Pointfordeling!$A$84,0)+IF(AR66=2,1*Pointfordeling!$A$88,0)+IF(AR68=2,1*Pointfordeling!$A$92,0)+IF(AR70=2,1*Pointfordeling!$A$96,0))</f>
        <v/>
      </c>
      <c r="AS73" s="107" t="str">
        <f>IF(AS6="-","",IF(AS62=2,1*Pointfordeling!$A$80,0)+IF(AS64=2,1*Pointfordeling!$A$84,0)+IF(AS66=2,1*Pointfordeling!$A$88,0)+IF(AS68=2,1*Pointfordeling!$A$92,0)+IF(AS70=2,1*Pointfordeling!$A$96,0))</f>
        <v/>
      </c>
      <c r="AT73" s="107" t="str">
        <f>IF(AT6="-","",IF(AT62=2,1*Pointfordeling!$A$80,0)+IF(AT64=2,1*Pointfordeling!$A$84,0)+IF(AT66=2,1*Pointfordeling!$A$88,0)+IF(AT68=2,1*Pointfordeling!$A$92,0)+IF(AT70=2,1*Pointfordeling!$A$96,0))</f>
        <v/>
      </c>
      <c r="AU73" s="107" t="str">
        <f>IF(AU6="-","",IF(AU62=2,1*Pointfordeling!$A$80,0)+IF(AU64=2,1*Pointfordeling!$A$84,0)+IF(AU66=2,1*Pointfordeling!$A$88,0)+IF(AU68=2,1*Pointfordeling!$A$92,0)+IF(AU70=2,1*Pointfordeling!$A$96,0))</f>
        <v/>
      </c>
      <c r="AV73" s="107" t="str">
        <f>IF(AV6="-","",IF(AV62=2,1*Pointfordeling!$A$80,0)+IF(AV64=2,1*Pointfordeling!$A$84,0)+IF(AV66=2,1*Pointfordeling!$A$88,0)+IF(AV68=2,1*Pointfordeling!$A$92,0)+IF(AV70=2,1*Pointfordeling!$A$96,0))</f>
        <v/>
      </c>
      <c r="AW73" s="107" t="str">
        <f>IF(AW6="-","",IF(AW62=2,1*Pointfordeling!$A$80,0)+IF(AW64=2,1*Pointfordeling!$A$84,0)+IF(AW66=2,1*Pointfordeling!$A$88,0)+IF(AW68=2,1*Pointfordeling!$A$92,0)+IF(AW70=2,1*Pointfordeling!$A$96,0))</f>
        <v/>
      </c>
      <c r="AX73" s="107" t="str">
        <f>IF(AX6="-","",IF(AX62=2,1*Pointfordeling!$A$80,0)+IF(AX64=2,1*Pointfordeling!$A$84,0)+IF(AX66=2,1*Pointfordeling!$A$88,0)+IF(AX68=2,1*Pointfordeling!$A$92,0)+IF(AX70=2,1*Pointfordeling!$A$96,0))</f>
        <v/>
      </c>
      <c r="AY73" s="107" t="str">
        <f>IF(AY6="-","",IF(AY62=2,1*Pointfordeling!$A$80,0)+IF(AY64=2,1*Pointfordeling!$A$84,0)+IF(AY66=2,1*Pointfordeling!$A$88,0)+IF(AY68=2,1*Pointfordeling!$A$92,0)+IF(AY70=2,1*Pointfordeling!$A$96,0))</f>
        <v/>
      </c>
      <c r="AZ73" s="107" t="str">
        <f>IF(AZ6="-","",IF(AZ62=2,1*Pointfordeling!$A$80,0)+IF(AZ64=2,1*Pointfordeling!$A$84,0)+IF(AZ66=2,1*Pointfordeling!$A$88,0)+IF(AZ68=2,1*Pointfordeling!$A$92,0)+IF(AZ70=2,1*Pointfordeling!$A$96,0))</f>
        <v/>
      </c>
      <c r="BA73" s="107" t="str">
        <f>IF(BA6="-","",IF(BA62=2,1*Pointfordeling!$A$80,0)+IF(BA64=2,1*Pointfordeling!$A$84,0)+IF(BA66=2,1*Pointfordeling!$A$88,0)+IF(BA68=2,1*Pointfordeling!$A$92,0)+IF(BA70=2,1*Pointfordeling!$A$96,0))</f>
        <v/>
      </c>
      <c r="BB73" s="107" t="str">
        <f>IF(BB6="-","",IF(BB62=2,1*Pointfordeling!$A$80,0)+IF(BB64=2,1*Pointfordeling!$A$84,0)+IF(BB66=2,1*Pointfordeling!$A$88,0)+IF(BB68=2,1*Pointfordeling!$A$92,0)+IF(BB70=2,1*Pointfordeling!$A$96,0))</f>
        <v/>
      </c>
      <c r="BC73" s="107" t="str">
        <f>IF(BC6="-","",IF(BC62=2,1*Pointfordeling!$A$80,0)+IF(BC64=2,1*Pointfordeling!$A$84,0)+IF(BC66=2,1*Pointfordeling!$A$88,0)+IF(BC68=2,1*Pointfordeling!$A$92,0)+IF(BC70=2,1*Pointfordeling!$A$96,0))</f>
        <v/>
      </c>
      <c r="BD73" s="107" t="str">
        <f>IF(BD6="-","",IF(BD62=2,1*Pointfordeling!$A$80,0)+IF(BD64=2,1*Pointfordeling!$A$84,0)+IF(BD66=2,1*Pointfordeling!$A$88,0)+IF(BD68=2,1*Pointfordeling!$A$92,0)+IF(BD70=2,1*Pointfordeling!$A$96,0))</f>
        <v/>
      </c>
      <c r="BE73" s="107" t="str">
        <f>IF(BE6="-","",IF(BE62=2,1*Pointfordeling!$A$80,0)+IF(BE64=2,1*Pointfordeling!$A$84,0)+IF(BE66=2,1*Pointfordeling!$A$88,0)+IF(BE68=2,1*Pointfordeling!$A$92,0)+IF(BE70=2,1*Pointfordeling!$A$96,0))</f>
        <v/>
      </c>
      <c r="BF73" s="107" t="str">
        <f>IF(BF6="-","",IF(BF62=2,1*Pointfordeling!$A$80,0)+IF(BF64=2,1*Pointfordeling!$A$84,0)+IF(BF66=2,1*Pointfordeling!$A$88,0)+IF(BF68=2,1*Pointfordeling!$A$92,0)+IF(BF70=2,1*Pointfordeling!$A$96,0))</f>
        <v/>
      </c>
      <c r="BG73" s="107" t="str">
        <f>IF(BG6="-","",IF(BG62=2,1*Pointfordeling!$A$80,0)+IF(BG64=2,1*Pointfordeling!$A$84,0)+IF(BG66=2,1*Pointfordeling!$A$88,0)+IF(BG68=2,1*Pointfordeling!$A$92,0)+IF(BG70=2,1*Pointfordeling!$A$96,0))</f>
        <v/>
      </c>
      <c r="BH73" s="107" t="str">
        <f>IF(BH6="-","",IF(BH62=2,1*Pointfordeling!$A$80,0)+IF(BH64=2,1*Pointfordeling!$A$84,0)+IF(BH66=2,1*Pointfordeling!$A$88,0)+IF(BH68=2,1*Pointfordeling!$A$92,0)+IF(BH70=2,1*Pointfordeling!$A$96,0))</f>
        <v/>
      </c>
      <c r="BI73" s="107" t="str">
        <f>IF(BI6="-","",IF(BI62=2,1*Pointfordeling!$A$80,0)+IF(BI64=2,1*Pointfordeling!$A$84,0)+IF(BI66=2,1*Pointfordeling!$A$88,0)+IF(BI68=2,1*Pointfordeling!$A$92,0)+IF(BI70=2,1*Pointfordeling!$A$96,0))</f>
        <v/>
      </c>
      <c r="BJ73" s="107" t="str">
        <f>IF(BJ6="-","",IF(BJ62=2,1*Pointfordeling!$A$80,0)+IF(BJ64=2,1*Pointfordeling!$A$84,0)+IF(BJ66=2,1*Pointfordeling!$A$88,0)+IF(BJ68=2,1*Pointfordeling!$A$92,0)+IF(BJ70=2,1*Pointfordeling!$A$96,0))</f>
        <v/>
      </c>
      <c r="BK73" s="107" t="str">
        <f>IF(BK6="-","",IF(BK62=2,1*Pointfordeling!$A$80,0)+IF(BK64=2,1*Pointfordeling!$A$84,0)+IF(BK66=2,1*Pointfordeling!$A$88,0)+IF(BK68=2,1*Pointfordeling!$A$92,0)+IF(BK70=2,1*Pointfordeling!$A$96,0))</f>
        <v/>
      </c>
      <c r="BL73" s="3"/>
      <c r="BM73" s="3"/>
      <c r="BN73" s="3"/>
      <c r="BO73" s="3"/>
      <c r="BP73" s="3"/>
    </row>
    <row r="74" spans="1:68" ht="15" thickTop="1" x14ac:dyDescent="0.4">
      <c r="A74" s="3"/>
      <c r="B74" s="3"/>
      <c r="C74" s="3"/>
      <c r="D74" s="3"/>
      <c r="E74" s="346"/>
      <c r="F74" s="3"/>
      <c r="G74" s="3"/>
      <c r="H74" s="3"/>
      <c r="I74" s="3"/>
      <c r="J74" s="42"/>
      <c r="K74" s="3"/>
      <c r="L74" s="3"/>
      <c r="M74" s="3"/>
      <c r="N74" s="3"/>
      <c r="O74" s="42"/>
      <c r="P74" s="3"/>
      <c r="Q74" s="3"/>
      <c r="R74" s="3"/>
      <c r="S74" s="3"/>
      <c r="T74" s="42"/>
      <c r="U74" s="3"/>
      <c r="V74" s="3"/>
      <c r="W74" s="3"/>
      <c r="X74" s="3"/>
      <c r="Y74" s="42"/>
      <c r="Z74" s="3"/>
      <c r="AA74" s="3"/>
      <c r="AB74" s="3"/>
      <c r="AC74" s="3"/>
      <c r="AD74" s="42"/>
      <c r="AE74" s="3"/>
      <c r="AF74" s="3"/>
      <c r="AG74" s="3"/>
      <c r="AH74" s="3"/>
      <c r="AI74" s="42"/>
      <c r="AJ74" s="3"/>
      <c r="AK74" s="3"/>
      <c r="AL74" s="3"/>
      <c r="AM74" s="3"/>
      <c r="AN74" s="42"/>
      <c r="AO74" s="3"/>
      <c r="AP74" s="3"/>
      <c r="AQ74" s="3"/>
      <c r="AR74" s="3"/>
      <c r="AS74" s="42"/>
      <c r="AT74" s="3"/>
      <c r="AU74" s="3"/>
      <c r="AV74" s="3"/>
      <c r="AW74" s="3"/>
      <c r="AX74" s="42"/>
      <c r="AY74" s="3"/>
      <c r="AZ74" s="3"/>
      <c r="BA74" s="3"/>
      <c r="BB74" s="3"/>
      <c r="BC74" s="42"/>
      <c r="BD74" s="3"/>
      <c r="BE74" s="3"/>
      <c r="BF74" s="3"/>
      <c r="BG74" s="3"/>
      <c r="BH74" s="3"/>
      <c r="BI74" s="3"/>
      <c r="BJ74" s="3"/>
      <c r="BK74" s="3"/>
      <c r="BL74" s="3"/>
      <c r="BM74" s="3"/>
      <c r="BN74" s="3"/>
      <c r="BO74" s="3"/>
      <c r="BP74" s="3"/>
    </row>
    <row r="75" spans="1:68" x14ac:dyDescent="0.4">
      <c r="A75" s="3"/>
      <c r="B75" s="3"/>
      <c r="C75" s="3"/>
      <c r="D75" s="115" t="s">
        <v>850</v>
      </c>
      <c r="E75" s="346" t="str">
        <f>'Indtast oplysninger'!E119</f>
        <v>-</v>
      </c>
      <c r="F75" s="42" t="str">
        <f>'Indtast oplysninger'!F119</f>
        <v>En radiator kold</v>
      </c>
      <c r="G75" s="42" t="str">
        <f>'Indtast oplysninger'!G119</f>
        <v>-</v>
      </c>
      <c r="H75" s="42" t="str">
        <f>'Indtast oplysninger'!H119</f>
        <v>-</v>
      </c>
      <c r="I75" s="42" t="str">
        <f>'Indtast oplysninger'!I119</f>
        <v>-</v>
      </c>
      <c r="J75" s="42" t="str">
        <f>'Indtast oplysninger'!J119</f>
        <v>-</v>
      </c>
      <c r="K75" s="42" t="str">
        <f>'Indtast oplysninger'!K119</f>
        <v>-</v>
      </c>
      <c r="L75" s="42" t="str">
        <f>'Indtast oplysninger'!L119</f>
        <v>-</v>
      </c>
      <c r="M75" s="42" t="str">
        <f>'Indtast oplysninger'!M119</f>
        <v>-</v>
      </c>
      <c r="N75" s="42" t="str">
        <f>'Indtast oplysninger'!N119</f>
        <v>-</v>
      </c>
      <c r="O75" s="42" t="str">
        <f>'Indtast oplysninger'!O119</f>
        <v>-</v>
      </c>
      <c r="P75" s="42" t="str">
        <f>'Indtast oplysninger'!P119</f>
        <v>-</v>
      </c>
      <c r="Q75" s="42" t="str">
        <f>'Indtast oplysninger'!Q119</f>
        <v>-</v>
      </c>
      <c r="R75" s="42" t="str">
        <f>'Indtast oplysninger'!R119</f>
        <v>-</v>
      </c>
      <c r="S75" s="42" t="str">
        <f>'Indtast oplysninger'!S119</f>
        <v>-</v>
      </c>
      <c r="T75" s="42" t="str">
        <f>'Indtast oplysninger'!T119</f>
        <v>-</v>
      </c>
      <c r="U75" s="42" t="str">
        <f>'Indtast oplysninger'!U119</f>
        <v>-</v>
      </c>
      <c r="V75" s="42" t="str">
        <f>'Indtast oplysninger'!V119</f>
        <v>-</v>
      </c>
      <c r="W75" s="42" t="str">
        <f>'Indtast oplysninger'!W119</f>
        <v>-</v>
      </c>
      <c r="X75" s="42" t="str">
        <f>'Indtast oplysninger'!X119</f>
        <v>-</v>
      </c>
      <c r="Y75" s="42" t="str">
        <f>'Indtast oplysninger'!Y119</f>
        <v>-</v>
      </c>
      <c r="Z75" s="42" t="str">
        <f>'Indtast oplysninger'!Z119</f>
        <v>-</v>
      </c>
      <c r="AA75" s="42" t="str">
        <f>'Indtast oplysninger'!AA119</f>
        <v>-</v>
      </c>
      <c r="AB75" s="42" t="str">
        <f>'Indtast oplysninger'!AB119</f>
        <v>-</v>
      </c>
      <c r="AC75" s="42" t="str">
        <f>'Indtast oplysninger'!AC119</f>
        <v>-</v>
      </c>
      <c r="AD75" s="42" t="str">
        <f>'Indtast oplysninger'!AD119</f>
        <v>-</v>
      </c>
      <c r="AE75" s="42" t="str">
        <f>'Indtast oplysninger'!AE119</f>
        <v>-</v>
      </c>
      <c r="AF75" s="42" t="str">
        <f>'Indtast oplysninger'!AF119</f>
        <v>-</v>
      </c>
      <c r="AG75" s="42" t="str">
        <f>'Indtast oplysninger'!AG119</f>
        <v>-</v>
      </c>
      <c r="AH75" s="42" t="str">
        <f>'Indtast oplysninger'!AH119</f>
        <v>-</v>
      </c>
      <c r="AI75" s="42" t="str">
        <f>'Indtast oplysninger'!AI119</f>
        <v>-</v>
      </c>
      <c r="AJ75" s="42" t="str">
        <f>'Indtast oplysninger'!AJ119</f>
        <v>-</v>
      </c>
      <c r="AK75" s="42" t="str">
        <f>'Indtast oplysninger'!AK119</f>
        <v>-</v>
      </c>
      <c r="AL75" s="42" t="str">
        <f>'Indtast oplysninger'!AL119</f>
        <v>-</v>
      </c>
      <c r="AM75" s="42" t="str">
        <f>'Indtast oplysninger'!AM119</f>
        <v>-</v>
      </c>
      <c r="AN75" s="42" t="str">
        <f>'Indtast oplysninger'!AN119</f>
        <v>-</v>
      </c>
      <c r="AO75" s="42" t="str">
        <f>'Indtast oplysninger'!AO119</f>
        <v>-</v>
      </c>
      <c r="AP75" s="42" t="str">
        <f>'Indtast oplysninger'!AP119</f>
        <v>-</v>
      </c>
      <c r="AQ75" s="42" t="str">
        <f>'Indtast oplysninger'!AQ119</f>
        <v>-</v>
      </c>
      <c r="AR75" s="42" t="str">
        <f>'Indtast oplysninger'!AR119</f>
        <v>-</v>
      </c>
      <c r="AS75" s="42" t="str">
        <f>'Indtast oplysninger'!AS119</f>
        <v>-</v>
      </c>
      <c r="AT75" s="42" t="str">
        <f>'Indtast oplysninger'!AT119</f>
        <v>-</v>
      </c>
      <c r="AU75" s="42" t="str">
        <f>'Indtast oplysninger'!AU119</f>
        <v>-</v>
      </c>
      <c r="AV75" s="42" t="str">
        <f>'Indtast oplysninger'!AV119</f>
        <v>-</v>
      </c>
      <c r="AW75" s="42" t="str">
        <f>'Indtast oplysninger'!AW119</f>
        <v>-</v>
      </c>
      <c r="AX75" s="42" t="str">
        <f>'Indtast oplysninger'!AX119</f>
        <v>-</v>
      </c>
      <c r="AY75" s="42" t="str">
        <f>'Indtast oplysninger'!AY119</f>
        <v>-</v>
      </c>
      <c r="AZ75" s="42" t="str">
        <f>'Indtast oplysninger'!AZ119</f>
        <v>-</v>
      </c>
      <c r="BA75" s="42" t="str">
        <f>'Indtast oplysninger'!BA119</f>
        <v>-</v>
      </c>
      <c r="BB75" s="42" t="str">
        <f>'Indtast oplysninger'!BB119</f>
        <v>-</v>
      </c>
      <c r="BC75" s="42" t="str">
        <f>'Indtast oplysninger'!BC119</f>
        <v>-</v>
      </c>
      <c r="BD75" s="42" t="str">
        <f>'Indtast oplysninger'!BD119</f>
        <v>-</v>
      </c>
      <c r="BE75" s="42" t="str">
        <f>'Indtast oplysninger'!BE119</f>
        <v>-</v>
      </c>
      <c r="BF75" s="42" t="str">
        <f>'Indtast oplysninger'!BF119</f>
        <v>-</v>
      </c>
      <c r="BG75" s="42" t="str">
        <f>'Indtast oplysninger'!BG119</f>
        <v>-</v>
      </c>
      <c r="BH75" s="42" t="str">
        <f>'Indtast oplysninger'!BH119</f>
        <v>-</v>
      </c>
      <c r="BI75" s="42" t="str">
        <f>'Indtast oplysninger'!BI119</f>
        <v>-</v>
      </c>
      <c r="BJ75" s="42" t="str">
        <f>'Indtast oplysninger'!BJ119</f>
        <v>-</v>
      </c>
      <c r="BK75" s="42" t="str">
        <f>'Indtast oplysninger'!BK119</f>
        <v>-</v>
      </c>
      <c r="BL75" s="3"/>
      <c r="BM75" s="3"/>
      <c r="BN75" s="3"/>
      <c r="BO75" s="3"/>
      <c r="BP75" s="3"/>
    </row>
    <row r="76" spans="1:68" x14ac:dyDescent="0.4">
      <c r="A76" s="3"/>
      <c r="B76" s="3"/>
      <c r="C76" s="3"/>
      <c r="D76" s="115" t="s">
        <v>13</v>
      </c>
      <c r="E76" s="346" t="str">
        <f>'Indtast oplysninger'!E120</f>
        <v>-</v>
      </c>
      <c r="F76" s="42" t="str">
        <f>'Indtast oplysninger'!F120</f>
        <v>-</v>
      </c>
      <c r="G76" s="42" t="str">
        <f>'Indtast oplysninger'!G120</f>
        <v>Gitter på lampe</v>
      </c>
      <c r="H76" s="42" t="str">
        <f>'Indtast oplysninger'!H120</f>
        <v>-</v>
      </c>
      <c r="I76" s="42" t="str">
        <f>'Indtast oplysninger'!I120</f>
        <v>-</v>
      </c>
      <c r="J76" s="42" t="str">
        <f>'Indtast oplysninger'!J120</f>
        <v>-</v>
      </c>
      <c r="K76" s="42" t="str">
        <f>'Indtast oplysninger'!K120</f>
        <v>-</v>
      </c>
      <c r="L76" s="42" t="str">
        <f>'Indtast oplysninger'!L120</f>
        <v>-</v>
      </c>
      <c r="M76" s="42" t="str">
        <f>'Indtast oplysninger'!M120</f>
        <v>-</v>
      </c>
      <c r="N76" s="42" t="str">
        <f>'Indtast oplysninger'!N120</f>
        <v>-</v>
      </c>
      <c r="O76" s="42" t="str">
        <f>'Indtast oplysninger'!O120</f>
        <v>-</v>
      </c>
      <c r="P76" s="42" t="str">
        <f>'Indtast oplysninger'!P120</f>
        <v>-</v>
      </c>
      <c r="Q76" s="42" t="str">
        <f>'Indtast oplysninger'!Q120</f>
        <v>-</v>
      </c>
      <c r="R76" s="42" t="str">
        <f>'Indtast oplysninger'!R120</f>
        <v>-</v>
      </c>
      <c r="S76" s="42" t="str">
        <f>'Indtast oplysninger'!S120</f>
        <v>-</v>
      </c>
      <c r="T76" s="42" t="str">
        <f>'Indtast oplysninger'!T120</f>
        <v>-</v>
      </c>
      <c r="U76" s="42" t="str">
        <f>'Indtast oplysninger'!U120</f>
        <v>-</v>
      </c>
      <c r="V76" s="42" t="str">
        <f>'Indtast oplysninger'!V120</f>
        <v>-</v>
      </c>
      <c r="W76" s="42" t="str">
        <f>'Indtast oplysninger'!W120</f>
        <v>-</v>
      </c>
      <c r="X76" s="42" t="str">
        <f>'Indtast oplysninger'!X120</f>
        <v>-</v>
      </c>
      <c r="Y76" s="42" t="str">
        <f>'Indtast oplysninger'!Y120</f>
        <v>-</v>
      </c>
      <c r="Z76" s="42" t="str">
        <f>'Indtast oplysninger'!Z120</f>
        <v>-</v>
      </c>
      <c r="AA76" s="42" t="str">
        <f>'Indtast oplysninger'!AA120</f>
        <v>-</v>
      </c>
      <c r="AB76" s="42" t="str">
        <f>'Indtast oplysninger'!AB120</f>
        <v>-</v>
      </c>
      <c r="AC76" s="42" t="str">
        <f>'Indtast oplysninger'!AC120</f>
        <v>-</v>
      </c>
      <c r="AD76" s="42" t="str">
        <f>'Indtast oplysninger'!AD120</f>
        <v>-</v>
      </c>
      <c r="AE76" s="42" t="str">
        <f>'Indtast oplysninger'!AE120</f>
        <v>-</v>
      </c>
      <c r="AF76" s="42" t="str">
        <f>'Indtast oplysninger'!AF120</f>
        <v>-</v>
      </c>
      <c r="AG76" s="42" t="str">
        <f>'Indtast oplysninger'!AG120</f>
        <v>-</v>
      </c>
      <c r="AH76" s="42" t="str">
        <f>'Indtast oplysninger'!AH120</f>
        <v>-</v>
      </c>
      <c r="AI76" s="42" t="str">
        <f>'Indtast oplysninger'!AI120</f>
        <v>-</v>
      </c>
      <c r="AJ76" s="42" t="str">
        <f>'Indtast oplysninger'!AJ120</f>
        <v>-</v>
      </c>
      <c r="AK76" s="42" t="str">
        <f>'Indtast oplysninger'!AK120</f>
        <v>-</v>
      </c>
      <c r="AL76" s="42" t="str">
        <f>'Indtast oplysninger'!AL120</f>
        <v>-</v>
      </c>
      <c r="AM76" s="42" t="str">
        <f>'Indtast oplysninger'!AM120</f>
        <v>-</v>
      </c>
      <c r="AN76" s="42" t="str">
        <f>'Indtast oplysninger'!AN120</f>
        <v>-</v>
      </c>
      <c r="AO76" s="42" t="str">
        <f>'Indtast oplysninger'!AO120</f>
        <v>-</v>
      </c>
      <c r="AP76" s="42" t="str">
        <f>'Indtast oplysninger'!AP120</f>
        <v>-</v>
      </c>
      <c r="AQ76" s="42" t="str">
        <f>'Indtast oplysninger'!AQ120</f>
        <v>-</v>
      </c>
      <c r="AR76" s="42" t="str">
        <f>'Indtast oplysninger'!AR120</f>
        <v>-</v>
      </c>
      <c r="AS76" s="42" t="str">
        <f>'Indtast oplysninger'!AS120</f>
        <v>-</v>
      </c>
      <c r="AT76" s="42" t="str">
        <f>'Indtast oplysninger'!AT120</f>
        <v>-</v>
      </c>
      <c r="AU76" s="42" t="str">
        <f>'Indtast oplysninger'!AU120</f>
        <v>-</v>
      </c>
      <c r="AV76" s="42" t="str">
        <f>'Indtast oplysninger'!AV120</f>
        <v>-</v>
      </c>
      <c r="AW76" s="42" t="str">
        <f>'Indtast oplysninger'!AW120</f>
        <v>-</v>
      </c>
      <c r="AX76" s="42" t="str">
        <f>'Indtast oplysninger'!AX120</f>
        <v>-</v>
      </c>
      <c r="AY76" s="42" t="str">
        <f>'Indtast oplysninger'!AY120</f>
        <v>-</v>
      </c>
      <c r="AZ76" s="42" t="str">
        <f>'Indtast oplysninger'!AZ120</f>
        <v>-</v>
      </c>
      <c r="BA76" s="42" t="str">
        <f>'Indtast oplysninger'!BA120</f>
        <v>-</v>
      </c>
      <c r="BB76" s="42" t="str">
        <f>'Indtast oplysninger'!BB120</f>
        <v>-</v>
      </c>
      <c r="BC76" s="42" t="str">
        <f>'Indtast oplysninger'!BC120</f>
        <v>-</v>
      </c>
      <c r="BD76" s="42" t="str">
        <f>'Indtast oplysninger'!BD120</f>
        <v>-</v>
      </c>
      <c r="BE76" s="42" t="str">
        <f>'Indtast oplysninger'!BE120</f>
        <v>-</v>
      </c>
      <c r="BF76" s="42" t="str">
        <f>'Indtast oplysninger'!BF120</f>
        <v>-</v>
      </c>
      <c r="BG76" s="42" t="str">
        <f>'Indtast oplysninger'!BG120</f>
        <v>-</v>
      </c>
      <c r="BH76" s="42" t="str">
        <f>'Indtast oplysninger'!BH120</f>
        <v>-</v>
      </c>
      <c r="BI76" s="42" t="str">
        <f>'Indtast oplysninger'!BI120</f>
        <v>-</v>
      </c>
      <c r="BJ76" s="42" t="str">
        <f>'Indtast oplysninger'!BJ120</f>
        <v>-</v>
      </c>
      <c r="BK76" s="42" t="str">
        <f>'Indtast oplysninger'!BK120</f>
        <v>-</v>
      </c>
      <c r="BL76" s="3"/>
      <c r="BM76" s="3"/>
      <c r="BN76" s="3"/>
      <c r="BO76" s="3"/>
      <c r="BP76" s="3"/>
    </row>
    <row r="77" spans="1:68" x14ac:dyDescent="0.4">
      <c r="A77" s="3"/>
      <c r="B77" s="3"/>
      <c r="C77" s="3"/>
      <c r="D77" s="115" t="s">
        <v>28</v>
      </c>
      <c r="E77" s="346" t="str">
        <f>'Indtast oplysninger'!E121</f>
        <v>-</v>
      </c>
      <c r="F77" s="42" t="str">
        <f>'Indtast oplysninger'!F121</f>
        <v>-</v>
      </c>
      <c r="G77" s="42" t="str">
        <f>'Indtast oplysninger'!G121</f>
        <v>-</v>
      </c>
      <c r="H77" s="42" t="str">
        <f>'Indtast oplysninger'!H121</f>
        <v>-</v>
      </c>
      <c r="I77" s="42" t="str">
        <f>'Indtast oplysninger'!I121</f>
        <v>-</v>
      </c>
      <c r="J77" s="42" t="str">
        <f>'Indtast oplysninger'!J121</f>
        <v>-</v>
      </c>
      <c r="K77" s="42" t="str">
        <f>'Indtast oplysninger'!K121</f>
        <v>-</v>
      </c>
      <c r="L77" s="42" t="str">
        <f>'Indtast oplysninger'!L121</f>
        <v>-</v>
      </c>
      <c r="M77" s="42" t="str">
        <f>'Indtast oplysninger'!M121</f>
        <v>-</v>
      </c>
      <c r="N77" s="42" t="str">
        <f>'Indtast oplysninger'!N121</f>
        <v>-</v>
      </c>
      <c r="O77" s="42" t="str">
        <f>'Indtast oplysninger'!O121</f>
        <v>-</v>
      </c>
      <c r="P77" s="42" t="str">
        <f>'Indtast oplysninger'!P121</f>
        <v>-</v>
      </c>
      <c r="Q77" s="42" t="str">
        <f>'Indtast oplysninger'!Q121</f>
        <v>-</v>
      </c>
      <c r="R77" s="42" t="str">
        <f>'Indtast oplysninger'!R121</f>
        <v>-</v>
      </c>
      <c r="S77" s="42" t="str">
        <f>'Indtast oplysninger'!S121</f>
        <v>-</v>
      </c>
      <c r="T77" s="42" t="str">
        <f>'Indtast oplysninger'!T121</f>
        <v>-</v>
      </c>
      <c r="U77" s="42" t="str">
        <f>'Indtast oplysninger'!U121</f>
        <v>-</v>
      </c>
      <c r="V77" s="42" t="str">
        <f>'Indtast oplysninger'!V121</f>
        <v>-</v>
      </c>
      <c r="W77" s="42" t="str">
        <f>'Indtast oplysninger'!W121</f>
        <v>-</v>
      </c>
      <c r="X77" s="42" t="str">
        <f>'Indtast oplysninger'!X121</f>
        <v>-</v>
      </c>
      <c r="Y77" s="42" t="str">
        <f>'Indtast oplysninger'!Y121</f>
        <v>-</v>
      </c>
      <c r="Z77" s="42" t="str">
        <f>'Indtast oplysninger'!Z121</f>
        <v>-</v>
      </c>
      <c r="AA77" s="42" t="str">
        <f>'Indtast oplysninger'!AA121</f>
        <v>-</v>
      </c>
      <c r="AB77" s="42" t="str">
        <f>'Indtast oplysninger'!AB121</f>
        <v>-</v>
      </c>
      <c r="AC77" s="42" t="str">
        <f>'Indtast oplysninger'!AC121</f>
        <v>-</v>
      </c>
      <c r="AD77" s="42" t="str">
        <f>'Indtast oplysninger'!AD121</f>
        <v>-</v>
      </c>
      <c r="AE77" s="42" t="str">
        <f>'Indtast oplysninger'!AE121</f>
        <v>-</v>
      </c>
      <c r="AF77" s="42" t="str">
        <f>'Indtast oplysninger'!AF121</f>
        <v>-</v>
      </c>
      <c r="AG77" s="42" t="str">
        <f>'Indtast oplysninger'!AG121</f>
        <v>-</v>
      </c>
      <c r="AH77" s="42" t="str">
        <f>'Indtast oplysninger'!AH121</f>
        <v>-</v>
      </c>
      <c r="AI77" s="42" t="str">
        <f>'Indtast oplysninger'!AI121</f>
        <v>-</v>
      </c>
      <c r="AJ77" s="42" t="str">
        <f>'Indtast oplysninger'!AJ121</f>
        <v>-</v>
      </c>
      <c r="AK77" s="42" t="str">
        <f>'Indtast oplysninger'!AK121</f>
        <v>-</v>
      </c>
      <c r="AL77" s="42" t="str">
        <f>'Indtast oplysninger'!AL121</f>
        <v>-</v>
      </c>
      <c r="AM77" s="42" t="str">
        <f>'Indtast oplysninger'!AM121</f>
        <v>-</v>
      </c>
      <c r="AN77" s="42" t="str">
        <f>'Indtast oplysninger'!AN121</f>
        <v>-</v>
      </c>
      <c r="AO77" s="42" t="str">
        <f>'Indtast oplysninger'!AO121</f>
        <v>-</v>
      </c>
      <c r="AP77" s="42" t="str">
        <f>'Indtast oplysninger'!AP121</f>
        <v>-</v>
      </c>
      <c r="AQ77" s="42" t="str">
        <f>'Indtast oplysninger'!AQ121</f>
        <v>-</v>
      </c>
      <c r="AR77" s="42" t="str">
        <f>'Indtast oplysninger'!AR121</f>
        <v>-</v>
      </c>
      <c r="AS77" s="42" t="str">
        <f>'Indtast oplysninger'!AS121</f>
        <v>-</v>
      </c>
      <c r="AT77" s="42" t="str">
        <f>'Indtast oplysninger'!AT121</f>
        <v>-</v>
      </c>
      <c r="AU77" s="42" t="str">
        <f>'Indtast oplysninger'!AU121</f>
        <v>-</v>
      </c>
      <c r="AV77" s="42" t="str">
        <f>'Indtast oplysninger'!AV121</f>
        <v>-</v>
      </c>
      <c r="AW77" s="42" t="str">
        <f>'Indtast oplysninger'!AW121</f>
        <v>-</v>
      </c>
      <c r="AX77" s="42" t="str">
        <f>'Indtast oplysninger'!AX121</f>
        <v>-</v>
      </c>
      <c r="AY77" s="42" t="str">
        <f>'Indtast oplysninger'!AY121</f>
        <v>-</v>
      </c>
      <c r="AZ77" s="42" t="str">
        <f>'Indtast oplysninger'!AZ121</f>
        <v>-</v>
      </c>
      <c r="BA77" s="42" t="str">
        <f>'Indtast oplysninger'!BA121</f>
        <v>-</v>
      </c>
      <c r="BB77" s="42" t="str">
        <f>'Indtast oplysninger'!BB121</f>
        <v>-</v>
      </c>
      <c r="BC77" s="42" t="str">
        <f>'Indtast oplysninger'!BC121</f>
        <v>-</v>
      </c>
      <c r="BD77" s="42" t="str">
        <f>'Indtast oplysninger'!BD121</f>
        <v>-</v>
      </c>
      <c r="BE77" s="42" t="str">
        <f>'Indtast oplysninger'!BE121</f>
        <v>-</v>
      </c>
      <c r="BF77" s="42" t="str">
        <f>'Indtast oplysninger'!BF121</f>
        <v>-</v>
      </c>
      <c r="BG77" s="42" t="str">
        <f>'Indtast oplysninger'!BG121</f>
        <v>-</v>
      </c>
      <c r="BH77" s="42" t="str">
        <f>'Indtast oplysninger'!BH121</f>
        <v>-</v>
      </c>
      <c r="BI77" s="42" t="str">
        <f>'Indtast oplysninger'!BI121</f>
        <v>-</v>
      </c>
      <c r="BJ77" s="42" t="str">
        <f>'Indtast oplysninger'!BJ121</f>
        <v>-</v>
      </c>
      <c r="BK77" s="42" t="str">
        <f>'Indtast oplysninger'!BK121</f>
        <v>-</v>
      </c>
      <c r="BL77" s="3"/>
      <c r="BM77" s="3"/>
      <c r="BN77" s="3"/>
      <c r="BO77" s="3"/>
      <c r="BP77" s="3"/>
    </row>
    <row r="78" spans="1:68" x14ac:dyDescent="0.4">
      <c r="A78" s="3"/>
      <c r="B78" s="3"/>
      <c r="C78" s="3"/>
      <c r="D78" s="115" t="s">
        <v>29</v>
      </c>
      <c r="E78" s="346" t="str">
        <f>'Indtast oplysninger'!E122</f>
        <v>-</v>
      </c>
      <c r="F78" s="42" t="str">
        <f>'Indtast oplysninger'!F122</f>
        <v>-</v>
      </c>
      <c r="G78" s="42" t="str">
        <f>'Indtast oplysninger'!G122</f>
        <v>-</v>
      </c>
      <c r="H78" s="42" t="str">
        <f>'Indtast oplysninger'!H122</f>
        <v>Mærkelig lugt</v>
      </c>
      <c r="I78" s="42" t="str">
        <f>'Indtast oplysninger'!I122</f>
        <v>-</v>
      </c>
      <c r="J78" s="42" t="str">
        <f>'Indtast oplysninger'!J122</f>
        <v>-</v>
      </c>
      <c r="K78" s="42" t="str">
        <f>'Indtast oplysninger'!K122</f>
        <v>-</v>
      </c>
      <c r="L78" s="42" t="str">
        <f>'Indtast oplysninger'!L122</f>
        <v>-</v>
      </c>
      <c r="M78" s="42" t="str">
        <f>'Indtast oplysninger'!M122</f>
        <v>-</v>
      </c>
      <c r="N78" s="42" t="str">
        <f>'Indtast oplysninger'!N122</f>
        <v>-</v>
      </c>
      <c r="O78" s="42" t="str">
        <f>'Indtast oplysninger'!O122</f>
        <v>-</v>
      </c>
      <c r="P78" s="42" t="str">
        <f>'Indtast oplysninger'!P122</f>
        <v>-</v>
      </c>
      <c r="Q78" s="42" t="str">
        <f>'Indtast oplysninger'!Q122</f>
        <v>-</v>
      </c>
      <c r="R78" s="42" t="str">
        <f>'Indtast oplysninger'!R122</f>
        <v>-</v>
      </c>
      <c r="S78" s="42" t="str">
        <f>'Indtast oplysninger'!S122</f>
        <v>-</v>
      </c>
      <c r="T78" s="42" t="str">
        <f>'Indtast oplysninger'!T122</f>
        <v>-</v>
      </c>
      <c r="U78" s="42" t="str">
        <f>'Indtast oplysninger'!U122</f>
        <v>-</v>
      </c>
      <c r="V78" s="42" t="str">
        <f>'Indtast oplysninger'!V122</f>
        <v>-</v>
      </c>
      <c r="W78" s="42" t="str">
        <f>'Indtast oplysninger'!W122</f>
        <v>-</v>
      </c>
      <c r="X78" s="42" t="str">
        <f>'Indtast oplysninger'!X122</f>
        <v>-</v>
      </c>
      <c r="Y78" s="42" t="str">
        <f>'Indtast oplysninger'!Y122</f>
        <v>-</v>
      </c>
      <c r="Z78" s="42" t="str">
        <f>'Indtast oplysninger'!Z122</f>
        <v>-</v>
      </c>
      <c r="AA78" s="42" t="str">
        <f>'Indtast oplysninger'!AA122</f>
        <v>-</v>
      </c>
      <c r="AB78" s="42" t="str">
        <f>'Indtast oplysninger'!AB122</f>
        <v>-</v>
      </c>
      <c r="AC78" s="42" t="str">
        <f>'Indtast oplysninger'!AC122</f>
        <v>-</v>
      </c>
      <c r="AD78" s="42" t="str">
        <f>'Indtast oplysninger'!AD122</f>
        <v>-</v>
      </c>
      <c r="AE78" s="42" t="str">
        <f>'Indtast oplysninger'!AE122</f>
        <v>-</v>
      </c>
      <c r="AF78" s="42" t="str">
        <f>'Indtast oplysninger'!AF122</f>
        <v>-</v>
      </c>
      <c r="AG78" s="42" t="str">
        <f>'Indtast oplysninger'!AG122</f>
        <v>-</v>
      </c>
      <c r="AH78" s="42" t="str">
        <f>'Indtast oplysninger'!AH122</f>
        <v>-</v>
      </c>
      <c r="AI78" s="42" t="str">
        <f>'Indtast oplysninger'!AI122</f>
        <v>-</v>
      </c>
      <c r="AJ78" s="42" t="str">
        <f>'Indtast oplysninger'!AJ122</f>
        <v>-</v>
      </c>
      <c r="AK78" s="42" t="str">
        <f>'Indtast oplysninger'!AK122</f>
        <v>-</v>
      </c>
      <c r="AL78" s="42" t="str">
        <f>'Indtast oplysninger'!AL122</f>
        <v>-</v>
      </c>
      <c r="AM78" s="42" t="str">
        <f>'Indtast oplysninger'!AM122</f>
        <v>-</v>
      </c>
      <c r="AN78" s="42" t="str">
        <f>'Indtast oplysninger'!AN122</f>
        <v>-</v>
      </c>
      <c r="AO78" s="42" t="str">
        <f>'Indtast oplysninger'!AO122</f>
        <v>-</v>
      </c>
      <c r="AP78" s="42" t="str">
        <f>'Indtast oplysninger'!AP122</f>
        <v>-</v>
      </c>
      <c r="AQ78" s="42" t="str">
        <f>'Indtast oplysninger'!AQ122</f>
        <v>-</v>
      </c>
      <c r="AR78" s="42" t="str">
        <f>'Indtast oplysninger'!AR122</f>
        <v>-</v>
      </c>
      <c r="AS78" s="42" t="str">
        <f>'Indtast oplysninger'!AS122</f>
        <v>-</v>
      </c>
      <c r="AT78" s="42" t="str">
        <f>'Indtast oplysninger'!AT122</f>
        <v>-</v>
      </c>
      <c r="AU78" s="42" t="str">
        <f>'Indtast oplysninger'!AU122</f>
        <v>-</v>
      </c>
      <c r="AV78" s="42" t="str">
        <f>'Indtast oplysninger'!AV122</f>
        <v>-</v>
      </c>
      <c r="AW78" s="42" t="str">
        <f>'Indtast oplysninger'!AW122</f>
        <v>-</v>
      </c>
      <c r="AX78" s="42" t="str">
        <f>'Indtast oplysninger'!AX122</f>
        <v>-</v>
      </c>
      <c r="AY78" s="42" t="str">
        <f>'Indtast oplysninger'!AY122</f>
        <v>-</v>
      </c>
      <c r="AZ78" s="42" t="str">
        <f>'Indtast oplysninger'!AZ122</f>
        <v>-</v>
      </c>
      <c r="BA78" s="42" t="str">
        <f>'Indtast oplysninger'!BA122</f>
        <v>-</v>
      </c>
      <c r="BB78" s="42" t="str">
        <f>'Indtast oplysninger'!BB122</f>
        <v>-</v>
      </c>
      <c r="BC78" s="42" t="str">
        <f>'Indtast oplysninger'!BC122</f>
        <v>-</v>
      </c>
      <c r="BD78" s="42" t="str">
        <f>'Indtast oplysninger'!BD122</f>
        <v>-</v>
      </c>
      <c r="BE78" s="42" t="str">
        <f>'Indtast oplysninger'!BE122</f>
        <v>-</v>
      </c>
      <c r="BF78" s="42" t="str">
        <f>'Indtast oplysninger'!BF122</f>
        <v>-</v>
      </c>
      <c r="BG78" s="42" t="str">
        <f>'Indtast oplysninger'!BG122</f>
        <v>-</v>
      </c>
      <c r="BH78" s="42" t="str">
        <f>'Indtast oplysninger'!BH122</f>
        <v>-</v>
      </c>
      <c r="BI78" s="42" t="str">
        <f>'Indtast oplysninger'!BI122</f>
        <v>-</v>
      </c>
      <c r="BJ78" s="42" t="str">
        <f>'Indtast oplysninger'!BJ122</f>
        <v>-</v>
      </c>
      <c r="BK78" s="42" t="str">
        <f>'Indtast oplysninger'!BK122</f>
        <v>-</v>
      </c>
      <c r="BL78" s="3"/>
      <c r="BM78" s="3"/>
      <c r="BN78" s="3"/>
      <c r="BO78" s="3"/>
      <c r="BP78" s="3"/>
    </row>
    <row r="79" spans="1:68" ht="15" thickBot="1" x14ac:dyDescent="0.45">
      <c r="A79" s="3"/>
      <c r="B79" s="316"/>
      <c r="C79" s="316"/>
      <c r="D79" s="316" t="s">
        <v>30</v>
      </c>
      <c r="E79" s="347" t="str">
        <f>'Indtast oplysninger'!E123</f>
        <v>Ødelagt gardin</v>
      </c>
      <c r="F79" s="327" t="str">
        <f>'Indtast oplysninger'!F123</f>
        <v>-</v>
      </c>
      <c r="G79" s="327" t="str">
        <f>'Indtast oplysninger'!G123</f>
        <v>-</v>
      </c>
      <c r="H79" s="327" t="str">
        <f>'Indtast oplysninger'!H123</f>
        <v>-</v>
      </c>
      <c r="I79" s="327" t="str">
        <f>'Indtast oplysninger'!I123</f>
        <v>-</v>
      </c>
      <c r="J79" s="327" t="str">
        <f>'Indtast oplysninger'!J123</f>
        <v>-</v>
      </c>
      <c r="K79" s="327" t="str">
        <f>'Indtast oplysninger'!K123</f>
        <v>-</v>
      </c>
      <c r="L79" s="327" t="str">
        <f>'Indtast oplysninger'!L123</f>
        <v>-</v>
      </c>
      <c r="M79" s="327" t="str">
        <f>'Indtast oplysninger'!M123</f>
        <v>-</v>
      </c>
      <c r="N79" s="327" t="str">
        <f>'Indtast oplysninger'!N123</f>
        <v>-</v>
      </c>
      <c r="O79" s="327" t="str">
        <f>'Indtast oplysninger'!O123</f>
        <v>-</v>
      </c>
      <c r="P79" s="327" t="str">
        <f>'Indtast oplysninger'!P123</f>
        <v>-</v>
      </c>
      <c r="Q79" s="327" t="str">
        <f>'Indtast oplysninger'!Q123</f>
        <v>-</v>
      </c>
      <c r="R79" s="327" t="str">
        <f>'Indtast oplysninger'!R123</f>
        <v>-</v>
      </c>
      <c r="S79" s="327" t="str">
        <f>'Indtast oplysninger'!S123</f>
        <v>-</v>
      </c>
      <c r="T79" s="327" t="str">
        <f>'Indtast oplysninger'!T123</f>
        <v>-</v>
      </c>
      <c r="U79" s="327" t="str">
        <f>'Indtast oplysninger'!U123</f>
        <v>-</v>
      </c>
      <c r="V79" s="327" t="str">
        <f>'Indtast oplysninger'!V123</f>
        <v>-</v>
      </c>
      <c r="W79" s="327" t="str">
        <f>'Indtast oplysninger'!W123</f>
        <v>-</v>
      </c>
      <c r="X79" s="327" t="str">
        <f>'Indtast oplysninger'!X123</f>
        <v>-</v>
      </c>
      <c r="Y79" s="327" t="str">
        <f>'Indtast oplysninger'!Y123</f>
        <v>-</v>
      </c>
      <c r="Z79" s="327" t="str">
        <f>'Indtast oplysninger'!Z123</f>
        <v>-</v>
      </c>
      <c r="AA79" s="327" t="str">
        <f>'Indtast oplysninger'!AA123</f>
        <v>-</v>
      </c>
      <c r="AB79" s="327" t="str">
        <f>'Indtast oplysninger'!AB123</f>
        <v>-</v>
      </c>
      <c r="AC79" s="327" t="str">
        <f>'Indtast oplysninger'!AC123</f>
        <v>-</v>
      </c>
      <c r="AD79" s="327" t="str">
        <f>'Indtast oplysninger'!AD123</f>
        <v>-</v>
      </c>
      <c r="AE79" s="327" t="str">
        <f>'Indtast oplysninger'!AE123</f>
        <v>-</v>
      </c>
      <c r="AF79" s="327" t="str">
        <f>'Indtast oplysninger'!AF123</f>
        <v>-</v>
      </c>
      <c r="AG79" s="327" t="str">
        <f>'Indtast oplysninger'!AG123</f>
        <v>-</v>
      </c>
      <c r="AH79" s="327" t="str">
        <f>'Indtast oplysninger'!AH123</f>
        <v>-</v>
      </c>
      <c r="AI79" s="327" t="str">
        <f>'Indtast oplysninger'!AI123</f>
        <v>-</v>
      </c>
      <c r="AJ79" s="327" t="str">
        <f>'Indtast oplysninger'!AJ123</f>
        <v>-</v>
      </c>
      <c r="AK79" s="327" t="str">
        <f>'Indtast oplysninger'!AK123</f>
        <v>-</v>
      </c>
      <c r="AL79" s="327" t="str">
        <f>'Indtast oplysninger'!AL123</f>
        <v>-</v>
      </c>
      <c r="AM79" s="327" t="str">
        <f>'Indtast oplysninger'!AM123</f>
        <v>-</v>
      </c>
      <c r="AN79" s="327" t="str">
        <f>'Indtast oplysninger'!AN123</f>
        <v>-</v>
      </c>
      <c r="AO79" s="327" t="str">
        <f>'Indtast oplysninger'!AO123</f>
        <v>-</v>
      </c>
      <c r="AP79" s="327" t="str">
        <f>'Indtast oplysninger'!AP123</f>
        <v>-</v>
      </c>
      <c r="AQ79" s="327" t="str">
        <f>'Indtast oplysninger'!AQ123</f>
        <v>-</v>
      </c>
      <c r="AR79" s="327" t="str">
        <f>'Indtast oplysninger'!AR123</f>
        <v>-</v>
      </c>
      <c r="AS79" s="327" t="str">
        <f>'Indtast oplysninger'!AS123</f>
        <v>-</v>
      </c>
      <c r="AT79" s="327" t="str">
        <f>'Indtast oplysninger'!AT123</f>
        <v>-</v>
      </c>
      <c r="AU79" s="327" t="str">
        <f>'Indtast oplysninger'!AU123</f>
        <v>-</v>
      </c>
      <c r="AV79" s="327" t="str">
        <f>'Indtast oplysninger'!AV123</f>
        <v>-</v>
      </c>
      <c r="AW79" s="327" t="str">
        <f>'Indtast oplysninger'!AW123</f>
        <v>-</v>
      </c>
      <c r="AX79" s="327" t="str">
        <f>'Indtast oplysninger'!AX123</f>
        <v>-</v>
      </c>
      <c r="AY79" s="327" t="str">
        <f>'Indtast oplysninger'!AY123</f>
        <v>-</v>
      </c>
      <c r="AZ79" s="327" t="str">
        <f>'Indtast oplysninger'!AZ123</f>
        <v>-</v>
      </c>
      <c r="BA79" s="327" t="str">
        <f>'Indtast oplysninger'!BA123</f>
        <v>-</v>
      </c>
      <c r="BB79" s="327" t="str">
        <f>'Indtast oplysninger'!BB123</f>
        <v>-</v>
      </c>
      <c r="BC79" s="327" t="str">
        <f>'Indtast oplysninger'!BC123</f>
        <v>-</v>
      </c>
      <c r="BD79" s="327" t="str">
        <f>'Indtast oplysninger'!BD123</f>
        <v>-</v>
      </c>
      <c r="BE79" s="327" t="str">
        <f>'Indtast oplysninger'!BE123</f>
        <v>-</v>
      </c>
      <c r="BF79" s="327" t="str">
        <f>'Indtast oplysninger'!BF123</f>
        <v>-</v>
      </c>
      <c r="BG79" s="327" t="str">
        <f>'Indtast oplysninger'!BG123</f>
        <v>-</v>
      </c>
      <c r="BH79" s="327" t="str">
        <f>'Indtast oplysninger'!BH123</f>
        <v>-</v>
      </c>
      <c r="BI79" s="327" t="str">
        <f>'Indtast oplysninger'!BI123</f>
        <v>-</v>
      </c>
      <c r="BJ79" s="327" t="str">
        <f>'Indtast oplysninger'!BJ123</f>
        <v>-</v>
      </c>
      <c r="BK79" s="327" t="str">
        <f>'Indtast oplysninger'!BK123</f>
        <v>-</v>
      </c>
      <c r="BL79" s="3"/>
      <c r="BM79" s="3"/>
      <c r="BN79" s="3"/>
      <c r="BO79" s="3"/>
      <c r="BP79" s="3"/>
    </row>
    <row r="80" spans="1:68" ht="15" thickTop="1" x14ac:dyDescent="0.4">
      <c r="A80" s="3"/>
      <c r="B80" s="3"/>
      <c r="C80" s="3"/>
      <c r="D80" s="3"/>
      <c r="E80" s="42"/>
      <c r="F80" s="3"/>
      <c r="G80" s="3"/>
      <c r="H80" s="3"/>
      <c r="I80" s="3"/>
      <c r="J80" s="42"/>
      <c r="K80" s="3"/>
      <c r="L80" s="3"/>
      <c r="M80" s="3"/>
      <c r="N80" s="3"/>
      <c r="O80" s="42"/>
      <c r="P80" s="3"/>
      <c r="Q80" s="3"/>
      <c r="R80" s="3"/>
      <c r="S80" s="3"/>
      <c r="T80" s="42"/>
      <c r="U80" s="3"/>
      <c r="V80" s="3"/>
      <c r="W80" s="3"/>
      <c r="X80" s="3"/>
      <c r="Y80" s="42"/>
      <c r="Z80" s="3"/>
      <c r="AA80" s="3"/>
      <c r="AB80" s="3"/>
      <c r="AC80" s="3"/>
      <c r="AD80" s="42"/>
      <c r="AE80" s="3"/>
      <c r="AF80" s="3"/>
      <c r="AG80" s="3"/>
      <c r="AH80" s="3"/>
      <c r="AI80" s="42"/>
      <c r="AJ80" s="3"/>
      <c r="AK80" s="3"/>
      <c r="AL80" s="3"/>
      <c r="AM80" s="3"/>
      <c r="AN80" s="42"/>
      <c r="AO80" s="3"/>
      <c r="AP80" s="3"/>
      <c r="AQ80" s="3"/>
      <c r="AR80" s="3"/>
      <c r="AS80" s="42"/>
      <c r="AT80" s="3"/>
      <c r="AU80" s="3"/>
      <c r="AV80" s="3"/>
      <c r="AW80" s="3"/>
      <c r="AX80" s="42"/>
      <c r="AY80" s="3"/>
      <c r="AZ80" s="3"/>
      <c r="BA80" s="3"/>
      <c r="BB80" s="3"/>
      <c r="BC80" s="42"/>
      <c r="BD80" s="3"/>
      <c r="BE80" s="3"/>
      <c r="BF80" s="3"/>
      <c r="BG80" s="3"/>
      <c r="BH80" s="3"/>
      <c r="BI80" s="3"/>
      <c r="BJ80" s="3"/>
      <c r="BK80" s="3"/>
      <c r="BL80" s="3"/>
      <c r="BM80" s="3"/>
      <c r="BN80" s="3"/>
      <c r="BO80" s="3"/>
      <c r="BP80" s="3"/>
    </row>
    <row r="81" spans="1:68" x14ac:dyDescent="0.4">
      <c r="A81" s="3"/>
      <c r="B81" s="3"/>
      <c r="C81" s="3"/>
      <c r="D81" s="3"/>
      <c r="E81" s="42"/>
      <c r="F81" s="3"/>
      <c r="G81" s="3"/>
      <c r="H81" s="3"/>
      <c r="I81" s="3"/>
      <c r="J81" s="42"/>
      <c r="K81" s="3"/>
      <c r="L81" s="3"/>
      <c r="M81" s="3"/>
      <c r="N81" s="3"/>
      <c r="O81" s="42"/>
      <c r="P81" s="3"/>
      <c r="Q81" s="3"/>
      <c r="R81" s="3"/>
      <c r="S81" s="3"/>
      <c r="T81" s="42"/>
      <c r="U81" s="3"/>
      <c r="V81" s="3"/>
      <c r="W81" s="3"/>
      <c r="X81" s="3"/>
      <c r="Y81" s="42"/>
      <c r="Z81" s="3"/>
      <c r="AA81" s="3"/>
      <c r="AB81" s="3"/>
      <c r="AC81" s="3"/>
      <c r="AD81" s="42"/>
      <c r="AE81" s="3"/>
      <c r="AF81" s="3"/>
      <c r="AG81" s="3"/>
      <c r="AH81" s="3"/>
      <c r="AI81" s="42"/>
      <c r="AJ81" s="3"/>
      <c r="AK81" s="3"/>
      <c r="AL81" s="3"/>
      <c r="AM81" s="3"/>
      <c r="AN81" s="42"/>
      <c r="AO81" s="3"/>
      <c r="AP81" s="3"/>
      <c r="AQ81" s="3"/>
      <c r="AR81" s="3"/>
      <c r="AS81" s="42"/>
      <c r="AT81" s="3"/>
      <c r="AU81" s="3"/>
      <c r="AV81" s="3"/>
      <c r="AW81" s="3"/>
      <c r="AX81" s="42"/>
      <c r="AY81" s="3"/>
      <c r="AZ81" s="3"/>
      <c r="BA81" s="3"/>
      <c r="BB81" s="3"/>
      <c r="BC81" s="42"/>
      <c r="BD81" s="3"/>
      <c r="BE81" s="3"/>
      <c r="BF81" s="3"/>
      <c r="BG81" s="3"/>
      <c r="BH81" s="3"/>
      <c r="BI81" s="3"/>
      <c r="BJ81" s="3"/>
      <c r="BK81" s="3"/>
      <c r="BL81" s="3"/>
      <c r="BM81" s="3"/>
      <c r="BN81" s="3"/>
      <c r="BO81" s="3"/>
      <c r="BP81" s="3"/>
    </row>
    <row r="82" spans="1:68" x14ac:dyDescent="0.4">
      <c r="A82" s="3"/>
      <c r="B82" s="3"/>
      <c r="C82" s="3"/>
      <c r="D82" s="3"/>
      <c r="E82" s="42"/>
      <c r="F82" s="3"/>
      <c r="G82" s="3"/>
      <c r="H82" s="3"/>
      <c r="I82" s="3"/>
      <c r="J82" s="42"/>
      <c r="K82" s="3"/>
      <c r="L82" s="3"/>
      <c r="M82" s="3"/>
      <c r="N82" s="3"/>
      <c r="O82" s="42"/>
      <c r="P82" s="3"/>
      <c r="Q82" s="3"/>
      <c r="R82" s="3"/>
      <c r="S82" s="3"/>
      <c r="T82" s="42"/>
      <c r="U82" s="3"/>
      <c r="V82" s="3"/>
      <c r="W82" s="3"/>
      <c r="X82" s="3"/>
      <c r="Y82" s="42"/>
      <c r="Z82" s="3"/>
      <c r="AA82" s="3"/>
      <c r="AB82" s="3"/>
      <c r="AC82" s="3"/>
      <c r="AD82" s="42"/>
      <c r="AE82" s="3"/>
      <c r="AF82" s="3"/>
      <c r="AG82" s="3"/>
      <c r="AH82" s="3"/>
      <c r="AI82" s="42"/>
      <c r="AJ82" s="3"/>
      <c r="AK82" s="3"/>
      <c r="AL82" s="3"/>
      <c r="AM82" s="3"/>
      <c r="AN82" s="42"/>
      <c r="AO82" s="3"/>
      <c r="AP82" s="3"/>
      <c r="AQ82" s="3"/>
      <c r="AR82" s="3"/>
      <c r="AS82" s="42"/>
      <c r="AT82" s="3"/>
      <c r="AU82" s="3"/>
      <c r="AV82" s="3"/>
      <c r="AW82" s="3"/>
      <c r="AX82" s="42"/>
      <c r="AY82" s="3"/>
      <c r="AZ82" s="3"/>
      <c r="BA82" s="3"/>
      <c r="BB82" s="3"/>
      <c r="BC82" s="42"/>
      <c r="BD82" s="3"/>
      <c r="BE82" s="3"/>
      <c r="BF82" s="3"/>
      <c r="BG82" s="3"/>
      <c r="BH82" s="3"/>
      <c r="BI82" s="3"/>
      <c r="BJ82" s="3"/>
      <c r="BK82" s="3"/>
      <c r="BL82" s="3"/>
      <c r="BM82" s="3"/>
      <c r="BN82" s="3"/>
      <c r="BO82" s="3"/>
      <c r="BP82" s="3"/>
    </row>
    <row r="83" spans="1:68" x14ac:dyDescent="0.4">
      <c r="A83" s="3"/>
      <c r="B83" s="3"/>
      <c r="C83" s="3"/>
      <c r="D83" s="3"/>
      <c r="E83" s="42"/>
      <c r="F83" s="3"/>
      <c r="G83" s="3"/>
      <c r="H83" s="3"/>
      <c r="I83" s="3"/>
      <c r="J83" s="42"/>
      <c r="K83" s="3"/>
      <c r="L83" s="3"/>
      <c r="M83" s="3"/>
      <c r="N83" s="3"/>
      <c r="O83" s="42"/>
      <c r="P83" s="3"/>
      <c r="Q83" s="3"/>
      <c r="R83" s="3"/>
      <c r="S83" s="3"/>
      <c r="T83" s="42"/>
      <c r="U83" s="3"/>
      <c r="V83" s="3"/>
      <c r="W83" s="3"/>
      <c r="X83" s="3"/>
      <c r="Y83" s="42"/>
      <c r="Z83" s="3"/>
      <c r="AA83" s="3"/>
      <c r="AB83" s="3"/>
      <c r="AC83" s="3"/>
      <c r="AD83" s="42"/>
      <c r="AE83" s="3"/>
      <c r="AF83" s="3"/>
      <c r="AG83" s="3"/>
      <c r="AH83" s="3"/>
      <c r="AI83" s="42"/>
      <c r="AJ83" s="3"/>
      <c r="AK83" s="3"/>
      <c r="AL83" s="3"/>
      <c r="AM83" s="3"/>
      <c r="AN83" s="42"/>
      <c r="AO83" s="3"/>
      <c r="AP83" s="3"/>
      <c r="AQ83" s="3"/>
      <c r="AR83" s="3"/>
      <c r="AS83" s="42"/>
      <c r="AT83" s="3"/>
      <c r="AU83" s="3"/>
      <c r="AV83" s="3"/>
      <c r="AW83" s="3"/>
      <c r="AX83" s="42"/>
      <c r="AY83" s="3"/>
      <c r="AZ83" s="3"/>
      <c r="BA83" s="3"/>
      <c r="BB83" s="3"/>
      <c r="BC83" s="42"/>
      <c r="BD83" s="3"/>
      <c r="BE83" s="3"/>
      <c r="BF83" s="3"/>
      <c r="BG83" s="3"/>
      <c r="BH83" s="3"/>
      <c r="BI83" s="3"/>
      <c r="BJ83" s="3"/>
      <c r="BK83" s="3"/>
      <c r="BL83" s="3"/>
      <c r="BM83" s="3"/>
      <c r="BN83" s="3"/>
      <c r="BO83" s="3"/>
      <c r="BP83" s="3"/>
    </row>
    <row r="84" spans="1:68" x14ac:dyDescent="0.4">
      <c r="A84" s="3"/>
      <c r="B84" s="3"/>
      <c r="C84" s="3"/>
      <c r="D84" s="3"/>
      <c r="E84" s="42"/>
      <c r="F84" s="3"/>
      <c r="G84" s="3"/>
      <c r="H84" s="3"/>
      <c r="I84" s="3"/>
      <c r="J84" s="42"/>
      <c r="K84" s="3"/>
      <c r="L84" s="3"/>
      <c r="M84" s="3"/>
      <c r="N84" s="3"/>
      <c r="O84" s="42"/>
      <c r="P84" s="3"/>
      <c r="Q84" s="3"/>
      <c r="R84" s="3"/>
      <c r="S84" s="3"/>
      <c r="T84" s="42"/>
      <c r="U84" s="3"/>
      <c r="V84" s="3"/>
      <c r="W84" s="3"/>
      <c r="X84" s="3"/>
      <c r="Y84" s="42"/>
      <c r="Z84" s="3"/>
      <c r="AA84" s="3"/>
      <c r="AB84" s="3"/>
      <c r="AC84" s="3"/>
      <c r="AD84" s="42"/>
      <c r="AE84" s="3"/>
      <c r="AF84" s="3"/>
      <c r="AG84" s="3"/>
      <c r="AH84" s="3"/>
      <c r="AI84" s="42"/>
      <c r="AJ84" s="3"/>
      <c r="AK84" s="3"/>
      <c r="AL84" s="3"/>
      <c r="AM84" s="3"/>
      <c r="AN84" s="42"/>
      <c r="AO84" s="3"/>
      <c r="AP84" s="3"/>
      <c r="AQ84" s="3"/>
      <c r="AR84" s="3"/>
      <c r="AS84" s="42"/>
      <c r="AT84" s="3"/>
      <c r="AU84" s="3"/>
      <c r="AV84" s="3"/>
      <c r="AW84" s="3"/>
      <c r="AX84" s="42"/>
      <c r="AY84" s="3"/>
      <c r="AZ84" s="3"/>
      <c r="BA84" s="3"/>
      <c r="BB84" s="3"/>
      <c r="BC84" s="42"/>
      <c r="BD84" s="3"/>
      <c r="BE84" s="3"/>
      <c r="BF84" s="3"/>
      <c r="BG84" s="3"/>
      <c r="BH84" s="3"/>
      <c r="BI84" s="3"/>
      <c r="BJ84" s="3"/>
      <c r="BK84" s="3"/>
      <c r="BL84" s="3"/>
      <c r="BM84" s="3"/>
      <c r="BN84" s="3"/>
      <c r="BO84" s="3"/>
      <c r="BP84" s="3"/>
    </row>
    <row r="85" spans="1:68" x14ac:dyDescent="0.4">
      <c r="A85" s="3"/>
      <c r="B85" s="3"/>
      <c r="C85" s="3"/>
      <c r="D85" s="3"/>
      <c r="E85" s="42"/>
      <c r="F85" s="3"/>
      <c r="G85" s="3"/>
      <c r="H85" s="3"/>
      <c r="I85" s="3"/>
      <c r="J85" s="42"/>
      <c r="K85" s="3"/>
      <c r="L85" s="3"/>
      <c r="M85" s="3"/>
      <c r="N85" s="3"/>
      <c r="O85" s="42"/>
      <c r="P85" s="3"/>
      <c r="Q85" s="3"/>
      <c r="R85" s="3"/>
      <c r="S85" s="3"/>
      <c r="T85" s="42"/>
      <c r="U85" s="3"/>
      <c r="V85" s="3"/>
      <c r="W85" s="3"/>
      <c r="X85" s="3"/>
      <c r="Y85" s="42"/>
      <c r="Z85" s="3"/>
      <c r="AA85" s="3"/>
      <c r="AB85" s="3"/>
      <c r="AC85" s="3"/>
      <c r="AD85" s="42"/>
      <c r="AE85" s="3"/>
      <c r="AF85" s="3"/>
      <c r="AG85" s="3"/>
      <c r="AH85" s="3"/>
      <c r="AI85" s="42"/>
      <c r="AJ85" s="3"/>
      <c r="AK85" s="3"/>
      <c r="AL85" s="3"/>
      <c r="AM85" s="3"/>
      <c r="AN85" s="42"/>
      <c r="AO85" s="3"/>
      <c r="AP85" s="3"/>
      <c r="AQ85" s="3"/>
      <c r="AR85" s="3"/>
      <c r="AS85" s="42"/>
      <c r="AT85" s="3"/>
      <c r="AU85" s="3"/>
      <c r="AV85" s="3"/>
      <c r="AW85" s="3"/>
      <c r="AX85" s="42"/>
      <c r="AY85" s="3"/>
      <c r="AZ85" s="3"/>
      <c r="BA85" s="3"/>
      <c r="BB85" s="3"/>
      <c r="BC85" s="42"/>
      <c r="BD85" s="3"/>
      <c r="BE85" s="3"/>
      <c r="BF85" s="3"/>
      <c r="BG85" s="3"/>
      <c r="BH85" s="3"/>
      <c r="BI85" s="3"/>
      <c r="BJ85" s="3"/>
      <c r="BK85" s="3"/>
      <c r="BL85" s="3"/>
      <c r="BM85" s="3"/>
      <c r="BN85" s="3"/>
      <c r="BO85" s="3"/>
      <c r="BP85" s="3"/>
    </row>
    <row r="86" spans="1:68" x14ac:dyDescent="0.4">
      <c r="A86" s="3"/>
      <c r="B86" s="3"/>
      <c r="C86" s="3"/>
      <c r="D86" s="3"/>
      <c r="E86" s="42"/>
      <c r="F86" s="3"/>
      <c r="G86" s="3"/>
      <c r="H86" s="3"/>
      <c r="I86" s="3"/>
      <c r="J86" s="42"/>
      <c r="K86" s="3"/>
      <c r="L86" s="3"/>
      <c r="M86" s="3"/>
      <c r="N86" s="3"/>
      <c r="O86" s="42"/>
      <c r="P86" s="3"/>
      <c r="Q86" s="3"/>
      <c r="R86" s="3"/>
      <c r="S86" s="3"/>
      <c r="T86" s="42"/>
      <c r="U86" s="3"/>
      <c r="V86" s="3"/>
      <c r="W86" s="3"/>
      <c r="X86" s="3"/>
      <c r="Y86" s="42"/>
      <c r="Z86" s="3"/>
      <c r="AA86" s="3"/>
      <c r="AB86" s="3"/>
      <c r="AC86" s="3"/>
      <c r="AD86" s="42"/>
      <c r="AE86" s="3"/>
      <c r="AF86" s="3"/>
      <c r="AG86" s="3"/>
      <c r="AH86" s="3"/>
      <c r="AI86" s="42"/>
      <c r="AJ86" s="3"/>
      <c r="AK86" s="3"/>
      <c r="AL86" s="3"/>
      <c r="AM86" s="3"/>
      <c r="AN86" s="42"/>
      <c r="AO86" s="3"/>
      <c r="AP86" s="3"/>
      <c r="AQ86" s="3"/>
      <c r="AR86" s="3"/>
      <c r="AS86" s="42"/>
      <c r="AT86" s="3"/>
      <c r="AU86" s="3"/>
      <c r="AV86" s="3"/>
      <c r="AW86" s="3"/>
      <c r="AX86" s="42"/>
      <c r="AY86" s="3"/>
      <c r="AZ86" s="3"/>
      <c r="BA86" s="3"/>
      <c r="BB86" s="3"/>
      <c r="BC86" s="42"/>
      <c r="BD86" s="3"/>
      <c r="BE86" s="3"/>
      <c r="BF86" s="3"/>
      <c r="BG86" s="3"/>
      <c r="BH86" s="3"/>
      <c r="BI86" s="3"/>
      <c r="BJ86" s="3"/>
      <c r="BK86" s="3"/>
      <c r="BL86" s="3"/>
      <c r="BM86" s="3"/>
      <c r="BN86" s="3"/>
      <c r="BO86" s="3"/>
      <c r="BP86" s="3"/>
    </row>
    <row r="87" spans="1:68" x14ac:dyDescent="0.4">
      <c r="A87" s="3"/>
      <c r="B87" s="3"/>
      <c r="C87" s="3"/>
      <c r="D87" s="3"/>
      <c r="E87" s="42"/>
      <c r="F87" s="3"/>
      <c r="G87" s="3"/>
      <c r="H87" s="3"/>
      <c r="I87" s="3"/>
      <c r="J87" s="42"/>
      <c r="K87" s="3"/>
      <c r="L87" s="3"/>
      <c r="M87" s="3"/>
      <c r="N87" s="3"/>
      <c r="O87" s="42"/>
      <c r="P87" s="3"/>
      <c r="Q87" s="3"/>
      <c r="R87" s="3"/>
      <c r="S87" s="3"/>
      <c r="T87" s="42"/>
      <c r="U87" s="3"/>
      <c r="V87" s="3"/>
      <c r="W87" s="3"/>
      <c r="X87" s="3"/>
      <c r="Y87" s="42"/>
      <c r="Z87" s="3"/>
      <c r="AA87" s="3"/>
      <c r="AB87" s="3"/>
      <c r="AC87" s="3"/>
      <c r="AD87" s="42"/>
      <c r="AE87" s="3"/>
      <c r="AF87" s="3"/>
      <c r="AG87" s="3"/>
      <c r="AH87" s="3"/>
      <c r="AI87" s="42"/>
      <c r="AJ87" s="3"/>
      <c r="AK87" s="3"/>
      <c r="AL87" s="3"/>
      <c r="AM87" s="3"/>
      <c r="AN87" s="42"/>
      <c r="AO87" s="3"/>
      <c r="AP87" s="3"/>
      <c r="AQ87" s="3"/>
      <c r="AR87" s="3"/>
      <c r="AS87" s="42"/>
      <c r="AT87" s="3"/>
      <c r="AU87" s="3"/>
      <c r="AV87" s="3"/>
      <c r="AW87" s="3"/>
      <c r="AX87" s="42"/>
      <c r="AY87" s="3"/>
      <c r="AZ87" s="3"/>
      <c r="BA87" s="3"/>
      <c r="BB87" s="3"/>
      <c r="BC87" s="42"/>
      <c r="BD87" s="3"/>
      <c r="BE87" s="3"/>
      <c r="BF87" s="3"/>
      <c r="BG87" s="3"/>
      <c r="BH87" s="3"/>
      <c r="BI87" s="3"/>
      <c r="BJ87" s="3"/>
      <c r="BK87" s="3"/>
      <c r="BL87" s="3"/>
      <c r="BM87" s="3"/>
      <c r="BN87" s="3"/>
      <c r="BO87" s="3"/>
      <c r="BP87" s="3"/>
    </row>
    <row r="88" spans="1:68" x14ac:dyDescent="0.4">
      <c r="A88" s="3"/>
      <c r="B88" s="3"/>
      <c r="C88" s="3"/>
      <c r="D88" s="3"/>
      <c r="E88" s="42"/>
      <c r="F88" s="3"/>
      <c r="G88" s="3"/>
      <c r="H88" s="3"/>
      <c r="I88" s="3"/>
      <c r="J88" s="42"/>
      <c r="K88" s="3"/>
      <c r="L88" s="3"/>
      <c r="M88" s="3"/>
      <c r="N88" s="3"/>
      <c r="O88" s="42"/>
      <c r="P88" s="3"/>
      <c r="Q88" s="3"/>
      <c r="R88" s="3"/>
      <c r="S88" s="3"/>
      <c r="T88" s="42"/>
      <c r="U88" s="3"/>
      <c r="V88" s="3"/>
      <c r="W88" s="3"/>
      <c r="X88" s="3"/>
      <c r="Y88" s="42"/>
      <c r="Z88" s="3"/>
      <c r="AA88" s="3"/>
      <c r="AB88" s="3"/>
      <c r="AC88" s="3"/>
      <c r="AD88" s="42"/>
      <c r="AE88" s="3"/>
      <c r="AF88" s="3"/>
      <c r="AG88" s="3"/>
      <c r="AH88" s="3"/>
      <c r="AI88" s="42"/>
      <c r="AJ88" s="3"/>
      <c r="AK88" s="3"/>
      <c r="AL88" s="3"/>
      <c r="AM88" s="3"/>
      <c r="AN88" s="42"/>
      <c r="AO88" s="3"/>
      <c r="AP88" s="3"/>
      <c r="AQ88" s="3"/>
      <c r="AR88" s="3"/>
      <c r="AS88" s="42"/>
      <c r="AT88" s="3"/>
      <c r="AU88" s="3"/>
      <c r="AV88" s="3"/>
      <c r="AW88" s="3"/>
      <c r="AX88" s="42"/>
      <c r="AY88" s="3"/>
      <c r="AZ88" s="3"/>
      <c r="BA88" s="3"/>
      <c r="BB88" s="3"/>
      <c r="BC88" s="42"/>
      <c r="BD88" s="3"/>
      <c r="BE88" s="3"/>
      <c r="BF88" s="3"/>
      <c r="BG88" s="3"/>
      <c r="BH88" s="3"/>
      <c r="BI88" s="3"/>
      <c r="BJ88" s="3"/>
      <c r="BK88" s="3"/>
      <c r="BL88" s="3"/>
      <c r="BM88" s="3"/>
      <c r="BN88" s="3"/>
      <c r="BO88" s="3"/>
      <c r="BP88" s="3"/>
    </row>
    <row r="89" spans="1:68" x14ac:dyDescent="0.4">
      <c r="A89" s="3"/>
      <c r="B89" s="3"/>
      <c r="C89" s="3"/>
      <c r="D89" s="3"/>
      <c r="E89" s="42"/>
      <c r="F89" s="3"/>
      <c r="G89" s="3"/>
      <c r="H89" s="3"/>
      <c r="I89" s="3"/>
      <c r="J89" s="42"/>
      <c r="K89" s="3"/>
      <c r="L89" s="3"/>
      <c r="M89" s="3"/>
      <c r="N89" s="3"/>
      <c r="O89" s="42"/>
      <c r="P89" s="3"/>
      <c r="Q89" s="3"/>
      <c r="R89" s="3"/>
      <c r="S89" s="3"/>
      <c r="T89" s="42"/>
      <c r="U89" s="3"/>
      <c r="V89" s="3"/>
      <c r="W89" s="3"/>
      <c r="X89" s="3"/>
      <c r="Y89" s="42"/>
      <c r="Z89" s="3"/>
      <c r="AA89" s="3"/>
      <c r="AB89" s="3"/>
      <c r="AC89" s="3"/>
      <c r="AD89" s="42"/>
      <c r="AE89" s="3"/>
      <c r="AF89" s="3"/>
      <c r="AG89" s="3"/>
      <c r="AH89" s="3"/>
      <c r="AI89" s="42"/>
      <c r="AJ89" s="3"/>
      <c r="AK89" s="3"/>
      <c r="AL89" s="3"/>
      <c r="AM89" s="3"/>
      <c r="AN89" s="42"/>
      <c r="AO89" s="3"/>
      <c r="AP89" s="3"/>
      <c r="AQ89" s="3"/>
      <c r="AR89" s="3"/>
      <c r="AS89" s="42"/>
      <c r="AT89" s="3"/>
      <c r="AU89" s="3"/>
      <c r="AV89" s="3"/>
      <c r="AW89" s="3"/>
      <c r="AX89" s="42"/>
      <c r="AY89" s="3"/>
      <c r="AZ89" s="3"/>
      <c r="BA89" s="3"/>
      <c r="BB89" s="3"/>
      <c r="BC89" s="42"/>
      <c r="BD89" s="3"/>
      <c r="BE89" s="3"/>
      <c r="BF89" s="3"/>
      <c r="BG89" s="3"/>
      <c r="BH89" s="3"/>
      <c r="BI89" s="3"/>
      <c r="BJ89" s="3"/>
      <c r="BK89" s="3"/>
      <c r="BL89" s="3"/>
      <c r="BM89" s="3"/>
      <c r="BN89" s="3"/>
      <c r="BO89" s="3"/>
      <c r="BP89" s="3"/>
    </row>
    <row r="90" spans="1:68" x14ac:dyDescent="0.4">
      <c r="A90" s="3"/>
      <c r="B90" s="3"/>
      <c r="C90" s="3"/>
      <c r="D90" s="3"/>
      <c r="E90" s="42"/>
      <c r="F90" s="3"/>
      <c r="G90" s="3"/>
      <c r="H90" s="3"/>
      <c r="I90" s="3"/>
      <c r="J90" s="42"/>
      <c r="K90" s="3"/>
      <c r="L90" s="3"/>
      <c r="M90" s="3"/>
      <c r="N90" s="3"/>
      <c r="O90" s="42"/>
      <c r="P90" s="3"/>
      <c r="Q90" s="3"/>
      <c r="R90" s="3"/>
      <c r="S90" s="3"/>
      <c r="T90" s="42"/>
      <c r="U90" s="3"/>
      <c r="V90" s="3"/>
      <c r="W90" s="3"/>
      <c r="X90" s="3"/>
      <c r="Y90" s="42"/>
      <c r="Z90" s="3"/>
      <c r="AA90" s="3"/>
      <c r="AB90" s="3"/>
      <c r="AC90" s="3"/>
      <c r="AD90" s="42"/>
      <c r="AE90" s="3"/>
      <c r="AF90" s="3"/>
      <c r="AG90" s="3"/>
      <c r="AH90" s="3"/>
      <c r="AI90" s="42"/>
      <c r="AJ90" s="3"/>
      <c r="AK90" s="3"/>
      <c r="AL90" s="3"/>
      <c r="AM90" s="3"/>
      <c r="AN90" s="42"/>
      <c r="AO90" s="3"/>
      <c r="AP90" s="3"/>
      <c r="AQ90" s="3"/>
      <c r="AR90" s="3"/>
      <c r="AS90" s="42"/>
      <c r="AT90" s="3"/>
      <c r="AU90" s="3"/>
      <c r="AV90" s="3"/>
      <c r="AW90" s="3"/>
      <c r="AX90" s="42"/>
      <c r="AY90" s="3"/>
      <c r="AZ90" s="3"/>
      <c r="BA90" s="3"/>
      <c r="BB90" s="3"/>
      <c r="BC90" s="42"/>
      <c r="BD90" s="3"/>
      <c r="BE90" s="3"/>
      <c r="BF90" s="3"/>
      <c r="BG90" s="3"/>
      <c r="BH90" s="3"/>
      <c r="BI90" s="3"/>
      <c r="BJ90" s="3"/>
      <c r="BK90" s="3"/>
      <c r="BL90" s="3"/>
      <c r="BM90" s="3"/>
      <c r="BN90" s="3"/>
      <c r="BO90" s="3"/>
      <c r="BP90" s="3"/>
    </row>
    <row r="91" spans="1:68" x14ac:dyDescent="0.4">
      <c r="A91" s="3"/>
      <c r="B91" s="3"/>
      <c r="C91" s="3"/>
      <c r="D91" s="3"/>
      <c r="E91" s="42"/>
      <c r="F91" s="3"/>
      <c r="G91" s="3"/>
      <c r="H91" s="3"/>
      <c r="I91" s="3"/>
      <c r="J91" s="42"/>
      <c r="K91" s="3"/>
      <c r="L91" s="3"/>
      <c r="M91" s="3"/>
      <c r="N91" s="3"/>
      <c r="O91" s="42"/>
      <c r="P91" s="3"/>
      <c r="Q91" s="3"/>
      <c r="R91" s="3"/>
      <c r="S91" s="3"/>
      <c r="T91" s="42"/>
      <c r="U91" s="3"/>
      <c r="V91" s="3"/>
      <c r="W91" s="3"/>
      <c r="X91" s="3"/>
      <c r="Y91" s="42"/>
      <c r="Z91" s="3"/>
      <c r="AA91" s="3"/>
      <c r="AB91" s="3"/>
      <c r="AC91" s="3"/>
      <c r="AD91" s="42"/>
      <c r="AE91" s="3"/>
      <c r="AF91" s="3"/>
      <c r="AG91" s="3"/>
      <c r="AH91" s="3"/>
      <c r="AI91" s="42"/>
      <c r="AJ91" s="3"/>
      <c r="AK91" s="3"/>
      <c r="AL91" s="3"/>
      <c r="AM91" s="3"/>
      <c r="AN91" s="42"/>
      <c r="AO91" s="3"/>
      <c r="AP91" s="3"/>
      <c r="AQ91" s="3"/>
      <c r="AR91" s="3"/>
      <c r="AS91" s="42"/>
      <c r="AT91" s="3"/>
      <c r="AU91" s="3"/>
      <c r="AV91" s="3"/>
      <c r="AW91" s="3"/>
      <c r="AX91" s="42"/>
      <c r="AY91" s="3"/>
      <c r="AZ91" s="3"/>
      <c r="BA91" s="3"/>
      <c r="BB91" s="3"/>
      <c r="BC91" s="42"/>
      <c r="BD91" s="3"/>
      <c r="BE91" s="3"/>
      <c r="BF91" s="3"/>
      <c r="BG91" s="3"/>
      <c r="BH91" s="3"/>
      <c r="BI91" s="3"/>
      <c r="BJ91" s="3"/>
      <c r="BK91" s="3"/>
      <c r="BL91" s="3"/>
      <c r="BM91" s="3"/>
      <c r="BN91" s="3"/>
      <c r="BO91" s="3"/>
      <c r="BP91" s="3"/>
    </row>
    <row r="92" spans="1:68" x14ac:dyDescent="0.4">
      <c r="A92" s="3"/>
      <c r="B92" s="3"/>
      <c r="C92" s="3"/>
      <c r="D92" s="3"/>
      <c r="E92" s="42"/>
      <c r="F92" s="3"/>
      <c r="G92" s="3"/>
      <c r="H92" s="3"/>
      <c r="I92" s="3"/>
      <c r="J92" s="42"/>
      <c r="K92" s="3"/>
      <c r="L92" s="3"/>
      <c r="M92" s="3"/>
      <c r="N92" s="3"/>
      <c r="O92" s="42"/>
      <c r="P92" s="3"/>
      <c r="Q92" s="3"/>
      <c r="R92" s="3"/>
      <c r="S92" s="3"/>
      <c r="T92" s="42"/>
      <c r="U92" s="3"/>
      <c r="V92" s="3"/>
      <c r="W92" s="3"/>
      <c r="X92" s="3"/>
      <c r="Y92" s="42"/>
      <c r="Z92" s="3"/>
      <c r="AA92" s="3"/>
      <c r="AB92" s="3"/>
      <c r="AC92" s="3"/>
      <c r="AD92" s="42"/>
      <c r="AE92" s="3"/>
      <c r="AF92" s="3"/>
      <c r="AG92" s="3"/>
      <c r="AH92" s="3"/>
      <c r="AI92" s="42"/>
      <c r="AJ92" s="3"/>
      <c r="AK92" s="3"/>
      <c r="AL92" s="3"/>
      <c r="AM92" s="3"/>
      <c r="AN92" s="42"/>
      <c r="AO92" s="3"/>
      <c r="AP92" s="3"/>
      <c r="AQ92" s="3"/>
      <c r="AR92" s="3"/>
      <c r="AS92" s="42"/>
      <c r="AT92" s="3"/>
      <c r="AU92" s="3"/>
      <c r="AV92" s="3"/>
      <c r="AW92" s="3"/>
      <c r="AX92" s="42"/>
      <c r="AY92" s="3"/>
      <c r="AZ92" s="3"/>
      <c r="BA92" s="3"/>
      <c r="BB92" s="3"/>
      <c r="BC92" s="42"/>
      <c r="BD92" s="3"/>
      <c r="BE92" s="3"/>
      <c r="BF92" s="3"/>
      <c r="BG92" s="3"/>
      <c r="BH92" s="3"/>
      <c r="BI92" s="3"/>
      <c r="BJ92" s="3"/>
      <c r="BK92" s="3"/>
      <c r="BL92" s="3"/>
      <c r="BM92" s="3"/>
      <c r="BN92" s="3"/>
      <c r="BO92" s="3"/>
      <c r="BP92" s="3"/>
    </row>
  </sheetData>
  <mergeCells count="10">
    <mergeCell ref="B19:B21"/>
    <mergeCell ref="D71:D73"/>
    <mergeCell ref="D57:D59"/>
    <mergeCell ref="D45:D47"/>
    <mergeCell ref="C1:D1"/>
    <mergeCell ref="C2:D2"/>
    <mergeCell ref="C3:D3"/>
    <mergeCell ref="D31:D33"/>
    <mergeCell ref="B35:B37"/>
    <mergeCell ref="B49:B51"/>
  </mergeCells>
  <phoneticPr fontId="13" type="noConversion"/>
  <conditionalFormatting sqref="E18:BK21">
    <cfRule type="containsText" dxfId="0" priority="14" operator="containsText" text="fejl">
      <formula>NOT(ISERROR(SEARCH("fejl",E18)))</formula>
    </cfRule>
  </conditionalFormatting>
  <conditionalFormatting sqref="E22:BK22">
    <cfRule type="colorScale" priority="141">
      <colorScale>
        <cfvo type="num" val="0"/>
        <cfvo type="num" val="1"/>
        <cfvo type="num" val="2"/>
        <color theme="9" tint="0.79998168889431442"/>
        <color theme="7" tint="0.79998168889431442"/>
        <color theme="5" tint="0.79998168889431442"/>
      </colorScale>
    </cfRule>
  </conditionalFormatting>
  <conditionalFormatting sqref="E24:BK24">
    <cfRule type="colorScale" priority="136">
      <colorScale>
        <cfvo type="num" val="0"/>
        <cfvo type="num" val="1"/>
        <cfvo type="num" val="2"/>
        <color theme="9" tint="0.79998168889431442"/>
        <color theme="7" tint="0.79998168889431442"/>
        <color theme="5" tint="0.79998168889431442"/>
      </colorScale>
    </cfRule>
  </conditionalFormatting>
  <conditionalFormatting sqref="E26:BK26">
    <cfRule type="colorScale" priority="105">
      <colorScale>
        <cfvo type="num" val="0"/>
        <cfvo type="num" val="1"/>
        <cfvo type="num" val="2"/>
        <color theme="9" tint="0.79998168889431442"/>
        <color theme="7" tint="0.79998168889431442"/>
        <color theme="5" tint="0.79998168889431442"/>
      </colorScale>
    </cfRule>
  </conditionalFormatting>
  <conditionalFormatting sqref="E28:BK28">
    <cfRule type="colorScale" priority="104">
      <colorScale>
        <cfvo type="num" val="0"/>
        <cfvo type="num" val="1"/>
        <cfvo type="num" val="2"/>
        <color theme="9" tint="0.79998168889431442"/>
        <color theme="7" tint="0.79998168889431442"/>
        <color theme="5" tint="0.79998168889431442"/>
      </colorScale>
    </cfRule>
  </conditionalFormatting>
  <conditionalFormatting sqref="E30:BK30">
    <cfRule type="colorScale" priority="103">
      <colorScale>
        <cfvo type="num" val="0"/>
        <cfvo type="num" val="1"/>
        <cfvo type="num" val="2"/>
        <color theme="9" tint="0.79998168889431442"/>
        <color theme="7" tint="0.79998168889431442"/>
        <color theme="5" tint="0.79998168889431442"/>
      </colorScale>
    </cfRule>
  </conditionalFormatting>
  <conditionalFormatting sqref="E31:BK31">
    <cfRule type="colorScale" priority="13">
      <colorScale>
        <cfvo type="num" val="0"/>
        <cfvo type="num" val="0.5"/>
        <cfvo type="num" val="1"/>
        <color theme="9" tint="0.79998168889431442"/>
        <color theme="9" tint="0.59999389629810485"/>
        <color theme="9" tint="0.39997558519241921"/>
      </colorScale>
    </cfRule>
  </conditionalFormatting>
  <conditionalFormatting sqref="E32:BK32">
    <cfRule type="colorScale" priority="8">
      <colorScale>
        <cfvo type="num" val="0"/>
        <cfvo type="num" val="0.5"/>
        <cfvo type="num" val="1"/>
        <color theme="7" tint="0.79998168889431442"/>
        <color theme="7" tint="0.59999389629810485"/>
        <color theme="7" tint="0.39997558519241921"/>
      </colorScale>
    </cfRule>
  </conditionalFormatting>
  <conditionalFormatting sqref="E33:BK33">
    <cfRule type="colorScale" priority="7">
      <colorScale>
        <cfvo type="num" val="0"/>
        <cfvo type="num" val="0.5"/>
        <cfvo type="num" val="1"/>
        <color theme="5" tint="0.79998168889431442"/>
        <color theme="5" tint="0.59999389629810485"/>
        <color theme="5" tint="0.39997558519241921"/>
      </colorScale>
    </cfRule>
  </conditionalFormatting>
  <conditionalFormatting sqref="E38:BK38">
    <cfRule type="colorScale" priority="135">
      <colorScale>
        <cfvo type="num" val="0"/>
        <cfvo type="num" val="1"/>
        <cfvo type="num" val="2"/>
        <color theme="9" tint="0.79998168889431442"/>
        <color theme="7" tint="0.79998168889431442"/>
        <color theme="5" tint="0.79998168889431442"/>
      </colorScale>
    </cfRule>
  </conditionalFormatting>
  <conditionalFormatting sqref="E40:BK40">
    <cfRule type="colorScale" priority="102">
      <colorScale>
        <cfvo type="num" val="0"/>
        <cfvo type="num" val="1"/>
        <cfvo type="num" val="2"/>
        <color theme="9" tint="0.79998168889431442"/>
        <color theme="7" tint="0.79998168889431442"/>
        <color theme="5" tint="0.79998168889431442"/>
      </colorScale>
    </cfRule>
  </conditionalFormatting>
  <conditionalFormatting sqref="E42:BK42">
    <cfRule type="colorScale" priority="99">
      <colorScale>
        <cfvo type="num" val="0"/>
        <cfvo type="num" val="1"/>
        <cfvo type="num" val="2"/>
        <color theme="9" tint="0.79998168889431442"/>
        <color theme="7" tint="0.79998168889431442"/>
        <color theme="5" tint="0.79998168889431442"/>
      </colorScale>
    </cfRule>
  </conditionalFormatting>
  <conditionalFormatting sqref="E44:BK44">
    <cfRule type="colorScale" priority="97">
      <colorScale>
        <cfvo type="num" val="0"/>
        <cfvo type="num" val="1"/>
        <cfvo type="num" val="2"/>
        <color theme="9" tint="0.79998168889431442"/>
        <color theme="7" tint="0.79998168889431442"/>
        <color theme="5" tint="0.79998168889431442"/>
      </colorScale>
    </cfRule>
  </conditionalFormatting>
  <conditionalFormatting sqref="E45:BK45">
    <cfRule type="colorScale" priority="12">
      <colorScale>
        <cfvo type="num" val="0"/>
        <cfvo type="num" val="0.5"/>
        <cfvo type="num" val="1"/>
        <color theme="9" tint="0.79998168889431442"/>
        <color theme="9" tint="0.59999389629810485"/>
        <color theme="9" tint="0.39997558519241921"/>
      </colorScale>
    </cfRule>
  </conditionalFormatting>
  <conditionalFormatting sqref="E46:BK46">
    <cfRule type="colorScale" priority="6">
      <colorScale>
        <cfvo type="num" val="0"/>
        <cfvo type="num" val="0.5"/>
        <cfvo type="num" val="1"/>
        <color theme="7" tint="0.79998168889431442"/>
        <color theme="7" tint="0.59999389629810485"/>
        <color theme="7" tint="0.39997558519241921"/>
      </colorScale>
    </cfRule>
  </conditionalFormatting>
  <conditionalFormatting sqref="E47:BK47">
    <cfRule type="colorScale" priority="5">
      <colorScale>
        <cfvo type="num" val="0"/>
        <cfvo type="num" val="0.5"/>
        <cfvo type="num" val="1"/>
        <color theme="5" tint="0.79998168889431442"/>
        <color theme="5" tint="0.59999389629810485"/>
        <color theme="5" tint="0.39997558519241921"/>
      </colorScale>
    </cfRule>
  </conditionalFormatting>
  <conditionalFormatting sqref="E52:BK52">
    <cfRule type="colorScale" priority="134">
      <colorScale>
        <cfvo type="num" val="0"/>
        <cfvo type="num" val="1"/>
        <cfvo type="num" val="2"/>
        <color theme="9" tint="0.79998168889431442"/>
        <color theme="7" tint="0.79998168889431442"/>
        <color theme="5" tint="0.79998168889431442"/>
      </colorScale>
    </cfRule>
  </conditionalFormatting>
  <conditionalFormatting sqref="E54:BK54">
    <cfRule type="colorScale" priority="96">
      <colorScale>
        <cfvo type="num" val="0"/>
        <cfvo type="num" val="1"/>
        <cfvo type="num" val="2"/>
        <color theme="9" tint="0.79998168889431442"/>
        <color theme="7" tint="0.79998168889431442"/>
        <color theme="5" tint="0.79998168889431442"/>
      </colorScale>
    </cfRule>
  </conditionalFormatting>
  <conditionalFormatting sqref="E56:BK56">
    <cfRule type="colorScale" priority="95">
      <colorScale>
        <cfvo type="num" val="0"/>
        <cfvo type="num" val="1"/>
        <cfvo type="num" val="2"/>
        <color theme="9" tint="0.79998168889431442"/>
        <color theme="7" tint="0.79998168889431442"/>
        <color theme="5" tint="0.79998168889431442"/>
      </colorScale>
    </cfRule>
  </conditionalFormatting>
  <conditionalFormatting sqref="E57:BK57">
    <cfRule type="colorScale" priority="11">
      <colorScale>
        <cfvo type="num" val="0"/>
        <cfvo type="num" val="0.5"/>
        <cfvo type="num" val="1"/>
        <color theme="9" tint="0.79998168889431442"/>
        <color theme="9" tint="0.59999389629810485"/>
        <color theme="9" tint="0.39997558519241921"/>
      </colorScale>
    </cfRule>
  </conditionalFormatting>
  <conditionalFormatting sqref="E58:BK58">
    <cfRule type="colorScale" priority="4">
      <colorScale>
        <cfvo type="num" val="0"/>
        <cfvo type="num" val="0.5"/>
        <cfvo type="num" val="1"/>
        <color theme="7" tint="0.79998168889431442"/>
        <color theme="7" tint="0.59999389629810485"/>
        <color theme="7" tint="0.39997558519241921"/>
      </colorScale>
    </cfRule>
  </conditionalFormatting>
  <conditionalFormatting sqref="E59:BK59">
    <cfRule type="colorScale" priority="3">
      <colorScale>
        <cfvo type="num" val="0"/>
        <cfvo type="num" val="0.5"/>
        <cfvo type="num" val="1"/>
        <color theme="5" tint="0.79998168889431442"/>
        <color theme="5" tint="0.59999389629810485"/>
        <color theme="5" tint="0.39997558519241921"/>
      </colorScale>
    </cfRule>
  </conditionalFormatting>
  <conditionalFormatting sqref="E62:BK62">
    <cfRule type="colorScale" priority="133">
      <colorScale>
        <cfvo type="num" val="0"/>
        <cfvo type="num" val="1"/>
        <cfvo type="num" val="2"/>
        <color theme="9" tint="0.79998168889431442"/>
        <color theme="7" tint="0.79998168889431442"/>
        <color theme="5" tint="0.79998168889431442"/>
      </colorScale>
    </cfRule>
  </conditionalFormatting>
  <conditionalFormatting sqref="E64:BK64">
    <cfRule type="colorScale" priority="94">
      <colorScale>
        <cfvo type="num" val="0"/>
        <cfvo type="num" val="1"/>
        <cfvo type="num" val="2"/>
        <color theme="9" tint="0.79998168889431442"/>
        <color theme="7" tint="0.79998168889431442"/>
        <color theme="5" tint="0.79998168889431442"/>
      </colorScale>
    </cfRule>
  </conditionalFormatting>
  <conditionalFormatting sqref="E66:BK66">
    <cfRule type="colorScale" priority="93">
      <colorScale>
        <cfvo type="num" val="0"/>
        <cfvo type="num" val="1"/>
        <cfvo type="num" val="2"/>
        <color theme="9" tint="0.79998168889431442"/>
        <color theme="7" tint="0.79998168889431442"/>
        <color theme="5" tint="0.79998168889431442"/>
      </colorScale>
    </cfRule>
  </conditionalFormatting>
  <conditionalFormatting sqref="E68:BK68">
    <cfRule type="colorScale" priority="92">
      <colorScale>
        <cfvo type="num" val="0"/>
        <cfvo type="num" val="1"/>
        <cfvo type="num" val="2"/>
        <color theme="9" tint="0.79998168889431442"/>
        <color theme="7" tint="0.79998168889431442"/>
        <color theme="5" tint="0.79998168889431442"/>
      </colorScale>
    </cfRule>
  </conditionalFormatting>
  <conditionalFormatting sqref="E70:BK70">
    <cfRule type="colorScale" priority="91">
      <colorScale>
        <cfvo type="num" val="0"/>
        <cfvo type="num" val="1"/>
        <cfvo type="num" val="2"/>
        <color theme="9" tint="0.79998168889431442"/>
        <color theme="7" tint="0.79998168889431442"/>
        <color theme="5" tint="0.79998168889431442"/>
      </colorScale>
    </cfRule>
  </conditionalFormatting>
  <conditionalFormatting sqref="E71:BK71">
    <cfRule type="colorScale" priority="10">
      <colorScale>
        <cfvo type="num" val="0"/>
        <cfvo type="num" val="0.5"/>
        <cfvo type="num" val="1"/>
        <color theme="9" tint="0.79998168889431442"/>
        <color theme="9" tint="0.59999389629810485"/>
        <color theme="9" tint="0.39997558519241921"/>
      </colorScale>
    </cfRule>
  </conditionalFormatting>
  <conditionalFormatting sqref="E72:BK72">
    <cfRule type="colorScale" priority="2">
      <colorScale>
        <cfvo type="num" val="0"/>
        <cfvo type="num" val="0.5"/>
        <cfvo type="num" val="1"/>
        <color theme="7" tint="0.79998168889431442"/>
        <color theme="7" tint="0.59999389629810485"/>
        <color theme="7" tint="0.39997558519241921"/>
      </colorScale>
    </cfRule>
  </conditionalFormatting>
  <conditionalFormatting sqref="E73:BK73">
    <cfRule type="colorScale" priority="1">
      <colorScale>
        <cfvo type="num" val="0"/>
        <cfvo type="num" val="0.5"/>
        <cfvo type="num" val="1"/>
        <color theme="5" tint="0.79998168889431442"/>
        <color theme="5" tint="0.59999389629810485"/>
        <color theme="5" tint="0.39997558519241921"/>
      </colorScale>
    </cfRule>
  </conditionalFormatting>
  <conditionalFormatting sqref="G38 G40">
    <cfRule type="colorScale" priority="131">
      <colorScale>
        <cfvo type="num" val="0"/>
        <cfvo type="num" val="1"/>
        <cfvo type="num" val="2"/>
        <color theme="9" tint="0.79998168889431442"/>
        <color theme="7" tint="0.79998168889431442"/>
        <color theme="5" tint="0.79998168889431442"/>
      </colorScale>
    </cfRule>
  </conditionalFormatting>
  <conditionalFormatting sqref="G62">
    <cfRule type="colorScale" priority="129">
      <colorScale>
        <cfvo type="num" val="0"/>
        <cfvo type="num" val="1"/>
        <cfvo type="num" val="2"/>
        <color theme="9" tint="0.79998168889431442"/>
        <color theme="7" tint="0.79998168889431442"/>
        <color theme="5" tint="0.79998168889431442"/>
      </colorScale>
    </cfRule>
  </conditionalFormatting>
  <conditionalFormatting sqref="H40 H38">
    <cfRule type="colorScale" priority="113">
      <colorScale>
        <cfvo type="num" val="0"/>
        <cfvo type="num" val="1"/>
        <cfvo type="num" val="2"/>
        <color theme="9" tint="0.79998168889431442"/>
        <color theme="7" tint="0.79998168889431442"/>
        <color theme="5" tint="0.79998168889431442"/>
      </colorScale>
    </cfRule>
  </conditionalFormatting>
  <conditionalFormatting sqref="H62">
    <cfRule type="colorScale" priority="111">
      <colorScale>
        <cfvo type="num" val="0"/>
        <cfvo type="num" val="1"/>
        <cfvo type="num" val="2"/>
        <color theme="9" tint="0.79998168889431442"/>
        <color theme="7" tint="0.79998168889431442"/>
        <color theme="5" tint="0.79998168889431442"/>
      </colorScale>
    </cfRule>
  </conditionalFormatting>
  <conditionalFormatting sqref="I38 I40">
    <cfRule type="colorScale" priority="109">
      <colorScale>
        <cfvo type="num" val="0"/>
        <cfvo type="num" val="1"/>
        <cfvo type="num" val="2"/>
        <color theme="9" tint="0.79998168889431442"/>
        <color theme="7" tint="0.79998168889431442"/>
        <color theme="5" tint="0.79998168889431442"/>
      </colorScale>
    </cfRule>
  </conditionalFormatting>
  <conditionalFormatting sqref="I62">
    <cfRule type="colorScale" priority="107">
      <colorScale>
        <cfvo type="num" val="0"/>
        <cfvo type="num" val="1"/>
        <cfvo type="num" val="2"/>
        <color theme="9" tint="0.79998168889431442"/>
        <color theme="7" tint="0.79998168889431442"/>
        <color theme="5" tint="0.79998168889431442"/>
      </colorScale>
    </cfRule>
  </conditionalFormatting>
  <conditionalFormatting sqref="L38 L40">
    <cfRule type="colorScale" priority="90">
      <colorScale>
        <cfvo type="num" val="0"/>
        <cfvo type="num" val="1"/>
        <cfvo type="num" val="2"/>
        <color theme="9" tint="0.79998168889431442"/>
        <color theme="7" tint="0.79998168889431442"/>
        <color theme="5" tint="0.79998168889431442"/>
      </colorScale>
    </cfRule>
  </conditionalFormatting>
  <conditionalFormatting sqref="L62">
    <cfRule type="colorScale" priority="89">
      <colorScale>
        <cfvo type="num" val="0"/>
        <cfvo type="num" val="1"/>
        <cfvo type="num" val="2"/>
        <color theme="9" tint="0.79998168889431442"/>
        <color theme="7" tint="0.79998168889431442"/>
        <color theme="5" tint="0.79998168889431442"/>
      </colorScale>
    </cfRule>
  </conditionalFormatting>
  <conditionalFormatting sqref="M40 M38">
    <cfRule type="colorScale" priority="88">
      <colorScale>
        <cfvo type="num" val="0"/>
        <cfvo type="num" val="1"/>
        <cfvo type="num" val="2"/>
        <color theme="9" tint="0.79998168889431442"/>
        <color theme="7" tint="0.79998168889431442"/>
        <color theme="5" tint="0.79998168889431442"/>
      </colorScale>
    </cfRule>
  </conditionalFormatting>
  <conditionalFormatting sqref="M62">
    <cfRule type="colorScale" priority="87">
      <colorScale>
        <cfvo type="num" val="0"/>
        <cfvo type="num" val="1"/>
        <cfvo type="num" val="2"/>
        <color theme="9" tint="0.79998168889431442"/>
        <color theme="7" tint="0.79998168889431442"/>
        <color theme="5" tint="0.79998168889431442"/>
      </colorScale>
    </cfRule>
  </conditionalFormatting>
  <conditionalFormatting sqref="N40 N38">
    <cfRule type="colorScale" priority="86">
      <colorScale>
        <cfvo type="num" val="0"/>
        <cfvo type="num" val="1"/>
        <cfvo type="num" val="2"/>
        <color theme="9" tint="0.79998168889431442"/>
        <color theme="7" tint="0.79998168889431442"/>
        <color theme="5" tint="0.79998168889431442"/>
      </colorScale>
    </cfRule>
  </conditionalFormatting>
  <conditionalFormatting sqref="N62">
    <cfRule type="colorScale" priority="85">
      <colorScale>
        <cfvo type="num" val="0"/>
        <cfvo type="num" val="1"/>
        <cfvo type="num" val="2"/>
        <color theme="9" tint="0.79998168889431442"/>
        <color theme="7" tint="0.79998168889431442"/>
        <color theme="5" tint="0.79998168889431442"/>
      </colorScale>
    </cfRule>
  </conditionalFormatting>
  <conditionalFormatting sqref="Q40 Q38">
    <cfRule type="colorScale" priority="83">
      <colorScale>
        <cfvo type="num" val="0"/>
        <cfvo type="num" val="1"/>
        <cfvo type="num" val="2"/>
        <color theme="9" tint="0.79998168889431442"/>
        <color theme="7" tint="0.79998168889431442"/>
        <color theme="5" tint="0.79998168889431442"/>
      </colorScale>
    </cfRule>
  </conditionalFormatting>
  <conditionalFormatting sqref="Q62">
    <cfRule type="colorScale" priority="82">
      <colorScale>
        <cfvo type="num" val="0"/>
        <cfvo type="num" val="1"/>
        <cfvo type="num" val="2"/>
        <color theme="9" tint="0.79998168889431442"/>
        <color theme="7" tint="0.79998168889431442"/>
        <color theme="5" tint="0.79998168889431442"/>
      </colorScale>
    </cfRule>
  </conditionalFormatting>
  <conditionalFormatting sqref="R38 R40">
    <cfRule type="colorScale" priority="81">
      <colorScale>
        <cfvo type="num" val="0"/>
        <cfvo type="num" val="1"/>
        <cfvo type="num" val="2"/>
        <color theme="9" tint="0.79998168889431442"/>
        <color theme="7" tint="0.79998168889431442"/>
        <color theme="5" tint="0.79998168889431442"/>
      </colorScale>
    </cfRule>
  </conditionalFormatting>
  <conditionalFormatting sqref="R62">
    <cfRule type="colorScale" priority="80">
      <colorScale>
        <cfvo type="num" val="0"/>
        <cfvo type="num" val="1"/>
        <cfvo type="num" val="2"/>
        <color theme="9" tint="0.79998168889431442"/>
        <color theme="7" tint="0.79998168889431442"/>
        <color theme="5" tint="0.79998168889431442"/>
      </colorScale>
    </cfRule>
  </conditionalFormatting>
  <conditionalFormatting sqref="S40 S38">
    <cfRule type="colorScale" priority="79">
      <colorScale>
        <cfvo type="num" val="0"/>
        <cfvo type="num" val="1"/>
        <cfvo type="num" val="2"/>
        <color theme="9" tint="0.79998168889431442"/>
        <color theme="7" tint="0.79998168889431442"/>
        <color theme="5" tint="0.79998168889431442"/>
      </colorScale>
    </cfRule>
  </conditionalFormatting>
  <conditionalFormatting sqref="S62">
    <cfRule type="colorScale" priority="78">
      <colorScale>
        <cfvo type="num" val="0"/>
        <cfvo type="num" val="1"/>
        <cfvo type="num" val="2"/>
        <color theme="9" tint="0.79998168889431442"/>
        <color theme="7" tint="0.79998168889431442"/>
        <color theme="5" tint="0.79998168889431442"/>
      </colorScale>
    </cfRule>
  </conditionalFormatting>
  <conditionalFormatting sqref="V38 V40">
    <cfRule type="colorScale" priority="76">
      <colorScale>
        <cfvo type="num" val="0"/>
        <cfvo type="num" val="1"/>
        <cfvo type="num" val="2"/>
        <color theme="9" tint="0.79998168889431442"/>
        <color theme="7" tint="0.79998168889431442"/>
        <color theme="5" tint="0.79998168889431442"/>
      </colorScale>
    </cfRule>
  </conditionalFormatting>
  <conditionalFormatting sqref="V62">
    <cfRule type="colorScale" priority="75">
      <colorScale>
        <cfvo type="num" val="0"/>
        <cfvo type="num" val="1"/>
        <cfvo type="num" val="2"/>
        <color theme="9" tint="0.79998168889431442"/>
        <color theme="7" tint="0.79998168889431442"/>
        <color theme="5" tint="0.79998168889431442"/>
      </colorScale>
    </cfRule>
  </conditionalFormatting>
  <conditionalFormatting sqref="W38 W40">
    <cfRule type="colorScale" priority="74">
      <colorScale>
        <cfvo type="num" val="0"/>
        <cfvo type="num" val="1"/>
        <cfvo type="num" val="2"/>
        <color theme="9" tint="0.79998168889431442"/>
        <color theme="7" tint="0.79998168889431442"/>
        <color theme="5" tint="0.79998168889431442"/>
      </colorScale>
    </cfRule>
  </conditionalFormatting>
  <conditionalFormatting sqref="W62">
    <cfRule type="colorScale" priority="73">
      <colorScale>
        <cfvo type="num" val="0"/>
        <cfvo type="num" val="1"/>
        <cfvo type="num" val="2"/>
        <color theme="9" tint="0.79998168889431442"/>
        <color theme="7" tint="0.79998168889431442"/>
        <color theme="5" tint="0.79998168889431442"/>
      </colorScale>
    </cfRule>
  </conditionalFormatting>
  <conditionalFormatting sqref="X38 X40">
    <cfRule type="colorScale" priority="72">
      <colorScale>
        <cfvo type="num" val="0"/>
        <cfvo type="num" val="1"/>
        <cfvo type="num" val="2"/>
        <color theme="9" tint="0.79998168889431442"/>
        <color theme="7" tint="0.79998168889431442"/>
        <color theme="5" tint="0.79998168889431442"/>
      </colorScale>
    </cfRule>
  </conditionalFormatting>
  <conditionalFormatting sqref="X62">
    <cfRule type="colorScale" priority="71">
      <colorScale>
        <cfvo type="num" val="0"/>
        <cfvo type="num" val="1"/>
        <cfvo type="num" val="2"/>
        <color theme="9" tint="0.79998168889431442"/>
        <color theme="7" tint="0.79998168889431442"/>
        <color theme="5" tint="0.79998168889431442"/>
      </colorScale>
    </cfRule>
  </conditionalFormatting>
  <conditionalFormatting sqref="AA38 AA40">
    <cfRule type="colorScale" priority="69">
      <colorScale>
        <cfvo type="num" val="0"/>
        <cfvo type="num" val="1"/>
        <cfvo type="num" val="2"/>
        <color theme="9" tint="0.79998168889431442"/>
        <color theme="7" tint="0.79998168889431442"/>
        <color theme="5" tint="0.79998168889431442"/>
      </colorScale>
    </cfRule>
  </conditionalFormatting>
  <conditionalFormatting sqref="AA62">
    <cfRule type="colorScale" priority="68">
      <colorScale>
        <cfvo type="num" val="0"/>
        <cfvo type="num" val="1"/>
        <cfvo type="num" val="2"/>
        <color theme="9" tint="0.79998168889431442"/>
        <color theme="7" tint="0.79998168889431442"/>
        <color theme="5" tint="0.79998168889431442"/>
      </colorScale>
    </cfRule>
  </conditionalFormatting>
  <conditionalFormatting sqref="AB40 AB38">
    <cfRule type="colorScale" priority="67">
      <colorScale>
        <cfvo type="num" val="0"/>
        <cfvo type="num" val="1"/>
        <cfvo type="num" val="2"/>
        <color theme="9" tint="0.79998168889431442"/>
        <color theme="7" tint="0.79998168889431442"/>
        <color theme="5" tint="0.79998168889431442"/>
      </colorScale>
    </cfRule>
  </conditionalFormatting>
  <conditionalFormatting sqref="AB62">
    <cfRule type="colorScale" priority="66">
      <colorScale>
        <cfvo type="num" val="0"/>
        <cfvo type="num" val="1"/>
        <cfvo type="num" val="2"/>
        <color theme="9" tint="0.79998168889431442"/>
        <color theme="7" tint="0.79998168889431442"/>
        <color theme="5" tint="0.79998168889431442"/>
      </colorScale>
    </cfRule>
  </conditionalFormatting>
  <conditionalFormatting sqref="AC40 AC38">
    <cfRule type="colorScale" priority="65">
      <colorScale>
        <cfvo type="num" val="0"/>
        <cfvo type="num" val="1"/>
        <cfvo type="num" val="2"/>
        <color theme="9" tint="0.79998168889431442"/>
        <color theme="7" tint="0.79998168889431442"/>
        <color theme="5" tint="0.79998168889431442"/>
      </colorScale>
    </cfRule>
  </conditionalFormatting>
  <conditionalFormatting sqref="AC62">
    <cfRule type="colorScale" priority="64">
      <colorScale>
        <cfvo type="num" val="0"/>
        <cfvo type="num" val="1"/>
        <cfvo type="num" val="2"/>
        <color theme="9" tint="0.79998168889431442"/>
        <color theme="7" tint="0.79998168889431442"/>
        <color theme="5" tint="0.79998168889431442"/>
      </colorScale>
    </cfRule>
  </conditionalFormatting>
  <conditionalFormatting sqref="AF40 AF38">
    <cfRule type="colorScale" priority="62">
      <colorScale>
        <cfvo type="num" val="0"/>
        <cfvo type="num" val="1"/>
        <cfvo type="num" val="2"/>
        <color theme="9" tint="0.79998168889431442"/>
        <color theme="7" tint="0.79998168889431442"/>
        <color theme="5" tint="0.79998168889431442"/>
      </colorScale>
    </cfRule>
  </conditionalFormatting>
  <conditionalFormatting sqref="AF62">
    <cfRule type="colorScale" priority="61">
      <colorScale>
        <cfvo type="num" val="0"/>
        <cfvo type="num" val="1"/>
        <cfvo type="num" val="2"/>
        <color theme="9" tint="0.79998168889431442"/>
        <color theme="7" tint="0.79998168889431442"/>
        <color theme="5" tint="0.79998168889431442"/>
      </colorScale>
    </cfRule>
  </conditionalFormatting>
  <conditionalFormatting sqref="AG38 AG40">
    <cfRule type="colorScale" priority="60">
      <colorScale>
        <cfvo type="num" val="0"/>
        <cfvo type="num" val="1"/>
        <cfvo type="num" val="2"/>
        <color theme="9" tint="0.79998168889431442"/>
        <color theme="7" tint="0.79998168889431442"/>
        <color theme="5" tint="0.79998168889431442"/>
      </colorScale>
    </cfRule>
  </conditionalFormatting>
  <conditionalFormatting sqref="AG62">
    <cfRule type="colorScale" priority="59">
      <colorScale>
        <cfvo type="num" val="0"/>
        <cfvo type="num" val="1"/>
        <cfvo type="num" val="2"/>
        <color theme="9" tint="0.79998168889431442"/>
        <color theme="7" tint="0.79998168889431442"/>
        <color theme="5" tint="0.79998168889431442"/>
      </colorScale>
    </cfRule>
  </conditionalFormatting>
  <conditionalFormatting sqref="AH38 AH40">
    <cfRule type="colorScale" priority="58">
      <colorScale>
        <cfvo type="num" val="0"/>
        <cfvo type="num" val="1"/>
        <cfvo type="num" val="2"/>
        <color theme="9" tint="0.79998168889431442"/>
        <color theme="7" tint="0.79998168889431442"/>
        <color theme="5" tint="0.79998168889431442"/>
      </colorScale>
    </cfRule>
  </conditionalFormatting>
  <conditionalFormatting sqref="AH62">
    <cfRule type="colorScale" priority="57">
      <colorScale>
        <cfvo type="num" val="0"/>
        <cfvo type="num" val="1"/>
        <cfvo type="num" val="2"/>
        <color theme="9" tint="0.79998168889431442"/>
        <color theme="7" tint="0.79998168889431442"/>
        <color theme="5" tint="0.79998168889431442"/>
      </colorScale>
    </cfRule>
  </conditionalFormatting>
  <conditionalFormatting sqref="AK38 AK40">
    <cfRule type="colorScale" priority="55">
      <colorScale>
        <cfvo type="num" val="0"/>
        <cfvo type="num" val="1"/>
        <cfvo type="num" val="2"/>
        <color theme="9" tint="0.79998168889431442"/>
        <color theme="7" tint="0.79998168889431442"/>
        <color theme="5" tint="0.79998168889431442"/>
      </colorScale>
    </cfRule>
  </conditionalFormatting>
  <conditionalFormatting sqref="AK62">
    <cfRule type="colorScale" priority="54">
      <colorScale>
        <cfvo type="num" val="0"/>
        <cfvo type="num" val="1"/>
        <cfvo type="num" val="2"/>
        <color theme="9" tint="0.79998168889431442"/>
        <color theme="7" tint="0.79998168889431442"/>
        <color theme="5" tint="0.79998168889431442"/>
      </colorScale>
    </cfRule>
  </conditionalFormatting>
  <conditionalFormatting sqref="AL40 AL38">
    <cfRule type="colorScale" priority="53">
      <colorScale>
        <cfvo type="num" val="0"/>
        <cfvo type="num" val="1"/>
        <cfvo type="num" val="2"/>
        <color theme="9" tint="0.79998168889431442"/>
        <color theme="7" tint="0.79998168889431442"/>
        <color theme="5" tint="0.79998168889431442"/>
      </colorScale>
    </cfRule>
  </conditionalFormatting>
  <conditionalFormatting sqref="AL62">
    <cfRule type="colorScale" priority="52">
      <colorScale>
        <cfvo type="num" val="0"/>
        <cfvo type="num" val="1"/>
        <cfvo type="num" val="2"/>
        <color theme="9" tint="0.79998168889431442"/>
        <color theme="7" tint="0.79998168889431442"/>
        <color theme="5" tint="0.79998168889431442"/>
      </colorScale>
    </cfRule>
  </conditionalFormatting>
  <conditionalFormatting sqref="AM40 AM38">
    <cfRule type="colorScale" priority="51">
      <colorScale>
        <cfvo type="num" val="0"/>
        <cfvo type="num" val="1"/>
        <cfvo type="num" val="2"/>
        <color theme="9" tint="0.79998168889431442"/>
        <color theme="7" tint="0.79998168889431442"/>
        <color theme="5" tint="0.79998168889431442"/>
      </colorScale>
    </cfRule>
  </conditionalFormatting>
  <conditionalFormatting sqref="AM62">
    <cfRule type="colorScale" priority="50">
      <colorScale>
        <cfvo type="num" val="0"/>
        <cfvo type="num" val="1"/>
        <cfvo type="num" val="2"/>
        <color theme="9" tint="0.79998168889431442"/>
        <color theme="7" tint="0.79998168889431442"/>
        <color theme="5" tint="0.79998168889431442"/>
      </colorScale>
    </cfRule>
  </conditionalFormatting>
  <conditionalFormatting sqref="AP38 AP40">
    <cfRule type="colorScale" priority="48">
      <colorScale>
        <cfvo type="num" val="0"/>
        <cfvo type="num" val="1"/>
        <cfvo type="num" val="2"/>
        <color theme="9" tint="0.79998168889431442"/>
        <color theme="7" tint="0.79998168889431442"/>
        <color theme="5" tint="0.79998168889431442"/>
      </colorScale>
    </cfRule>
  </conditionalFormatting>
  <conditionalFormatting sqref="AP62">
    <cfRule type="colorScale" priority="47">
      <colorScale>
        <cfvo type="num" val="0"/>
        <cfvo type="num" val="1"/>
        <cfvo type="num" val="2"/>
        <color theme="9" tint="0.79998168889431442"/>
        <color theme="7" tint="0.79998168889431442"/>
        <color theme="5" tint="0.79998168889431442"/>
      </colorScale>
    </cfRule>
  </conditionalFormatting>
  <conditionalFormatting sqref="AQ40 AQ38">
    <cfRule type="colorScale" priority="46">
      <colorScale>
        <cfvo type="num" val="0"/>
        <cfvo type="num" val="1"/>
        <cfvo type="num" val="2"/>
        <color theme="9" tint="0.79998168889431442"/>
        <color theme="7" tint="0.79998168889431442"/>
        <color theme="5" tint="0.79998168889431442"/>
      </colorScale>
    </cfRule>
  </conditionalFormatting>
  <conditionalFormatting sqref="AQ62">
    <cfRule type="colorScale" priority="45">
      <colorScale>
        <cfvo type="num" val="0"/>
        <cfvo type="num" val="1"/>
        <cfvo type="num" val="2"/>
        <color theme="9" tint="0.79998168889431442"/>
        <color theme="7" tint="0.79998168889431442"/>
        <color theme="5" tint="0.79998168889431442"/>
      </colorScale>
    </cfRule>
  </conditionalFormatting>
  <conditionalFormatting sqref="AR38 AR40">
    <cfRule type="colorScale" priority="44">
      <colorScale>
        <cfvo type="num" val="0"/>
        <cfvo type="num" val="1"/>
        <cfvo type="num" val="2"/>
        <color theme="9" tint="0.79998168889431442"/>
        <color theme="7" tint="0.79998168889431442"/>
        <color theme="5" tint="0.79998168889431442"/>
      </colorScale>
    </cfRule>
  </conditionalFormatting>
  <conditionalFormatting sqref="AR62">
    <cfRule type="colorScale" priority="43">
      <colorScale>
        <cfvo type="num" val="0"/>
        <cfvo type="num" val="1"/>
        <cfvo type="num" val="2"/>
        <color theme="9" tint="0.79998168889431442"/>
        <color theme="7" tint="0.79998168889431442"/>
        <color theme="5" tint="0.79998168889431442"/>
      </colorScale>
    </cfRule>
  </conditionalFormatting>
  <conditionalFormatting sqref="AU40 AU38">
    <cfRule type="colorScale" priority="41">
      <colorScale>
        <cfvo type="num" val="0"/>
        <cfvo type="num" val="1"/>
        <cfvo type="num" val="2"/>
        <color theme="9" tint="0.79998168889431442"/>
        <color theme="7" tint="0.79998168889431442"/>
        <color theme="5" tint="0.79998168889431442"/>
      </colorScale>
    </cfRule>
  </conditionalFormatting>
  <conditionalFormatting sqref="AU62">
    <cfRule type="colorScale" priority="40">
      <colorScale>
        <cfvo type="num" val="0"/>
        <cfvo type="num" val="1"/>
        <cfvo type="num" val="2"/>
        <color theme="9" tint="0.79998168889431442"/>
        <color theme="7" tint="0.79998168889431442"/>
        <color theme="5" tint="0.79998168889431442"/>
      </colorScale>
    </cfRule>
  </conditionalFormatting>
  <conditionalFormatting sqref="AV38 AV40">
    <cfRule type="colorScale" priority="39">
      <colorScale>
        <cfvo type="num" val="0"/>
        <cfvo type="num" val="1"/>
        <cfvo type="num" val="2"/>
        <color theme="9" tint="0.79998168889431442"/>
        <color theme="7" tint="0.79998168889431442"/>
        <color theme="5" tint="0.79998168889431442"/>
      </colorScale>
    </cfRule>
  </conditionalFormatting>
  <conditionalFormatting sqref="AV62">
    <cfRule type="colorScale" priority="38">
      <colorScale>
        <cfvo type="num" val="0"/>
        <cfvo type="num" val="1"/>
        <cfvo type="num" val="2"/>
        <color theme="9" tint="0.79998168889431442"/>
        <color theme="7" tint="0.79998168889431442"/>
        <color theme="5" tint="0.79998168889431442"/>
      </colorScale>
    </cfRule>
  </conditionalFormatting>
  <conditionalFormatting sqref="AW38 AW40">
    <cfRule type="colorScale" priority="37">
      <colorScale>
        <cfvo type="num" val="0"/>
        <cfvo type="num" val="1"/>
        <cfvo type="num" val="2"/>
        <color theme="9" tint="0.79998168889431442"/>
        <color theme="7" tint="0.79998168889431442"/>
        <color theme="5" tint="0.79998168889431442"/>
      </colorScale>
    </cfRule>
  </conditionalFormatting>
  <conditionalFormatting sqref="AW62">
    <cfRule type="colorScale" priority="36">
      <colorScale>
        <cfvo type="num" val="0"/>
        <cfvo type="num" val="1"/>
        <cfvo type="num" val="2"/>
        <color theme="9" tint="0.79998168889431442"/>
        <color theme="7" tint="0.79998168889431442"/>
        <color theme="5" tint="0.79998168889431442"/>
      </colorScale>
    </cfRule>
  </conditionalFormatting>
  <conditionalFormatting sqref="AZ40 AZ38">
    <cfRule type="colorScale" priority="34">
      <colorScale>
        <cfvo type="num" val="0"/>
        <cfvo type="num" val="1"/>
        <cfvo type="num" val="2"/>
        <color theme="9" tint="0.79998168889431442"/>
        <color theme="7" tint="0.79998168889431442"/>
        <color theme="5" tint="0.79998168889431442"/>
      </colorScale>
    </cfRule>
  </conditionalFormatting>
  <conditionalFormatting sqref="AZ62">
    <cfRule type="colorScale" priority="33">
      <colorScale>
        <cfvo type="num" val="0"/>
        <cfvo type="num" val="1"/>
        <cfvo type="num" val="2"/>
        <color theme="9" tint="0.79998168889431442"/>
        <color theme="7" tint="0.79998168889431442"/>
        <color theme="5" tint="0.79998168889431442"/>
      </colorScale>
    </cfRule>
  </conditionalFormatting>
  <conditionalFormatting sqref="BA40 BA38">
    <cfRule type="colorScale" priority="32">
      <colorScale>
        <cfvo type="num" val="0"/>
        <cfvo type="num" val="1"/>
        <cfvo type="num" val="2"/>
        <color theme="9" tint="0.79998168889431442"/>
        <color theme="7" tint="0.79998168889431442"/>
        <color theme="5" tint="0.79998168889431442"/>
      </colorScale>
    </cfRule>
  </conditionalFormatting>
  <conditionalFormatting sqref="BA62">
    <cfRule type="colorScale" priority="31">
      <colorScale>
        <cfvo type="num" val="0"/>
        <cfvo type="num" val="1"/>
        <cfvo type="num" val="2"/>
        <color theme="9" tint="0.79998168889431442"/>
        <color theme="7" tint="0.79998168889431442"/>
        <color theme="5" tint="0.79998168889431442"/>
      </colorScale>
    </cfRule>
  </conditionalFormatting>
  <conditionalFormatting sqref="BB38 BB40">
    <cfRule type="colorScale" priority="30">
      <colorScale>
        <cfvo type="num" val="0"/>
        <cfvo type="num" val="1"/>
        <cfvo type="num" val="2"/>
        <color theme="9" tint="0.79998168889431442"/>
        <color theme="7" tint="0.79998168889431442"/>
        <color theme="5" tint="0.79998168889431442"/>
      </colorScale>
    </cfRule>
  </conditionalFormatting>
  <conditionalFormatting sqref="BB62">
    <cfRule type="colorScale" priority="29">
      <colorScale>
        <cfvo type="num" val="0"/>
        <cfvo type="num" val="1"/>
        <cfvo type="num" val="2"/>
        <color theme="9" tint="0.79998168889431442"/>
        <color theme="7" tint="0.79998168889431442"/>
        <color theme="5" tint="0.79998168889431442"/>
      </colorScale>
    </cfRule>
  </conditionalFormatting>
  <conditionalFormatting sqref="BE40 BE38">
    <cfRule type="colorScale" priority="27">
      <colorScale>
        <cfvo type="num" val="0"/>
        <cfvo type="num" val="1"/>
        <cfvo type="num" val="2"/>
        <color theme="9" tint="0.79998168889431442"/>
        <color theme="7" tint="0.79998168889431442"/>
        <color theme="5" tint="0.79998168889431442"/>
      </colorScale>
    </cfRule>
  </conditionalFormatting>
  <conditionalFormatting sqref="BE62">
    <cfRule type="colorScale" priority="26">
      <colorScale>
        <cfvo type="num" val="0"/>
        <cfvo type="num" val="1"/>
        <cfvo type="num" val="2"/>
        <color theme="9" tint="0.79998168889431442"/>
        <color theme="7" tint="0.79998168889431442"/>
        <color theme="5" tint="0.79998168889431442"/>
      </colorScale>
    </cfRule>
  </conditionalFormatting>
  <conditionalFormatting sqref="BF40 BF38">
    <cfRule type="colorScale" priority="25">
      <colorScale>
        <cfvo type="num" val="0"/>
        <cfvo type="num" val="1"/>
        <cfvo type="num" val="2"/>
        <color theme="9" tint="0.79998168889431442"/>
        <color theme="7" tint="0.79998168889431442"/>
        <color theme="5" tint="0.79998168889431442"/>
      </colorScale>
    </cfRule>
  </conditionalFormatting>
  <conditionalFormatting sqref="BF62">
    <cfRule type="colorScale" priority="24">
      <colorScale>
        <cfvo type="num" val="0"/>
        <cfvo type="num" val="1"/>
        <cfvo type="num" val="2"/>
        <color theme="9" tint="0.79998168889431442"/>
        <color theme="7" tint="0.79998168889431442"/>
        <color theme="5" tint="0.79998168889431442"/>
      </colorScale>
    </cfRule>
  </conditionalFormatting>
  <conditionalFormatting sqref="BG38 BG40">
    <cfRule type="colorScale" priority="23">
      <colorScale>
        <cfvo type="num" val="0"/>
        <cfvo type="num" val="1"/>
        <cfvo type="num" val="2"/>
        <color theme="9" tint="0.79998168889431442"/>
        <color theme="7" tint="0.79998168889431442"/>
        <color theme="5" tint="0.79998168889431442"/>
      </colorScale>
    </cfRule>
  </conditionalFormatting>
  <conditionalFormatting sqref="BG62">
    <cfRule type="colorScale" priority="22">
      <colorScale>
        <cfvo type="num" val="0"/>
        <cfvo type="num" val="1"/>
        <cfvo type="num" val="2"/>
        <color theme="9" tint="0.79998168889431442"/>
        <color theme="7" tint="0.79998168889431442"/>
        <color theme="5" tint="0.79998168889431442"/>
      </colorScale>
    </cfRule>
  </conditionalFormatting>
  <conditionalFormatting sqref="BI40 BI38">
    <cfRule type="colorScale" priority="20">
      <colorScale>
        <cfvo type="num" val="0"/>
        <cfvo type="num" val="1"/>
        <cfvo type="num" val="2"/>
        <color theme="9" tint="0.79998168889431442"/>
        <color theme="7" tint="0.79998168889431442"/>
        <color theme="5" tint="0.79998168889431442"/>
      </colorScale>
    </cfRule>
  </conditionalFormatting>
  <conditionalFormatting sqref="BI62">
    <cfRule type="colorScale" priority="19">
      <colorScale>
        <cfvo type="num" val="0"/>
        <cfvo type="num" val="1"/>
        <cfvo type="num" val="2"/>
        <color theme="9" tint="0.79998168889431442"/>
        <color theme="7" tint="0.79998168889431442"/>
        <color theme="5" tint="0.79998168889431442"/>
      </colorScale>
    </cfRule>
  </conditionalFormatting>
  <conditionalFormatting sqref="BJ40 BJ38">
    <cfRule type="colorScale" priority="18">
      <colorScale>
        <cfvo type="num" val="0"/>
        <cfvo type="num" val="1"/>
        <cfvo type="num" val="2"/>
        <color theme="9" tint="0.79998168889431442"/>
        <color theme="7" tint="0.79998168889431442"/>
        <color theme="5" tint="0.79998168889431442"/>
      </colorScale>
    </cfRule>
  </conditionalFormatting>
  <conditionalFormatting sqref="BJ62">
    <cfRule type="colorScale" priority="17">
      <colorScale>
        <cfvo type="num" val="0"/>
        <cfvo type="num" val="1"/>
        <cfvo type="num" val="2"/>
        <color theme="9" tint="0.79998168889431442"/>
        <color theme="7" tint="0.79998168889431442"/>
        <color theme="5" tint="0.79998168889431442"/>
      </colorScale>
    </cfRule>
  </conditionalFormatting>
  <conditionalFormatting sqref="BK38 BK40">
    <cfRule type="colorScale" priority="16">
      <colorScale>
        <cfvo type="num" val="0"/>
        <cfvo type="num" val="1"/>
        <cfvo type="num" val="2"/>
        <color theme="9" tint="0.79998168889431442"/>
        <color theme="7" tint="0.79998168889431442"/>
        <color theme="5" tint="0.79998168889431442"/>
      </colorScale>
    </cfRule>
  </conditionalFormatting>
  <conditionalFormatting sqref="BK62">
    <cfRule type="colorScale" priority="15">
      <colorScale>
        <cfvo type="num" val="0"/>
        <cfvo type="num" val="1"/>
        <cfvo type="num" val="2"/>
        <color theme="9" tint="0.79998168889431442"/>
        <color theme="7" tint="0.79998168889431442"/>
        <color theme="5" tint="0.79998168889431442"/>
      </colorScale>
    </cfRule>
  </conditionalFormatting>
  <pageMargins left="0.25" right="0.25" top="0.75" bottom="0.75" header="0.3" footer="0.3"/>
  <pageSetup paperSize="9" scale="3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3FB4-C5CE-408F-9238-15CE2A944C34}">
  <sheetPr>
    <tabColor theme="8" tint="0.59999389629810485"/>
    <pageSetUpPr fitToPage="1"/>
  </sheetPr>
  <dimension ref="A1:AP148"/>
  <sheetViews>
    <sheetView zoomScaleNormal="100" workbookViewId="0">
      <selection activeCell="B10" sqref="B10"/>
    </sheetView>
  </sheetViews>
  <sheetFormatPr defaultRowHeight="14.6" x14ac:dyDescent="0.4"/>
  <cols>
    <col min="1" max="1" width="10.69140625" customWidth="1"/>
    <col min="2" max="2" width="12.61328125" bestFit="1" customWidth="1"/>
    <col min="3" max="3" width="11.3046875" bestFit="1" customWidth="1"/>
    <col min="4" max="4" width="11.69140625" bestFit="1" customWidth="1"/>
    <col min="5" max="5" width="13" bestFit="1" customWidth="1"/>
    <col min="6" max="6" width="11.61328125" bestFit="1" customWidth="1"/>
    <col min="7" max="7" width="12" bestFit="1" customWidth="1"/>
    <col min="8" max="8" width="13.3828125" bestFit="1" customWidth="1"/>
    <col min="9" max="9" width="12" bestFit="1" customWidth="1"/>
    <col min="10" max="10" width="12.3828125" bestFit="1" customWidth="1"/>
    <col min="11" max="11" width="14.84375" bestFit="1" customWidth="1"/>
    <col min="12" max="12" width="13.53515625" bestFit="1" customWidth="1"/>
    <col min="13" max="13" width="13.921875" bestFit="1" customWidth="1"/>
    <col min="14" max="14" width="15" bestFit="1" customWidth="1"/>
    <col min="15" max="15" width="16" bestFit="1" customWidth="1"/>
    <col min="16" max="16" width="14.69140625" bestFit="1" customWidth="1"/>
    <col min="17" max="17" width="15" bestFit="1" customWidth="1"/>
    <col min="18" max="18" width="10.69140625" customWidth="1"/>
    <col min="19" max="19" width="13" customWidth="1"/>
    <col min="20" max="20" width="8" hidden="1" customWidth="1"/>
    <col min="21" max="21" width="13.15234375" hidden="1" customWidth="1"/>
    <col min="22" max="22" width="4.69140625" hidden="1" customWidth="1"/>
    <col min="23" max="23" width="17.15234375" hidden="1" customWidth="1"/>
    <col min="24" max="24" width="6" hidden="1" customWidth="1"/>
    <col min="25" max="25" width="9.53515625" hidden="1" customWidth="1"/>
    <col min="26" max="26" width="8.3046875" hidden="1" customWidth="1"/>
    <col min="27" max="27" width="8.53515625" hidden="1" customWidth="1"/>
    <col min="28" max="28" width="9.69140625" hidden="1" customWidth="1"/>
    <col min="29" max="29" width="8.53515625" hidden="1" customWidth="1"/>
    <col min="30" max="30" width="8.84375" hidden="1" customWidth="1"/>
    <col min="31" max="31" width="10.15234375" hidden="1" customWidth="1"/>
    <col min="32" max="32" width="9" hidden="1" customWidth="1"/>
    <col min="33" max="33" width="9.3046875" hidden="1" customWidth="1"/>
    <col min="34" max="34" width="11.69140625" hidden="1" customWidth="1"/>
    <col min="35" max="35" width="10.3828125" hidden="1" customWidth="1"/>
    <col min="36" max="36" width="10.69140625" hidden="1" customWidth="1"/>
    <col min="37" max="38" width="3.3828125" hidden="1" customWidth="1"/>
    <col min="39" max="39" width="8.15234375" hidden="1" customWidth="1"/>
    <col min="40" max="40" width="10.69140625" hidden="1" customWidth="1"/>
    <col min="41" max="41" width="12.15234375" hidden="1" customWidth="1"/>
    <col min="42" max="42" width="8.84375" hidden="1" customWidth="1"/>
    <col min="43" max="43" width="8.84375" bestFit="1" customWidth="1"/>
    <col min="44" max="44" width="17.69140625" bestFit="1" customWidth="1"/>
    <col min="45" max="47" width="8.84375" bestFit="1" customWidth="1"/>
    <col min="48" max="48" width="17.3828125" bestFit="1" customWidth="1"/>
    <col min="49" max="51" width="8.84375" bestFit="1" customWidth="1"/>
    <col min="52" max="52" width="14.53515625" bestFit="1" customWidth="1"/>
    <col min="53" max="55" width="8.84375" bestFit="1" customWidth="1"/>
    <col min="56" max="56" width="16" bestFit="1" customWidth="1"/>
    <col min="57" max="59" width="8.84375" bestFit="1" customWidth="1"/>
    <col min="60" max="60" width="17.3828125" bestFit="1" customWidth="1"/>
    <col min="61" max="63" width="8.84375" bestFit="1" customWidth="1"/>
    <col min="64" max="64" width="21.3828125" bestFit="1" customWidth="1"/>
    <col min="65" max="67" width="8.84375" bestFit="1" customWidth="1"/>
    <col min="68" max="68" width="19.53515625" bestFit="1" customWidth="1"/>
    <col min="69" max="71" width="8.84375" bestFit="1" customWidth="1"/>
    <col min="72" max="72" width="18.3828125" bestFit="1" customWidth="1"/>
    <col min="73" max="75" width="8.84375" bestFit="1" customWidth="1"/>
    <col min="76" max="76" width="15" bestFit="1" customWidth="1"/>
    <col min="77" max="79" width="8.84375" bestFit="1" customWidth="1"/>
    <col min="80" max="80" width="16.3046875" bestFit="1" customWidth="1"/>
    <col min="81" max="83" width="8.84375" bestFit="1" customWidth="1"/>
    <col min="84" max="84" width="10.69140625" bestFit="1" customWidth="1"/>
    <col min="85" max="87" width="8.84375" bestFit="1" customWidth="1"/>
    <col min="88" max="88" width="27.15234375" bestFit="1" customWidth="1"/>
    <col min="89" max="91" width="8.84375" bestFit="1" customWidth="1"/>
    <col min="92" max="92" width="13.53515625" bestFit="1" customWidth="1"/>
    <col min="93" max="95" width="8.84375" bestFit="1" customWidth="1"/>
    <col min="96" max="96" width="10" bestFit="1" customWidth="1"/>
    <col min="97" max="103" width="8.84375" bestFit="1" customWidth="1"/>
    <col min="104" max="107" width="13.53515625" bestFit="1" customWidth="1"/>
  </cols>
  <sheetData>
    <row r="1" spans="1:41" ht="18.45" x14ac:dyDescent="0.5">
      <c r="A1" s="3"/>
      <c r="B1" s="212" t="s">
        <v>472</v>
      </c>
      <c r="C1" s="382" t="str">
        <f>'Indtast oplysninger'!E1</f>
        <v>&gt;Projekt&lt;</v>
      </c>
      <c r="D1" s="382"/>
      <c r="E1" s="382"/>
      <c r="F1" s="382"/>
      <c r="G1" s="3"/>
      <c r="H1" s="3"/>
      <c r="I1" s="3"/>
      <c r="J1" s="3"/>
      <c r="K1" s="128" t="s">
        <v>741</v>
      </c>
      <c r="L1" s="3"/>
      <c r="M1" s="3"/>
      <c r="N1" s="3"/>
      <c r="O1" s="3"/>
      <c r="P1" s="3"/>
      <c r="Q1" s="3"/>
      <c r="R1" s="3"/>
      <c r="T1" s="270" t="s">
        <v>706</v>
      </c>
      <c r="U1" s="219">
        <v>1</v>
      </c>
      <c r="V1" s="219">
        <v>2</v>
      </c>
      <c r="W1" s="219">
        <v>3</v>
      </c>
      <c r="X1" s="220" t="s">
        <v>900</v>
      </c>
      <c r="Y1" s="219">
        <f>ROW(Resultat!B31)-ROW(Resultat!B5)+1</f>
        <v>27</v>
      </c>
      <c r="Z1" s="219">
        <f>Y1+1</f>
        <v>28</v>
      </c>
      <c r="AA1" s="219">
        <f>Z1+1</f>
        <v>29</v>
      </c>
      <c r="AB1" s="219">
        <f>ROW(Resultat!B45)-ROW(Resultat!B5)+1</f>
        <v>41</v>
      </c>
      <c r="AC1" s="219">
        <f>AB1+1</f>
        <v>42</v>
      </c>
      <c r="AD1" s="219">
        <f>AC1+1</f>
        <v>43</v>
      </c>
      <c r="AE1" s="219">
        <f>ROW(Resultat!B57)-ROW(Resultat!B5)+1</f>
        <v>53</v>
      </c>
      <c r="AF1" s="219">
        <f>AE1+1</f>
        <v>54</v>
      </c>
      <c r="AG1" s="219">
        <f>AF1+1</f>
        <v>55</v>
      </c>
      <c r="AH1" s="219">
        <f>ROW(Resultat!B71)-ROW(Resultat!B5)+1</f>
        <v>67</v>
      </c>
      <c r="AI1" s="219">
        <f>AH1+1</f>
        <v>68</v>
      </c>
      <c r="AJ1" s="219">
        <f>AI1+1</f>
        <v>69</v>
      </c>
      <c r="AK1" s="219"/>
      <c r="AL1" s="219"/>
      <c r="AM1" s="221">
        <f>ROW(Resultat!B27)-ROW(Resultat!B5)+1</f>
        <v>23</v>
      </c>
      <c r="AN1" s="221">
        <v>33</v>
      </c>
      <c r="AO1" s="222">
        <f>ROW(Resultat!B61)-ROW(Resultat!B5)+1</f>
        <v>57</v>
      </c>
    </row>
    <row r="2" spans="1:41" x14ac:dyDescent="0.4">
      <c r="A2" s="3"/>
      <c r="B2" s="111" t="s">
        <v>546</v>
      </c>
      <c r="C2" s="383" t="str">
        <f>'Indtast oplysninger'!E2</f>
        <v>&gt;navn&lt;</v>
      </c>
      <c r="D2" s="383"/>
      <c r="E2" s="383"/>
      <c r="F2" s="383"/>
      <c r="G2" s="120"/>
      <c r="H2" s="120" t="s">
        <v>700</v>
      </c>
      <c r="I2" s="121">
        <f>GETPIVOTDATA("i besvarelse (gns)",$B$9)</f>
        <v>0.79999999999999993</v>
      </c>
      <c r="J2" s="3"/>
      <c r="K2" s="128" t="s">
        <v>695</v>
      </c>
      <c r="L2" s="3"/>
      <c r="M2" s="3"/>
      <c r="N2" s="3"/>
      <c r="O2" s="3"/>
      <c r="P2" s="3"/>
      <c r="Q2" s="3"/>
      <c r="R2" s="3"/>
      <c r="T2" s="271" t="s">
        <v>705</v>
      </c>
      <c r="U2" s="44" t="s">
        <v>665</v>
      </c>
      <c r="V2" s="44" t="s">
        <v>658</v>
      </c>
      <c r="W2" s="44" t="s">
        <v>694</v>
      </c>
      <c r="X2" s="44" t="s">
        <v>414</v>
      </c>
      <c r="Y2" s="272" t="s">
        <v>666</v>
      </c>
      <c r="Z2" s="272" t="s">
        <v>668</v>
      </c>
      <c r="AA2" s="272" t="s">
        <v>667</v>
      </c>
      <c r="AB2" s="272" t="s">
        <v>669</v>
      </c>
      <c r="AC2" s="272" t="s">
        <v>670</v>
      </c>
      <c r="AD2" s="272" t="s">
        <v>671</v>
      </c>
      <c r="AE2" s="272" t="s">
        <v>672</v>
      </c>
      <c r="AF2" s="272" t="s">
        <v>673</v>
      </c>
      <c r="AG2" s="272" t="s">
        <v>674</v>
      </c>
      <c r="AH2" s="272" t="s">
        <v>675</v>
      </c>
      <c r="AI2" s="272" t="s">
        <v>676</v>
      </c>
      <c r="AJ2" s="272" t="s">
        <v>677</v>
      </c>
      <c r="AK2" s="44"/>
      <c r="AL2" s="44"/>
      <c r="AM2" s="273" t="s">
        <v>745</v>
      </c>
      <c r="AN2" s="273" t="s">
        <v>744</v>
      </c>
      <c r="AO2" s="274" t="s">
        <v>88</v>
      </c>
    </row>
    <row r="3" spans="1:41" x14ac:dyDescent="0.4">
      <c r="A3" s="3"/>
      <c r="B3" s="111" t="s">
        <v>548</v>
      </c>
      <c r="C3" s="383" t="str">
        <f>'Indtast oplysninger'!E3</f>
        <v>&gt;dato&lt;</v>
      </c>
      <c r="D3" s="383"/>
      <c r="E3" s="383"/>
      <c r="F3" s="383"/>
      <c r="G3" s="3"/>
      <c r="H3" s="3"/>
      <c r="I3" s="3"/>
      <c r="J3" s="3"/>
      <c r="K3" s="3"/>
      <c r="L3" s="3"/>
      <c r="M3" s="3"/>
      <c r="N3" s="3"/>
      <c r="O3" s="3"/>
      <c r="P3" s="3"/>
      <c r="Q3" s="3"/>
      <c r="R3" s="3"/>
      <c r="T3" s="268">
        <v>1</v>
      </c>
      <c r="U3" s="223" t="str" cm="1">
        <f t="array" ref="U3">INDEX(Resultat!$E$5:$BK$73,U$1,$T3)</f>
        <v>Eksempel</v>
      </c>
      <c r="V3" s="224" t="str" cm="1">
        <f t="array" ref="V3">INDEX(Resultat!$E$5:$BK$73,V$1,$T3)</f>
        <v>Regulært</v>
      </c>
      <c r="W3" s="223" t="str" cm="1">
        <f t="array" ref="W3">INDEX(Resultat!$E$5:$BK$73,W$1,$T3)</f>
        <v>Undervisning</v>
      </c>
      <c r="X3" s="225" cm="1">
        <f t="array" ref="X3">INDEX(Resultat!$E$5:$BK$73,X$1,$T3)</f>
        <v>0.7</v>
      </c>
      <c r="Y3" s="225" cm="1">
        <f t="array" ref="Y3">INDEX(Resultat!$E$5:$BK$73,Y$1,$T3)</f>
        <v>0.2</v>
      </c>
      <c r="Z3" s="225" cm="1">
        <f t="array" ref="Z3">INDEX(Resultat!$E$5:$BK$73,Z$1,$T3)</f>
        <v>0.44999999999999996</v>
      </c>
      <c r="AA3" s="225" cm="1">
        <f t="array" ref="AA3">INDEX(Resultat!$E$5:$BK$73,AA$1,$T3)</f>
        <v>0.35</v>
      </c>
      <c r="AB3" s="225" cm="1">
        <f t="array" ref="AB3">INDEX(Resultat!$E$5:$BK$73,AB$1,$T3)</f>
        <v>0.99999999999999989</v>
      </c>
      <c r="AC3" s="225" cm="1">
        <f t="array" ref="AC3">INDEX(Resultat!$E$5:$BK$73,AC$1,$T3)</f>
        <v>0</v>
      </c>
      <c r="AD3" s="225" cm="1">
        <f t="array" ref="AD3">INDEX(Resultat!$E$5:$BK$73,AD$1,$T3)</f>
        <v>0</v>
      </c>
      <c r="AE3" s="225" cm="1">
        <f t="array" ref="AE3">INDEX(Resultat!$E$5:$BK$73,AE$1,$T3)</f>
        <v>0.8</v>
      </c>
      <c r="AF3" s="225" cm="1">
        <f t="array" ref="AF3">INDEX(Resultat!$E$5:$BK$73,AF$1,$T3)</f>
        <v>0.2</v>
      </c>
      <c r="AG3" s="225" cm="1">
        <f t="array" ref="AG3">INDEX(Resultat!$E$5:$BK$73,AG$1,$T3)</f>
        <v>0</v>
      </c>
      <c r="AH3" s="225" cm="1">
        <f t="array" ref="AH3">INDEX(Resultat!$E$5:$BK$73,AH$1,$T3)</f>
        <v>1</v>
      </c>
      <c r="AI3" s="225" cm="1">
        <f t="array" ref="AI3">INDEX(Resultat!$E$5:$BK$73,AI$1,$T3)</f>
        <v>0</v>
      </c>
      <c r="AJ3" s="225" cm="1">
        <f t="array" ref="AJ3">INDEX(Resultat!$E$5:$BK$73,AJ$1,$T3)</f>
        <v>0</v>
      </c>
      <c r="AM3" s="226" cm="1">
        <f t="array" ref="AM3">INDEX(Resultat!$E$5:$BK$73,AM$1,$T3)</f>
        <v>1.9938435827070645E-2</v>
      </c>
      <c r="AN3" s="227" cm="1">
        <f t="array" ref="AN3">INDEX(Resultat!$E$5:$BK$73,AN$1,$T3)</f>
        <v>0.63274381811265723</v>
      </c>
      <c r="AO3" s="228" cm="1">
        <f t="array" ref="AO3">INDEX(Resultat!$E$5:$BK$73,AO$1,$T3)</f>
        <v>23.477637217179403</v>
      </c>
    </row>
    <row r="4" spans="1:41" x14ac:dyDescent="0.4">
      <c r="A4" s="3"/>
      <c r="B4" s="3"/>
      <c r="C4" s="3"/>
      <c r="D4" s="115"/>
      <c r="E4" s="115"/>
      <c r="F4" s="115"/>
      <c r="G4" s="3"/>
      <c r="H4" s="3"/>
      <c r="I4" s="3"/>
      <c r="J4" s="3"/>
      <c r="K4" s="3"/>
      <c r="L4" s="3"/>
      <c r="M4" s="3"/>
      <c r="N4" s="3"/>
      <c r="O4" s="3"/>
      <c r="P4" s="3"/>
      <c r="Q4" s="3"/>
      <c r="R4" s="3"/>
      <c r="T4" s="268">
        <v>2</v>
      </c>
      <c r="U4" s="223" t="str" cm="1">
        <f t="array" ref="U4">INDEX(Resultat!$E$5:$BK$73,U$1,$T4)</f>
        <v>Eksempel</v>
      </c>
      <c r="V4" s="224" t="str" cm="1">
        <f t="array" ref="V4">INDEX(Resultat!$E$5:$BK$73,V$1,$T4)</f>
        <v>Brugsareal</v>
      </c>
      <c r="W4" s="223" t="str" cm="1">
        <f t="array" ref="W4">INDEX(Resultat!$E$5:$BK$73,W$1,$T4)</f>
        <v>Undervisning</v>
      </c>
      <c r="X4" s="225" cm="1">
        <f t="array" ref="X4">INDEX(Resultat!$E$5:$BK$73,X$1,$T4)</f>
        <v>0.9</v>
      </c>
      <c r="Y4" s="225" cm="1">
        <f t="array" ref="Y4">INDEX(Resultat!$E$5:$BK$73,Y$1,$T4)</f>
        <v>0.44999999999999996</v>
      </c>
      <c r="Z4" s="225" cm="1">
        <f t="array" ref="Z4">INDEX(Resultat!$E$5:$BK$73,Z$1,$T4)</f>
        <v>0.55000000000000004</v>
      </c>
      <c r="AA4" s="225" cm="1">
        <f t="array" ref="AA4">INDEX(Resultat!$E$5:$BK$73,AA$1,$T4)</f>
        <v>0</v>
      </c>
      <c r="AB4" s="225" cm="1">
        <f t="array" ref="AB4">INDEX(Resultat!$E$5:$BK$73,AB$1,$T4)</f>
        <v>0.7</v>
      </c>
      <c r="AC4" s="225" cm="1">
        <f t="array" ref="AC4">INDEX(Resultat!$E$5:$BK$73,AC$1,$T4)</f>
        <v>0.1</v>
      </c>
      <c r="AD4" s="225" cm="1">
        <f t="array" ref="AD4">INDEX(Resultat!$E$5:$BK$73,AD$1,$T4)</f>
        <v>0.2</v>
      </c>
      <c r="AE4" s="225" cm="1">
        <f t="array" ref="AE4">INDEX(Resultat!$E$5:$BK$73,AE$1,$T4)</f>
        <v>0.2</v>
      </c>
      <c r="AF4" s="225" cm="1">
        <f t="array" ref="AF4">INDEX(Resultat!$E$5:$BK$73,AF$1,$T4)</f>
        <v>0</v>
      </c>
      <c r="AG4" s="225" cm="1">
        <f t="array" ref="AG4">INDEX(Resultat!$E$5:$BK$73,AG$1,$T4)</f>
        <v>0.8</v>
      </c>
      <c r="AH4" s="225" cm="1">
        <f t="array" ref="AH4">INDEX(Resultat!$E$5:$BK$73,AH$1,$T4)</f>
        <v>0.35</v>
      </c>
      <c r="AI4" s="225" cm="1">
        <f t="array" ref="AI4">INDEX(Resultat!$E$5:$BK$73,AI$1,$T4)</f>
        <v>0.65</v>
      </c>
      <c r="AJ4" s="225" cm="1">
        <f t="array" ref="AJ4">INDEX(Resultat!$E$5:$BK$73,AJ$1,$T4)</f>
        <v>0</v>
      </c>
      <c r="AM4" s="226" cm="1">
        <f t="array" ref="AM4">INDEX(Resultat!$E$5:$BK$73,AM$1,$T4)</f>
        <v>2.3040075375983956E-2</v>
      </c>
      <c r="AN4" s="227" cm="1">
        <f t="array" ref="AN4">INDEX(Resultat!$E$5:$BK$73,AN$1,$T4)</f>
        <v>0.52309540278411704</v>
      </c>
      <c r="AO4" s="228" cm="1">
        <f t="array" ref="AO4">INDEX(Resultat!$E$5:$BK$73,AO$1,$T4)</f>
        <v>25.957145399625912</v>
      </c>
    </row>
    <row r="5" spans="1:41" x14ac:dyDescent="0.4">
      <c r="A5" s="3"/>
      <c r="B5" s="104" t="s">
        <v>665</v>
      </c>
      <c r="C5" t="s">
        <v>678</v>
      </c>
      <c r="D5" s="3"/>
      <c r="E5" s="3"/>
      <c r="F5" s="3"/>
      <c r="G5" s="3"/>
      <c r="H5" s="3"/>
      <c r="I5" s="3"/>
      <c r="J5" s="3"/>
      <c r="K5" s="3"/>
      <c r="L5" s="3"/>
      <c r="M5" s="3"/>
      <c r="N5" s="3"/>
      <c r="O5" s="3"/>
      <c r="P5" s="3"/>
      <c r="Q5" s="3"/>
      <c r="R5" s="3"/>
      <c r="T5" s="268">
        <v>3</v>
      </c>
      <c r="U5" s="223" t="str" cm="1">
        <f t="array" ref="U5">INDEX(Resultat!$E$5:$BK$73,U$1,$T5)</f>
        <v>Eksempel</v>
      </c>
      <c r="V5" s="224" t="str" cm="1">
        <f t="array" ref="V5">INDEX(Resultat!$E$5:$BK$73,V$1,$T5)</f>
        <v>Indhak_tilpasset</v>
      </c>
      <c r="W5" s="223" t="str" cm="1">
        <f t="array" ref="W5">INDEX(Resultat!$E$5:$BK$73,W$1,$T5)</f>
        <v>Undervisning</v>
      </c>
      <c r="X5" s="225" cm="1">
        <f t="array" ref="X5">INDEX(Resultat!$E$5:$BK$73,X$1,$T5)</f>
        <v>0.7</v>
      </c>
      <c r="Y5" s="225" cm="1">
        <f t="array" ref="Y5">INDEX(Resultat!$E$5:$BK$73,Y$1,$T5)</f>
        <v>0.2</v>
      </c>
      <c r="Z5" s="225" cm="1">
        <f t="array" ref="Z5">INDEX(Resultat!$E$5:$BK$73,Z$1,$T5)</f>
        <v>0.44999999999999996</v>
      </c>
      <c r="AA5" s="225" cm="1">
        <f t="array" ref="AA5">INDEX(Resultat!$E$5:$BK$73,AA$1,$T5)</f>
        <v>0.35</v>
      </c>
      <c r="AB5" s="225" cm="1">
        <f t="array" ref="AB5">INDEX(Resultat!$E$5:$BK$73,AB$1,$T5)</f>
        <v>0.79999999999999993</v>
      </c>
      <c r="AC5" s="225" cm="1">
        <f t="array" ref="AC5">INDEX(Resultat!$E$5:$BK$73,AC$1,$T5)</f>
        <v>0.2</v>
      </c>
      <c r="AD5" s="225" cm="1">
        <f t="array" ref="AD5">INDEX(Resultat!$E$5:$BK$73,AD$1,$T5)</f>
        <v>0</v>
      </c>
      <c r="AE5" s="225" cm="1">
        <f t="array" ref="AE5">INDEX(Resultat!$E$5:$BK$73,AE$1,$T5)</f>
        <v>0</v>
      </c>
      <c r="AF5" s="225" cm="1">
        <f t="array" ref="AF5">INDEX(Resultat!$E$5:$BK$73,AF$1,$T5)</f>
        <v>1</v>
      </c>
      <c r="AG5" s="225" cm="1">
        <f t="array" ref="AG5">INDEX(Resultat!$E$5:$BK$73,AG$1,$T5)</f>
        <v>0</v>
      </c>
      <c r="AH5" s="225" cm="1">
        <f t="array" ref="AH5">INDEX(Resultat!$E$5:$BK$73,AH$1,$T5)</f>
        <v>0.8</v>
      </c>
      <c r="AI5" s="225" cm="1">
        <f t="array" ref="AI5">INDEX(Resultat!$E$5:$BK$73,AI$1,$T5)</f>
        <v>0.2</v>
      </c>
      <c r="AJ5" s="225" cm="1">
        <f t="array" ref="AJ5">INDEX(Resultat!$E$5:$BK$73,AJ$1,$T5)</f>
        <v>0</v>
      </c>
      <c r="AM5" s="226" cm="1">
        <f t="array" ref="AM5">INDEX(Resultat!$E$5:$BK$73,AM$1,$T5)</f>
        <v>1.6561790175877906E-2</v>
      </c>
      <c r="AN5" s="227" cm="1">
        <f t="array" ref="AN5">INDEX(Resultat!$E$5:$BK$73,AN$1,$T5)</f>
        <v>0.59030102741357138</v>
      </c>
      <c r="AO5" s="228" cm="1">
        <f t="array" ref="AO5">INDEX(Resultat!$E$5:$BK$73,AO$1,$T5)</f>
        <v>24.758094519078092</v>
      </c>
    </row>
    <row r="6" spans="1:41" x14ac:dyDescent="0.4">
      <c r="A6" s="3"/>
      <c r="B6" s="104" t="s">
        <v>658</v>
      </c>
      <c r="C6" t="s">
        <v>678</v>
      </c>
      <c r="D6" s="3"/>
      <c r="E6" s="3"/>
      <c r="F6" s="3"/>
      <c r="G6" s="3"/>
      <c r="H6" s="3"/>
      <c r="I6" s="3"/>
      <c r="J6" s="3"/>
      <c r="K6" s="3"/>
      <c r="L6" s="3"/>
      <c r="M6" s="3"/>
      <c r="N6" s="3"/>
      <c r="O6" s="3"/>
      <c r="P6" s="3"/>
      <c r="Q6" s="3"/>
      <c r="R6" s="3"/>
      <c r="T6" s="268">
        <v>4</v>
      </c>
      <c r="U6" s="223" t="str" cm="1">
        <f t="array" ref="U6">INDEX(Resultat!$E$5:$BK$73,U$1,$T6)</f>
        <v>Eksempel</v>
      </c>
      <c r="V6" s="224" t="str" cm="1">
        <f t="array" ref="V6">INDEX(Resultat!$E$5:$BK$73,V$1,$T6)</f>
        <v>Skrå væg</v>
      </c>
      <c r="W6" s="223" t="str" cm="1">
        <f t="array" ref="W6">INDEX(Resultat!$E$5:$BK$73,W$1,$T6)</f>
        <v>Undervisning</v>
      </c>
      <c r="X6" s="225" cm="1">
        <f t="array" ref="X6">INDEX(Resultat!$E$5:$BK$73,X$1,$T6)</f>
        <v>0.9</v>
      </c>
      <c r="Y6" s="225" cm="1">
        <f t="array" ref="Y6">INDEX(Resultat!$E$5:$BK$73,Y$1,$T6)</f>
        <v>0.1</v>
      </c>
      <c r="Z6" s="225" cm="1">
        <f t="array" ref="Z6">INDEX(Resultat!$E$5:$BK$73,Z$1,$T6)</f>
        <v>0.2</v>
      </c>
      <c r="AA6" s="225" cm="1">
        <f t="array" ref="AA6">INDEX(Resultat!$E$5:$BK$73,AA$1,$T6)</f>
        <v>0.7</v>
      </c>
      <c r="AB6" s="225" cm="1">
        <f t="array" ref="AB6">INDEX(Resultat!$E$5:$BK$73,AB$1,$T6)</f>
        <v>0.1</v>
      </c>
      <c r="AC6" s="225" cm="1">
        <f t="array" ref="AC6">INDEX(Resultat!$E$5:$BK$73,AC$1,$T6)</f>
        <v>0.2</v>
      </c>
      <c r="AD6" s="225" cm="1">
        <f t="array" ref="AD6">INDEX(Resultat!$E$5:$BK$73,AD$1,$T6)</f>
        <v>0.7</v>
      </c>
      <c r="AE6" s="225" cm="1">
        <f t="array" ref="AE6">INDEX(Resultat!$E$5:$BK$73,AE$1,$T6)</f>
        <v>0</v>
      </c>
      <c r="AF6" s="225" cm="1">
        <f t="array" ref="AF6">INDEX(Resultat!$E$5:$BK$73,AF$1,$T6)</f>
        <v>0.2</v>
      </c>
      <c r="AG6" s="225" cm="1">
        <f t="array" ref="AG6">INDEX(Resultat!$E$5:$BK$73,AG$1,$T6)</f>
        <v>0.8</v>
      </c>
      <c r="AH6" s="225" cm="1">
        <f t="array" ref="AH6">INDEX(Resultat!$E$5:$BK$73,AH$1,$T6)</f>
        <v>0.1</v>
      </c>
      <c r="AI6" s="225" cm="1">
        <f t="array" ref="AI6">INDEX(Resultat!$E$5:$BK$73,AI$1,$T6)</f>
        <v>0.75</v>
      </c>
      <c r="AJ6" s="225" cm="1">
        <f t="array" ref="AJ6">INDEX(Resultat!$E$5:$BK$73,AJ$1,$T6)</f>
        <v>0.15</v>
      </c>
      <c r="AM6" s="226" cm="1">
        <f t="array" ref="AM6">INDEX(Resultat!$E$5:$BK$73,AM$1,$T6)</f>
        <v>9.2842859424495262E-3</v>
      </c>
      <c r="AN6" s="227" cm="1">
        <f t="array" ref="AN6">INDEX(Resultat!$E$5:$BK$73,AN$1,$T6)</f>
        <v>1.5758960215855802</v>
      </c>
      <c r="AO6" s="228" cm="1">
        <f t="array" ref="AO6">INDEX(Resultat!$E$5:$BK$73,AO$1,$T6)</f>
        <v>26.614435810513033</v>
      </c>
    </row>
    <row r="7" spans="1:41" ht="15" thickBot="1" x14ac:dyDescent="0.45">
      <c r="A7" s="3"/>
      <c r="B7" s="104" t="s">
        <v>694</v>
      </c>
      <c r="C7" t="s">
        <v>678</v>
      </c>
      <c r="D7" s="3"/>
      <c r="E7" s="3"/>
      <c r="F7" s="3"/>
      <c r="G7" s="3"/>
      <c r="H7" s="3"/>
      <c r="I7" s="3"/>
      <c r="J7" s="3"/>
      <c r="K7" s="3"/>
      <c r="L7" s="3"/>
      <c r="M7" s="3"/>
      <c r="N7" s="3"/>
      <c r="O7" s="3"/>
      <c r="P7" s="3"/>
      <c r="Q7" s="3"/>
      <c r="R7" s="3"/>
      <c r="T7" s="268">
        <v>5</v>
      </c>
      <c r="U7" s="223" t="str" cm="1">
        <f t="array" ref="U7">INDEX(Resultat!$E$5:$BK$73,U$1,$T7)</f>
        <v>Ikke tastet</v>
      </c>
      <c r="V7" s="224" t="str" cm="1">
        <f t="array" ref="V7">INDEX(Resultat!$E$5:$BK$73,V$1,$T7)</f>
        <v>-</v>
      </c>
      <c r="W7" s="223" t="str" cm="1">
        <f t="array" ref="W7">INDEX(Resultat!$E$5:$BK$73,W$1,$T7)</f>
        <v>&lt; vælg fra listen &gt;</v>
      </c>
      <c r="X7" s="225" t="str" cm="1">
        <f t="array" ref="X7">INDEX(Resultat!$E$5:$BK$73,X$1,$T7)</f>
        <v/>
      </c>
      <c r="Y7" s="225" t="str" cm="1">
        <f t="array" ref="Y7">INDEX(Resultat!$E$5:$BK$73,Y$1,$T7)</f>
        <v/>
      </c>
      <c r="Z7" s="225" t="str" cm="1">
        <f t="array" ref="Z7">INDEX(Resultat!$E$5:$BK$73,Z$1,$T7)</f>
        <v/>
      </c>
      <c r="AA7" s="225" t="str" cm="1">
        <f t="array" ref="AA7">INDEX(Resultat!$E$5:$BK$73,AA$1,$T7)</f>
        <v/>
      </c>
      <c r="AB7" s="225" t="str" cm="1">
        <f t="array" ref="AB7">INDEX(Resultat!$E$5:$BK$73,AB$1,$T7)</f>
        <v/>
      </c>
      <c r="AC7" s="225" t="str" cm="1">
        <f t="array" ref="AC7">INDEX(Resultat!$E$5:$BK$73,AC$1,$T7)</f>
        <v/>
      </c>
      <c r="AD7" s="225" t="str" cm="1">
        <f t="array" ref="AD7">INDEX(Resultat!$E$5:$BK$73,AD$1,$T7)</f>
        <v/>
      </c>
      <c r="AE7" s="225" t="str" cm="1">
        <f t="array" ref="AE7">INDEX(Resultat!$E$5:$BK$73,AE$1,$T7)</f>
        <v/>
      </c>
      <c r="AF7" s="225" t="str" cm="1">
        <f t="array" ref="AF7">INDEX(Resultat!$E$5:$BK$73,AF$1,$T7)</f>
        <v/>
      </c>
      <c r="AG7" s="225" t="str" cm="1">
        <f t="array" ref="AG7">INDEX(Resultat!$E$5:$BK$73,AG$1,$T7)</f>
        <v/>
      </c>
      <c r="AH7" s="225" t="str" cm="1">
        <f t="array" ref="AH7">INDEX(Resultat!$E$5:$BK$73,AH$1,$T7)</f>
        <v/>
      </c>
      <c r="AI7" s="225" t="str" cm="1">
        <f t="array" ref="AI7">INDEX(Resultat!$E$5:$BK$73,AI$1,$T7)</f>
        <v/>
      </c>
      <c r="AJ7" s="225" t="str" cm="1">
        <f t="array" ref="AJ7">INDEX(Resultat!$E$5:$BK$73,AJ$1,$T7)</f>
        <v/>
      </c>
      <c r="AM7" s="226" t="str" cm="1">
        <f t="array" ref="AM7">INDEX(Resultat!$E$5:$BK$73,AM$1,$T7)</f>
        <v/>
      </c>
      <c r="AN7" s="227" t="str" cm="1">
        <f t="array" ref="AN7">INDEX(Resultat!$E$5:$BK$73,AN$1,$T7)</f>
        <v/>
      </c>
      <c r="AO7" s="228" t="str" cm="1">
        <f t="array" ref="AO7">INDEX(Resultat!$E$5:$BK$73,AO$1,$T7)</f>
        <v/>
      </c>
    </row>
    <row r="8" spans="1:41" ht="18.899999999999999" thickBot="1" x14ac:dyDescent="0.55000000000000004">
      <c r="A8" s="3"/>
      <c r="B8" s="391" t="s">
        <v>47</v>
      </c>
      <c r="C8" s="392"/>
      <c r="D8" s="393"/>
      <c r="E8" s="391" t="s">
        <v>657</v>
      </c>
      <c r="F8" s="392"/>
      <c r="G8" s="393"/>
      <c r="H8" s="391" t="s">
        <v>608</v>
      </c>
      <c r="I8" s="392"/>
      <c r="J8" s="392"/>
      <c r="K8" s="388" t="s">
        <v>88</v>
      </c>
      <c r="L8" s="389"/>
      <c r="M8" s="390"/>
      <c r="N8" s="362" t="s">
        <v>743</v>
      </c>
      <c r="O8" s="113"/>
      <c r="P8" s="3"/>
      <c r="Q8" s="3"/>
      <c r="R8" s="3"/>
      <c r="T8" s="268">
        <v>6</v>
      </c>
      <c r="U8" s="223" t="str" cm="1">
        <f t="array" ref="U8">INDEX(Resultat!$E$5:$BK$73,U$1,$T8)</f>
        <v>Ikke tastet</v>
      </c>
      <c r="V8" s="224" t="str" cm="1">
        <f t="array" ref="V8">INDEX(Resultat!$E$5:$BK$73,V$1,$T8)</f>
        <v>-</v>
      </c>
      <c r="W8" s="223" t="str" cm="1">
        <f t="array" ref="W8">INDEX(Resultat!$E$5:$BK$73,W$1,$T8)</f>
        <v/>
      </c>
      <c r="X8" s="225" t="str" cm="1">
        <f t="array" ref="X8">INDEX(Resultat!$E$5:$BK$73,X$1,$T8)</f>
        <v/>
      </c>
      <c r="Y8" s="225" t="str" cm="1">
        <f t="array" ref="Y8">INDEX(Resultat!$E$5:$BK$73,Y$1,$T8)</f>
        <v/>
      </c>
      <c r="Z8" s="225" t="str" cm="1">
        <f t="array" ref="Z8">INDEX(Resultat!$E$5:$BK$73,Z$1,$T8)</f>
        <v/>
      </c>
      <c r="AA8" s="225" t="str" cm="1">
        <f t="array" ref="AA8">INDEX(Resultat!$E$5:$BK$73,AA$1,$T8)</f>
        <v/>
      </c>
      <c r="AB8" s="225" t="str" cm="1">
        <f t="array" ref="AB8">INDEX(Resultat!$E$5:$BK$73,AB$1,$T8)</f>
        <v/>
      </c>
      <c r="AC8" s="225" t="str" cm="1">
        <f t="array" ref="AC8">INDEX(Resultat!$E$5:$BK$73,AC$1,$T8)</f>
        <v/>
      </c>
      <c r="AD8" s="225" t="str" cm="1">
        <f t="array" ref="AD8">INDEX(Resultat!$E$5:$BK$73,AD$1,$T8)</f>
        <v/>
      </c>
      <c r="AE8" s="225" t="str" cm="1">
        <f t="array" ref="AE8">INDEX(Resultat!$E$5:$BK$73,AE$1,$T8)</f>
        <v/>
      </c>
      <c r="AF8" s="225" t="str" cm="1">
        <f t="array" ref="AF8">INDEX(Resultat!$E$5:$BK$73,AF$1,$T8)</f>
        <v/>
      </c>
      <c r="AG8" s="225" t="str" cm="1">
        <f t="array" ref="AG8">INDEX(Resultat!$E$5:$BK$73,AG$1,$T8)</f>
        <v/>
      </c>
      <c r="AH8" s="225" t="str" cm="1">
        <f t="array" ref="AH8">INDEX(Resultat!$E$5:$BK$73,AH$1,$T8)</f>
        <v/>
      </c>
      <c r="AI8" s="225" t="str" cm="1">
        <f t="array" ref="AI8">INDEX(Resultat!$E$5:$BK$73,AI$1,$T8)</f>
        <v/>
      </c>
      <c r="AJ8" s="225" t="str" cm="1">
        <f t="array" ref="AJ8">INDEX(Resultat!$E$5:$BK$73,AJ$1,$T8)</f>
        <v/>
      </c>
      <c r="AM8" s="226" t="str" cm="1">
        <f t="array" ref="AM8">INDEX(Resultat!$E$5:$BK$73,AM$1,$T8)</f>
        <v/>
      </c>
      <c r="AN8" s="227" t="str" cm="1">
        <f t="array" ref="AN8">INDEX(Resultat!$E$5:$BK$73,AN$1,$T8)</f>
        <v/>
      </c>
      <c r="AO8" s="228" t="str" cm="1">
        <f t="array" ref="AO8">INDEX(Resultat!$E$5:$BK$73,AO$1,$T8)</f>
        <v/>
      </c>
    </row>
    <row r="9" spans="1:41" x14ac:dyDescent="0.4">
      <c r="A9" s="3"/>
      <c r="B9" s="403" t="s">
        <v>733</v>
      </c>
      <c r="C9" s="403" t="s">
        <v>732</v>
      </c>
      <c r="D9" s="403" t="s">
        <v>734</v>
      </c>
      <c r="E9" s="403" t="s">
        <v>735</v>
      </c>
      <c r="F9" s="403" t="s">
        <v>731</v>
      </c>
      <c r="G9" s="403" t="s">
        <v>736</v>
      </c>
      <c r="H9" s="403" t="s">
        <v>737</v>
      </c>
      <c r="I9" s="403" t="s">
        <v>729</v>
      </c>
      <c r="J9" s="403" t="s">
        <v>738</v>
      </c>
      <c r="K9" s="409" t="s">
        <v>739</v>
      </c>
      <c r="L9" s="409" t="s">
        <v>730</v>
      </c>
      <c r="M9" s="409" t="s">
        <v>740</v>
      </c>
      <c r="N9" s="30" t="s">
        <v>742</v>
      </c>
      <c r="O9" s="3"/>
      <c r="P9" s="3"/>
      <c r="Q9" s="3"/>
      <c r="R9" s="3"/>
      <c r="T9" s="268">
        <v>7</v>
      </c>
      <c r="U9" s="223" t="str" cm="1">
        <f t="array" ref="U9">INDEX(Resultat!$E$5:$BK$73,U$1,$T9)</f>
        <v>Ikke tastet</v>
      </c>
      <c r="V9" s="224" t="str" cm="1">
        <f t="array" ref="V9">INDEX(Resultat!$E$5:$BK$73,V$1,$T9)</f>
        <v>-</v>
      </c>
      <c r="W9" s="223" t="str" cm="1">
        <f t="array" ref="W9">INDEX(Resultat!$E$5:$BK$73,W$1,$T9)</f>
        <v/>
      </c>
      <c r="X9" s="225" t="str" cm="1">
        <f t="array" ref="X9">INDEX(Resultat!$E$5:$BK$73,X$1,$T9)</f>
        <v/>
      </c>
      <c r="Y9" s="225" t="str" cm="1">
        <f t="array" ref="Y9">INDEX(Resultat!$E$5:$BK$73,Y$1,$T9)</f>
        <v/>
      </c>
      <c r="Z9" s="225" t="str" cm="1">
        <f t="array" ref="Z9">INDEX(Resultat!$E$5:$BK$73,Z$1,$T9)</f>
        <v/>
      </c>
      <c r="AA9" s="225" t="str" cm="1">
        <f t="array" ref="AA9">INDEX(Resultat!$E$5:$BK$73,AA$1,$T9)</f>
        <v/>
      </c>
      <c r="AB9" s="225" t="str" cm="1">
        <f t="array" ref="AB9">INDEX(Resultat!$E$5:$BK$73,AB$1,$T9)</f>
        <v/>
      </c>
      <c r="AC9" s="225" t="str" cm="1">
        <f t="array" ref="AC9">INDEX(Resultat!$E$5:$BK$73,AC$1,$T9)</f>
        <v/>
      </c>
      <c r="AD9" s="225" t="str" cm="1">
        <f t="array" ref="AD9">INDEX(Resultat!$E$5:$BK$73,AD$1,$T9)</f>
        <v/>
      </c>
      <c r="AE9" s="225" t="str" cm="1">
        <f t="array" ref="AE9">INDEX(Resultat!$E$5:$BK$73,AE$1,$T9)</f>
        <v/>
      </c>
      <c r="AF9" s="225" t="str" cm="1">
        <f t="array" ref="AF9">INDEX(Resultat!$E$5:$BK$73,AF$1,$T9)</f>
        <v/>
      </c>
      <c r="AG9" s="225" t="str" cm="1">
        <f t="array" ref="AG9">INDEX(Resultat!$E$5:$BK$73,AG$1,$T9)</f>
        <v/>
      </c>
      <c r="AH9" s="225" t="str" cm="1">
        <f t="array" ref="AH9">INDEX(Resultat!$E$5:$BK$73,AH$1,$T9)</f>
        <v/>
      </c>
      <c r="AI9" s="225" t="str" cm="1">
        <f t="array" ref="AI9">INDEX(Resultat!$E$5:$BK$73,AI$1,$T9)</f>
        <v/>
      </c>
      <c r="AJ9" s="225" t="str" cm="1">
        <f t="array" ref="AJ9">INDEX(Resultat!$E$5:$BK$73,AJ$1,$T9)</f>
        <v/>
      </c>
      <c r="AM9" s="226" t="str" cm="1">
        <f t="array" ref="AM9">INDEX(Resultat!$E$5:$BK$73,AM$1,$T9)</f>
        <v/>
      </c>
      <c r="AN9" s="227" t="str" cm="1">
        <f t="array" ref="AN9">INDEX(Resultat!$E$5:$BK$73,AN$1,$T9)</f>
        <v/>
      </c>
      <c r="AO9" s="228" t="str" cm="1">
        <f t="array" ref="AO9">INDEX(Resultat!$E$5:$BK$73,AO$1,$T9)</f>
        <v/>
      </c>
    </row>
    <row r="10" spans="1:41" x14ac:dyDescent="0.4">
      <c r="A10" s="3"/>
      <c r="B10" s="213">
        <v>0.23749999999999996</v>
      </c>
      <c r="C10" s="213">
        <v>0.41249999999999998</v>
      </c>
      <c r="D10" s="213">
        <v>0.35</v>
      </c>
      <c r="E10" s="213">
        <v>0.64999999999999991</v>
      </c>
      <c r="F10" s="213">
        <v>0.125</v>
      </c>
      <c r="G10" s="213">
        <v>0.22499999999999998</v>
      </c>
      <c r="H10" s="213">
        <v>0.25</v>
      </c>
      <c r="I10" s="213">
        <v>0.35</v>
      </c>
      <c r="J10" s="213">
        <v>0.4</v>
      </c>
      <c r="K10" s="404">
        <v>0.56250000000000011</v>
      </c>
      <c r="L10" s="404">
        <v>0.4</v>
      </c>
      <c r="M10" s="404">
        <v>3.7499999999999999E-2</v>
      </c>
      <c r="N10" s="213">
        <v>0.79999999999999993</v>
      </c>
      <c r="O10" s="3"/>
      <c r="P10" s="3"/>
      <c r="Q10" s="3"/>
      <c r="R10" s="3"/>
      <c r="T10" s="268">
        <v>8</v>
      </c>
      <c r="U10" s="223" t="str" cm="1">
        <f t="array" ref="U10">INDEX(Resultat!$E$5:$BK$73,U$1,$T10)</f>
        <v>Ikke tastet</v>
      </c>
      <c r="V10" s="224" t="str" cm="1">
        <f t="array" ref="V10">INDEX(Resultat!$E$5:$BK$73,V$1,$T10)</f>
        <v>-</v>
      </c>
      <c r="W10" s="223" t="str" cm="1">
        <f t="array" ref="W10">INDEX(Resultat!$E$5:$BK$73,W$1,$T10)</f>
        <v/>
      </c>
      <c r="X10" s="225" t="str" cm="1">
        <f t="array" ref="X10">INDEX(Resultat!$E$5:$BK$73,X$1,$T10)</f>
        <v/>
      </c>
      <c r="Y10" s="225" t="str" cm="1">
        <f t="array" ref="Y10">INDEX(Resultat!$E$5:$BK$73,Y$1,$T10)</f>
        <v/>
      </c>
      <c r="Z10" s="225" t="str" cm="1">
        <f t="array" ref="Z10">INDEX(Resultat!$E$5:$BK$73,Z$1,$T10)</f>
        <v/>
      </c>
      <c r="AA10" s="225" t="str" cm="1">
        <f t="array" ref="AA10">INDEX(Resultat!$E$5:$BK$73,AA$1,$T10)</f>
        <v/>
      </c>
      <c r="AB10" s="225" t="str" cm="1">
        <f t="array" ref="AB10">INDEX(Resultat!$E$5:$BK$73,AB$1,$T10)</f>
        <v/>
      </c>
      <c r="AC10" s="225" t="str" cm="1">
        <f t="array" ref="AC10">INDEX(Resultat!$E$5:$BK$73,AC$1,$T10)</f>
        <v/>
      </c>
      <c r="AD10" s="225" t="str" cm="1">
        <f t="array" ref="AD10">INDEX(Resultat!$E$5:$BK$73,AD$1,$T10)</f>
        <v/>
      </c>
      <c r="AE10" s="225" t="str" cm="1">
        <f t="array" ref="AE10">INDEX(Resultat!$E$5:$BK$73,AE$1,$T10)</f>
        <v/>
      </c>
      <c r="AF10" s="225" t="str" cm="1">
        <f t="array" ref="AF10">INDEX(Resultat!$E$5:$BK$73,AF$1,$T10)</f>
        <v/>
      </c>
      <c r="AG10" s="225" t="str" cm="1">
        <f t="array" ref="AG10">INDEX(Resultat!$E$5:$BK$73,AG$1,$T10)</f>
        <v/>
      </c>
      <c r="AH10" s="225" t="str" cm="1">
        <f t="array" ref="AH10">INDEX(Resultat!$E$5:$BK$73,AH$1,$T10)</f>
        <v/>
      </c>
      <c r="AI10" s="225" t="str" cm="1">
        <f t="array" ref="AI10">INDEX(Resultat!$E$5:$BK$73,AI$1,$T10)</f>
        <v/>
      </c>
      <c r="AJ10" s="225" t="str" cm="1">
        <f t="array" ref="AJ10">INDEX(Resultat!$E$5:$BK$73,AJ$1,$T10)</f>
        <v/>
      </c>
      <c r="AM10" s="226" t="str" cm="1">
        <f t="array" ref="AM10">INDEX(Resultat!$E$5:$BK$73,AM$1,$T10)</f>
        <v/>
      </c>
      <c r="AN10" s="227" t="str" cm="1">
        <f t="array" ref="AN10">INDEX(Resultat!$E$5:$BK$73,AN$1,$T10)</f>
        <v/>
      </c>
      <c r="AO10" s="228" t="str" cm="1">
        <f t="array" ref="AO10">INDEX(Resultat!$E$5:$BK$73,AO$1,$T10)</f>
        <v/>
      </c>
    </row>
    <row r="11" spans="1:41" x14ac:dyDescent="0.4">
      <c r="A11" s="3"/>
      <c r="B11" s="3"/>
      <c r="C11" s="3"/>
      <c r="D11" s="3"/>
      <c r="E11" s="3"/>
      <c r="F11" s="3"/>
      <c r="G11" s="3"/>
      <c r="H11" s="3"/>
      <c r="I11" s="3"/>
      <c r="J11" s="3"/>
      <c r="K11" s="3"/>
      <c r="L11" s="3"/>
      <c r="M11" s="3"/>
      <c r="N11" s="3"/>
      <c r="O11" s="3"/>
      <c r="P11" s="3"/>
      <c r="Q11" s="3"/>
      <c r="R11" s="3"/>
      <c r="S11" s="2"/>
      <c r="T11" s="268">
        <v>9</v>
      </c>
      <c r="U11" s="223" t="str" cm="1">
        <f t="array" ref="U11">INDEX(Resultat!$E$5:$BK$73,U$1,$T11)</f>
        <v>Ikke tastet</v>
      </c>
      <c r="V11" s="224" t="str" cm="1">
        <f t="array" ref="V11">INDEX(Resultat!$E$5:$BK$73,V$1,$T11)</f>
        <v>-</v>
      </c>
      <c r="W11" s="223" t="str" cm="1">
        <f t="array" ref="W11">INDEX(Resultat!$E$5:$BK$73,W$1,$T11)</f>
        <v/>
      </c>
      <c r="X11" s="225" t="str" cm="1">
        <f t="array" ref="X11">INDEX(Resultat!$E$5:$BK$73,X$1,$T11)</f>
        <v/>
      </c>
      <c r="Y11" s="225" t="str" cm="1">
        <f t="array" ref="Y11">INDEX(Resultat!$E$5:$BK$73,Y$1,$T11)</f>
        <v/>
      </c>
      <c r="Z11" s="225" t="str" cm="1">
        <f t="array" ref="Z11">INDEX(Resultat!$E$5:$BK$73,Z$1,$T11)</f>
        <v/>
      </c>
      <c r="AA11" s="225" t="str" cm="1">
        <f t="array" ref="AA11">INDEX(Resultat!$E$5:$BK$73,AA$1,$T11)</f>
        <v/>
      </c>
      <c r="AB11" s="225" t="str" cm="1">
        <f t="array" ref="AB11">INDEX(Resultat!$E$5:$BK$73,AB$1,$T11)</f>
        <v/>
      </c>
      <c r="AC11" s="225" t="str" cm="1">
        <f t="array" ref="AC11">INDEX(Resultat!$E$5:$BK$73,AC$1,$T11)</f>
        <v/>
      </c>
      <c r="AD11" s="225" t="str" cm="1">
        <f t="array" ref="AD11">INDEX(Resultat!$E$5:$BK$73,AD$1,$T11)</f>
        <v/>
      </c>
      <c r="AE11" s="225" t="str" cm="1">
        <f t="array" ref="AE11">INDEX(Resultat!$E$5:$BK$73,AE$1,$T11)</f>
        <v/>
      </c>
      <c r="AF11" s="225" t="str" cm="1">
        <f t="array" ref="AF11">INDEX(Resultat!$E$5:$BK$73,AF$1,$T11)</f>
        <v/>
      </c>
      <c r="AG11" s="225" t="str" cm="1">
        <f t="array" ref="AG11">INDEX(Resultat!$E$5:$BK$73,AG$1,$T11)</f>
        <v/>
      </c>
      <c r="AH11" s="225" t="str" cm="1">
        <f t="array" ref="AH11">INDEX(Resultat!$E$5:$BK$73,AH$1,$T11)</f>
        <v/>
      </c>
      <c r="AI11" s="225" t="str" cm="1">
        <f t="array" ref="AI11">INDEX(Resultat!$E$5:$BK$73,AI$1,$T11)</f>
        <v/>
      </c>
      <c r="AJ11" s="225" t="str" cm="1">
        <f t="array" ref="AJ11">INDEX(Resultat!$E$5:$BK$73,AJ$1,$T11)</f>
        <v/>
      </c>
      <c r="AM11" s="226" t="str" cm="1">
        <f t="array" ref="AM11">INDEX(Resultat!$E$5:$BK$73,AM$1,$T11)</f>
        <v/>
      </c>
      <c r="AN11" s="227" t="str" cm="1">
        <f t="array" ref="AN11">INDEX(Resultat!$E$5:$BK$73,AN$1,$T11)</f>
        <v/>
      </c>
      <c r="AO11" s="228" t="str" cm="1">
        <f t="array" ref="AO11">INDEX(Resultat!$E$5:$BK$73,AO$1,$T11)</f>
        <v/>
      </c>
    </row>
    <row r="12" spans="1:41" x14ac:dyDescent="0.4">
      <c r="A12" s="3"/>
      <c r="B12" s="42" t="s">
        <v>417</v>
      </c>
      <c r="C12" s="42" t="s">
        <v>14</v>
      </c>
      <c r="D12" s="42" t="s">
        <v>416</v>
      </c>
      <c r="E12" s="42" t="s">
        <v>417</v>
      </c>
      <c r="F12" s="42" t="s">
        <v>14</v>
      </c>
      <c r="G12" s="42" t="s">
        <v>416</v>
      </c>
      <c r="H12" s="42" t="s">
        <v>417</v>
      </c>
      <c r="I12" s="42" t="s">
        <v>14</v>
      </c>
      <c r="J12" s="42" t="s">
        <v>416</v>
      </c>
      <c r="K12" s="42" t="s">
        <v>417</v>
      </c>
      <c r="L12" s="42" t="s">
        <v>14</v>
      </c>
      <c r="M12" s="42" t="s">
        <v>416</v>
      </c>
      <c r="N12" s="3"/>
      <c r="O12" s="3"/>
      <c r="P12" s="3"/>
      <c r="Q12" s="3"/>
      <c r="R12" s="3"/>
      <c r="T12" s="268">
        <v>10</v>
      </c>
      <c r="U12" s="223" t="str" cm="1">
        <f t="array" ref="U12">INDEX(Resultat!$E$5:$BK$73,U$1,$T12)</f>
        <v>Ikke tastet</v>
      </c>
      <c r="V12" s="224" t="str" cm="1">
        <f t="array" ref="V12">INDEX(Resultat!$E$5:$BK$73,V$1,$T12)</f>
        <v>-</v>
      </c>
      <c r="W12" s="223" t="str" cm="1">
        <f t="array" ref="W12">INDEX(Resultat!$E$5:$BK$73,W$1,$T12)</f>
        <v/>
      </c>
      <c r="X12" s="225" t="str" cm="1">
        <f t="array" ref="X12">INDEX(Resultat!$E$5:$BK$73,X$1,$T12)</f>
        <v/>
      </c>
      <c r="Y12" s="225" t="str" cm="1">
        <f t="array" ref="Y12">INDEX(Resultat!$E$5:$BK$73,Y$1,$T12)</f>
        <v/>
      </c>
      <c r="Z12" s="225" t="str" cm="1">
        <f t="array" ref="Z12">INDEX(Resultat!$E$5:$BK$73,Z$1,$T12)</f>
        <v/>
      </c>
      <c r="AA12" s="225" t="str" cm="1">
        <f t="array" ref="AA12">INDEX(Resultat!$E$5:$BK$73,AA$1,$T12)</f>
        <v/>
      </c>
      <c r="AB12" s="225" t="str" cm="1">
        <f t="array" ref="AB12">INDEX(Resultat!$E$5:$BK$73,AB$1,$T12)</f>
        <v/>
      </c>
      <c r="AC12" s="225" t="str" cm="1">
        <f t="array" ref="AC12">INDEX(Resultat!$E$5:$BK$73,AC$1,$T12)</f>
        <v/>
      </c>
      <c r="AD12" s="225" t="str" cm="1">
        <f t="array" ref="AD12">INDEX(Resultat!$E$5:$BK$73,AD$1,$T12)</f>
        <v/>
      </c>
      <c r="AE12" s="225" t="str" cm="1">
        <f t="array" ref="AE12">INDEX(Resultat!$E$5:$BK$73,AE$1,$T12)</f>
        <v/>
      </c>
      <c r="AF12" s="225" t="str" cm="1">
        <f t="array" ref="AF12">INDEX(Resultat!$E$5:$BK$73,AF$1,$T12)</f>
        <v/>
      </c>
      <c r="AG12" s="225" t="str" cm="1">
        <f t="array" ref="AG12">INDEX(Resultat!$E$5:$BK$73,AG$1,$T12)</f>
        <v/>
      </c>
      <c r="AH12" s="225" t="str" cm="1">
        <f t="array" ref="AH12">INDEX(Resultat!$E$5:$BK$73,AH$1,$T12)</f>
        <v/>
      </c>
      <c r="AI12" s="225" t="str" cm="1">
        <f t="array" ref="AI12">INDEX(Resultat!$E$5:$BK$73,AI$1,$T12)</f>
        <v/>
      </c>
      <c r="AJ12" s="225" t="str" cm="1">
        <f t="array" ref="AJ12">INDEX(Resultat!$E$5:$BK$73,AJ$1,$T12)</f>
        <v/>
      </c>
      <c r="AM12" s="226" t="str" cm="1">
        <f t="array" ref="AM12">INDEX(Resultat!$E$5:$BK$73,AM$1,$T12)</f>
        <v/>
      </c>
      <c r="AN12" s="227" t="str" cm="1">
        <f t="array" ref="AN12">INDEX(Resultat!$E$5:$BK$73,AN$1,$T12)</f>
        <v/>
      </c>
      <c r="AO12" s="228" t="str" cm="1">
        <f t="array" ref="AO12">INDEX(Resultat!$E$5:$BK$73,AO$1,$T12)</f>
        <v/>
      </c>
    </row>
    <row r="13" spans="1:41" x14ac:dyDescent="0.4">
      <c r="A13" s="3"/>
      <c r="B13" s="116">
        <f>GETPIVOTDATA("Lys (grøn, gns)",$B$9)</f>
        <v>0.23749999999999996</v>
      </c>
      <c r="C13" s="116">
        <f>GETPIVOTDATA("Lys (gul, gns)",$B$9)</f>
        <v>0.41249999999999998</v>
      </c>
      <c r="D13" s="116">
        <f>GETPIVOTDATA("Lys (rød, gns)",$B$9)</f>
        <v>0.35</v>
      </c>
      <c r="E13" s="116">
        <f>GETPIVOTDATA("Lyd (grøn, gns)",$B$9)</f>
        <v>0.64999999999999991</v>
      </c>
      <c r="F13" s="116">
        <f>GETPIVOTDATA("Lyd (gul, gns)",$B$9)</f>
        <v>0.125</v>
      </c>
      <c r="G13" s="116">
        <f>GETPIVOTDATA("Lyd (rød, gns)",$B$9)</f>
        <v>0.22499999999999998</v>
      </c>
      <c r="H13" s="116">
        <f>GETPIVOTDATA("Luft (grøn, gns)",$B$9)</f>
        <v>0.25</v>
      </c>
      <c r="I13" s="116">
        <f>GETPIVOTDATA("Luft (gul, gns)",$B$9)</f>
        <v>0.35</v>
      </c>
      <c r="J13" s="116">
        <f>GETPIVOTDATA("Luft (rød, gns)",$B$9)</f>
        <v>0.4</v>
      </c>
      <c r="K13" s="116">
        <f>GETPIVOTDATA("Temp (grøn, gns)",$B$9)</f>
        <v>0.56250000000000011</v>
      </c>
      <c r="L13" s="116">
        <f>GETPIVOTDATA("Temp (gul, gns)",$B$9)</f>
        <v>0.4</v>
      </c>
      <c r="M13" s="116">
        <f>GETPIVOTDATA("Temp (rød, gns)",$B$9)</f>
        <v>3.7499999999999999E-2</v>
      </c>
      <c r="N13" s="3"/>
      <c r="O13" s="3"/>
      <c r="P13" s="3"/>
      <c r="Q13" s="3"/>
      <c r="R13" s="3"/>
      <c r="T13" s="268">
        <v>11</v>
      </c>
      <c r="U13" s="223" t="str" cm="1">
        <f t="array" ref="U13">INDEX(Resultat!$E$5:$BK$73,U$1,$T13)</f>
        <v>Ikke tastet</v>
      </c>
      <c r="V13" s="224" t="str" cm="1">
        <f t="array" ref="V13">INDEX(Resultat!$E$5:$BK$73,V$1,$T13)</f>
        <v>-</v>
      </c>
      <c r="W13" s="223" t="str" cm="1">
        <f t="array" ref="W13">INDEX(Resultat!$E$5:$BK$73,W$1,$T13)</f>
        <v/>
      </c>
      <c r="X13" s="225" t="str" cm="1">
        <f t="array" ref="X13">INDEX(Resultat!$E$5:$BK$73,X$1,$T13)</f>
        <v/>
      </c>
      <c r="Y13" s="225" t="str" cm="1">
        <f t="array" ref="Y13">INDEX(Resultat!$E$5:$BK$73,Y$1,$T13)</f>
        <v/>
      </c>
      <c r="Z13" s="225" t="str" cm="1">
        <f t="array" ref="Z13">INDEX(Resultat!$E$5:$BK$73,Z$1,$T13)</f>
        <v/>
      </c>
      <c r="AA13" s="225" t="str" cm="1">
        <f t="array" ref="AA13">INDEX(Resultat!$E$5:$BK$73,AA$1,$T13)</f>
        <v/>
      </c>
      <c r="AB13" s="225" t="str" cm="1">
        <f t="array" ref="AB13">INDEX(Resultat!$E$5:$BK$73,AB$1,$T13)</f>
        <v/>
      </c>
      <c r="AC13" s="225" t="str" cm="1">
        <f t="array" ref="AC13">INDEX(Resultat!$E$5:$BK$73,AC$1,$T13)</f>
        <v/>
      </c>
      <c r="AD13" s="225" t="str" cm="1">
        <f t="array" ref="AD13">INDEX(Resultat!$E$5:$BK$73,AD$1,$T13)</f>
        <v/>
      </c>
      <c r="AE13" s="225" t="str" cm="1">
        <f t="array" ref="AE13">INDEX(Resultat!$E$5:$BK$73,AE$1,$T13)</f>
        <v/>
      </c>
      <c r="AF13" s="225" t="str" cm="1">
        <f t="array" ref="AF13">INDEX(Resultat!$E$5:$BK$73,AF$1,$T13)</f>
        <v/>
      </c>
      <c r="AG13" s="225" t="str" cm="1">
        <f t="array" ref="AG13">INDEX(Resultat!$E$5:$BK$73,AG$1,$T13)</f>
        <v/>
      </c>
      <c r="AH13" s="225" t="str" cm="1">
        <f t="array" ref="AH13">INDEX(Resultat!$E$5:$BK$73,AH$1,$T13)</f>
        <v/>
      </c>
      <c r="AI13" s="225" t="str" cm="1">
        <f t="array" ref="AI13">INDEX(Resultat!$E$5:$BK$73,AI$1,$T13)</f>
        <v/>
      </c>
      <c r="AJ13" s="225" t="str" cm="1">
        <f t="array" ref="AJ13">INDEX(Resultat!$E$5:$BK$73,AJ$1,$T13)</f>
        <v/>
      </c>
      <c r="AM13" s="226" t="str" cm="1">
        <f t="array" ref="AM13">INDEX(Resultat!$E$5:$BK$73,AM$1,$T13)</f>
        <v/>
      </c>
      <c r="AN13" s="227" t="str" cm="1">
        <f t="array" ref="AN13">INDEX(Resultat!$E$5:$BK$73,AN$1,$T13)</f>
        <v/>
      </c>
      <c r="AO13" s="228" t="str" cm="1">
        <f t="array" ref="AO13">INDEX(Resultat!$E$5:$BK$73,AO$1,$T13)</f>
        <v/>
      </c>
    </row>
    <row r="14" spans="1:41" x14ac:dyDescent="0.4">
      <c r="A14" s="3"/>
      <c r="B14" s="116"/>
      <c r="C14" s="116"/>
      <c r="D14" s="116"/>
      <c r="E14" s="116"/>
      <c r="F14" s="3"/>
      <c r="G14" s="116"/>
      <c r="H14" s="116"/>
      <c r="I14" s="116"/>
      <c r="J14" s="3"/>
      <c r="K14" s="116"/>
      <c r="L14" s="116"/>
      <c r="M14" s="116"/>
      <c r="N14" s="3"/>
      <c r="O14" s="116"/>
      <c r="P14" s="116"/>
      <c r="Q14" s="116"/>
      <c r="R14" s="3"/>
      <c r="T14" s="268">
        <v>12</v>
      </c>
      <c r="U14" s="223" t="str" cm="1">
        <f t="array" ref="U14">INDEX(Resultat!$E$5:$BK$73,U$1,$T14)</f>
        <v>Ikke tastet</v>
      </c>
      <c r="V14" s="224" t="str" cm="1">
        <f t="array" ref="V14">INDEX(Resultat!$E$5:$BK$73,V$1,$T14)</f>
        <v>-</v>
      </c>
      <c r="W14" s="223" t="str" cm="1">
        <f t="array" ref="W14">INDEX(Resultat!$E$5:$BK$73,W$1,$T14)</f>
        <v/>
      </c>
      <c r="X14" s="225" t="str" cm="1">
        <f t="array" ref="X14">INDEX(Resultat!$E$5:$BK$73,X$1,$T14)</f>
        <v/>
      </c>
      <c r="Y14" s="225" t="str" cm="1">
        <f t="array" ref="Y14">INDEX(Resultat!$E$5:$BK$73,Y$1,$T14)</f>
        <v/>
      </c>
      <c r="Z14" s="225" t="str" cm="1">
        <f t="array" ref="Z14">INDEX(Resultat!$E$5:$BK$73,Z$1,$T14)</f>
        <v/>
      </c>
      <c r="AA14" s="225" t="str" cm="1">
        <f t="array" ref="AA14">INDEX(Resultat!$E$5:$BK$73,AA$1,$T14)</f>
        <v/>
      </c>
      <c r="AB14" s="225" t="str" cm="1">
        <f t="array" ref="AB14">INDEX(Resultat!$E$5:$BK$73,AB$1,$T14)</f>
        <v/>
      </c>
      <c r="AC14" s="225" t="str" cm="1">
        <f t="array" ref="AC14">INDEX(Resultat!$E$5:$BK$73,AC$1,$T14)</f>
        <v/>
      </c>
      <c r="AD14" s="225" t="str" cm="1">
        <f t="array" ref="AD14">INDEX(Resultat!$E$5:$BK$73,AD$1,$T14)</f>
        <v/>
      </c>
      <c r="AE14" s="225" t="str" cm="1">
        <f t="array" ref="AE14">INDEX(Resultat!$E$5:$BK$73,AE$1,$T14)</f>
        <v/>
      </c>
      <c r="AF14" s="225" t="str" cm="1">
        <f t="array" ref="AF14">INDEX(Resultat!$E$5:$BK$73,AF$1,$T14)</f>
        <v/>
      </c>
      <c r="AG14" s="225" t="str" cm="1">
        <f t="array" ref="AG14">INDEX(Resultat!$E$5:$BK$73,AG$1,$T14)</f>
        <v/>
      </c>
      <c r="AH14" s="225" t="str" cm="1">
        <f t="array" ref="AH14">INDEX(Resultat!$E$5:$BK$73,AH$1,$T14)</f>
        <v/>
      </c>
      <c r="AI14" s="225" t="str" cm="1">
        <f t="array" ref="AI14">INDEX(Resultat!$E$5:$BK$73,AI$1,$T14)</f>
        <v/>
      </c>
      <c r="AJ14" s="225" t="str" cm="1">
        <f t="array" ref="AJ14">INDEX(Resultat!$E$5:$BK$73,AJ$1,$T14)</f>
        <v/>
      </c>
      <c r="AM14" s="226" t="str" cm="1">
        <f t="array" ref="AM14">INDEX(Resultat!$E$5:$BK$73,AM$1,$T14)</f>
        <v/>
      </c>
      <c r="AN14" s="227" t="str" cm="1">
        <f t="array" ref="AN14">INDEX(Resultat!$E$5:$BK$73,AN$1,$T14)</f>
        <v/>
      </c>
      <c r="AO14" s="228" t="str" cm="1">
        <f t="array" ref="AO14">INDEX(Resultat!$E$5:$BK$73,AO$1,$T14)</f>
        <v/>
      </c>
    </row>
    <row r="15" spans="1:41" x14ac:dyDescent="0.4">
      <c r="A15" s="3"/>
      <c r="B15" s="116"/>
      <c r="C15" s="116"/>
      <c r="D15" s="116"/>
      <c r="E15" s="116"/>
      <c r="F15" s="3"/>
      <c r="G15" s="116"/>
      <c r="H15" s="116"/>
      <c r="I15" s="116"/>
      <c r="J15" s="3"/>
      <c r="K15" s="116"/>
      <c r="L15" s="116"/>
      <c r="M15" s="116"/>
      <c r="N15" s="3"/>
      <c r="O15" s="116"/>
      <c r="P15" s="116"/>
      <c r="Q15" s="116"/>
      <c r="R15" s="3"/>
      <c r="T15" s="268">
        <v>13</v>
      </c>
      <c r="U15" s="223" t="str" cm="1">
        <f t="array" ref="U15">INDEX(Resultat!$E$5:$BK$73,U$1,$T15)</f>
        <v>Ikke tastet</v>
      </c>
      <c r="V15" s="224" t="str" cm="1">
        <f t="array" ref="V15">INDEX(Resultat!$E$5:$BK$73,V$1,$T15)</f>
        <v>-</v>
      </c>
      <c r="W15" s="223" t="str" cm="1">
        <f t="array" ref="W15">INDEX(Resultat!$E$5:$BK$73,W$1,$T15)</f>
        <v/>
      </c>
      <c r="X15" s="225" t="str" cm="1">
        <f t="array" ref="X15">INDEX(Resultat!$E$5:$BK$73,X$1,$T15)</f>
        <v/>
      </c>
      <c r="Y15" s="225" t="str" cm="1">
        <f t="array" ref="Y15">INDEX(Resultat!$E$5:$BK$73,Y$1,$T15)</f>
        <v/>
      </c>
      <c r="Z15" s="225" t="str" cm="1">
        <f t="array" ref="Z15">INDEX(Resultat!$E$5:$BK$73,Z$1,$T15)</f>
        <v/>
      </c>
      <c r="AA15" s="225" t="str" cm="1">
        <f t="array" ref="AA15">INDEX(Resultat!$E$5:$BK$73,AA$1,$T15)</f>
        <v/>
      </c>
      <c r="AB15" s="225" t="str" cm="1">
        <f t="array" ref="AB15">INDEX(Resultat!$E$5:$BK$73,AB$1,$T15)</f>
        <v/>
      </c>
      <c r="AC15" s="225" t="str" cm="1">
        <f t="array" ref="AC15">INDEX(Resultat!$E$5:$BK$73,AC$1,$T15)</f>
        <v/>
      </c>
      <c r="AD15" s="225" t="str" cm="1">
        <f t="array" ref="AD15">INDEX(Resultat!$E$5:$BK$73,AD$1,$T15)</f>
        <v/>
      </c>
      <c r="AE15" s="225" t="str" cm="1">
        <f t="array" ref="AE15">INDEX(Resultat!$E$5:$BK$73,AE$1,$T15)</f>
        <v/>
      </c>
      <c r="AF15" s="225" t="str" cm="1">
        <f t="array" ref="AF15">INDEX(Resultat!$E$5:$BK$73,AF$1,$T15)</f>
        <v/>
      </c>
      <c r="AG15" s="225" t="str" cm="1">
        <f t="array" ref="AG15">INDEX(Resultat!$E$5:$BK$73,AG$1,$T15)</f>
        <v/>
      </c>
      <c r="AH15" s="225" t="str" cm="1">
        <f t="array" ref="AH15">INDEX(Resultat!$E$5:$BK$73,AH$1,$T15)</f>
        <v/>
      </c>
      <c r="AI15" s="225" t="str" cm="1">
        <f t="array" ref="AI15">INDEX(Resultat!$E$5:$BK$73,AI$1,$T15)</f>
        <v/>
      </c>
      <c r="AJ15" s="225" t="str" cm="1">
        <f t="array" ref="AJ15">INDEX(Resultat!$E$5:$BK$73,AJ$1,$T15)</f>
        <v/>
      </c>
      <c r="AM15" s="226" t="str" cm="1">
        <f t="array" ref="AM15">INDEX(Resultat!$E$5:$BK$73,AM$1,$T15)</f>
        <v/>
      </c>
      <c r="AN15" s="227" t="str" cm="1">
        <f t="array" ref="AN15">INDEX(Resultat!$E$5:$BK$73,AN$1,$T15)</f>
        <v/>
      </c>
      <c r="AO15" s="228" t="str" cm="1">
        <f t="array" ref="AO15">INDEX(Resultat!$E$5:$BK$73,AO$1,$T15)</f>
        <v/>
      </c>
    </row>
    <row r="16" spans="1:41" x14ac:dyDescent="0.4">
      <c r="A16" s="3"/>
      <c r="B16" s="116"/>
      <c r="C16" s="116"/>
      <c r="D16" s="116"/>
      <c r="E16" s="116"/>
      <c r="F16" s="3"/>
      <c r="G16" s="116"/>
      <c r="H16" s="116"/>
      <c r="I16" s="116"/>
      <c r="J16" s="3"/>
      <c r="K16" s="116"/>
      <c r="L16" s="116"/>
      <c r="M16" s="116"/>
      <c r="N16" s="3"/>
      <c r="O16" s="116"/>
      <c r="P16" s="116"/>
      <c r="Q16" s="116"/>
      <c r="R16" s="3"/>
      <c r="T16" s="268">
        <v>14</v>
      </c>
      <c r="U16" s="223" t="str" cm="1">
        <f t="array" ref="U16">INDEX(Resultat!$E$5:$BK$73,U$1,$T16)</f>
        <v>Ikke tastet</v>
      </c>
      <c r="V16" s="224" t="str" cm="1">
        <f t="array" ref="V16">INDEX(Resultat!$E$5:$BK$73,V$1,$T16)</f>
        <v>-</v>
      </c>
      <c r="W16" s="223" t="str" cm="1">
        <f t="array" ref="W16">INDEX(Resultat!$E$5:$BK$73,W$1,$T16)</f>
        <v/>
      </c>
      <c r="X16" s="225" t="str" cm="1">
        <f t="array" ref="X16">INDEX(Resultat!$E$5:$BK$73,X$1,$T16)</f>
        <v/>
      </c>
      <c r="Y16" s="225" t="str" cm="1">
        <f t="array" ref="Y16">INDEX(Resultat!$E$5:$BK$73,Y$1,$T16)</f>
        <v/>
      </c>
      <c r="Z16" s="225" t="str" cm="1">
        <f t="array" ref="Z16">INDEX(Resultat!$E$5:$BK$73,Z$1,$T16)</f>
        <v/>
      </c>
      <c r="AA16" s="225" t="str" cm="1">
        <f t="array" ref="AA16">INDEX(Resultat!$E$5:$BK$73,AA$1,$T16)</f>
        <v/>
      </c>
      <c r="AB16" s="225" t="str" cm="1">
        <f t="array" ref="AB16">INDEX(Resultat!$E$5:$BK$73,AB$1,$T16)</f>
        <v/>
      </c>
      <c r="AC16" s="225" t="str" cm="1">
        <f t="array" ref="AC16">INDEX(Resultat!$E$5:$BK$73,AC$1,$T16)</f>
        <v/>
      </c>
      <c r="AD16" s="225" t="str" cm="1">
        <f t="array" ref="AD16">INDEX(Resultat!$E$5:$BK$73,AD$1,$T16)</f>
        <v/>
      </c>
      <c r="AE16" s="225" t="str" cm="1">
        <f t="array" ref="AE16">INDEX(Resultat!$E$5:$BK$73,AE$1,$T16)</f>
        <v/>
      </c>
      <c r="AF16" s="225" t="str" cm="1">
        <f t="array" ref="AF16">INDEX(Resultat!$E$5:$BK$73,AF$1,$T16)</f>
        <v/>
      </c>
      <c r="AG16" s="225" t="str" cm="1">
        <f t="array" ref="AG16">INDEX(Resultat!$E$5:$BK$73,AG$1,$T16)</f>
        <v/>
      </c>
      <c r="AH16" s="225" t="str" cm="1">
        <f t="array" ref="AH16">INDEX(Resultat!$E$5:$BK$73,AH$1,$T16)</f>
        <v/>
      </c>
      <c r="AI16" s="225" t="str" cm="1">
        <f t="array" ref="AI16">INDEX(Resultat!$E$5:$BK$73,AI$1,$T16)</f>
        <v/>
      </c>
      <c r="AJ16" s="225" t="str" cm="1">
        <f t="array" ref="AJ16">INDEX(Resultat!$E$5:$BK$73,AJ$1,$T16)</f>
        <v/>
      </c>
      <c r="AM16" s="226" t="str" cm="1">
        <f t="array" ref="AM16">INDEX(Resultat!$E$5:$BK$73,AM$1,$T16)</f>
        <v/>
      </c>
      <c r="AN16" s="227" t="str" cm="1">
        <f t="array" ref="AN16">INDEX(Resultat!$E$5:$BK$73,AN$1,$T16)</f>
        <v/>
      </c>
      <c r="AO16" s="228" t="str" cm="1">
        <f t="array" ref="AO16">INDEX(Resultat!$E$5:$BK$73,AO$1,$T16)</f>
        <v/>
      </c>
    </row>
    <row r="17" spans="1:41" x14ac:dyDescent="0.4">
      <c r="A17" s="3"/>
      <c r="B17" s="116"/>
      <c r="C17" s="116"/>
      <c r="D17" s="116"/>
      <c r="E17" s="116"/>
      <c r="F17" s="3"/>
      <c r="G17" s="116"/>
      <c r="H17" s="116"/>
      <c r="I17" s="116"/>
      <c r="J17" s="3"/>
      <c r="K17" s="116"/>
      <c r="L17" s="116"/>
      <c r="M17" s="116"/>
      <c r="N17" s="3"/>
      <c r="O17" s="116"/>
      <c r="P17" s="116"/>
      <c r="Q17" s="116"/>
      <c r="R17" s="3"/>
      <c r="T17" s="268">
        <v>15</v>
      </c>
      <c r="U17" s="223" t="str" cm="1">
        <f t="array" ref="U17">INDEX(Resultat!$E$5:$BK$73,U$1,$T17)</f>
        <v>Ikke tastet</v>
      </c>
      <c r="V17" s="224" t="str" cm="1">
        <f t="array" ref="V17">INDEX(Resultat!$E$5:$BK$73,V$1,$T17)</f>
        <v>-</v>
      </c>
      <c r="W17" s="223" t="str" cm="1">
        <f t="array" ref="W17">INDEX(Resultat!$E$5:$BK$73,W$1,$T17)</f>
        <v/>
      </c>
      <c r="X17" s="225" t="str" cm="1">
        <f t="array" ref="X17">INDEX(Resultat!$E$5:$BK$73,X$1,$T17)</f>
        <v/>
      </c>
      <c r="Y17" s="225" t="str" cm="1">
        <f t="array" ref="Y17">INDEX(Resultat!$E$5:$BK$73,Y$1,$T17)</f>
        <v/>
      </c>
      <c r="Z17" s="225" t="str" cm="1">
        <f t="array" ref="Z17">INDEX(Resultat!$E$5:$BK$73,Z$1,$T17)</f>
        <v/>
      </c>
      <c r="AA17" s="225" t="str" cm="1">
        <f t="array" ref="AA17">INDEX(Resultat!$E$5:$BK$73,AA$1,$T17)</f>
        <v/>
      </c>
      <c r="AB17" s="225" t="str" cm="1">
        <f t="array" ref="AB17">INDEX(Resultat!$E$5:$BK$73,AB$1,$T17)</f>
        <v/>
      </c>
      <c r="AC17" s="225" t="str" cm="1">
        <f t="array" ref="AC17">INDEX(Resultat!$E$5:$BK$73,AC$1,$T17)</f>
        <v/>
      </c>
      <c r="AD17" s="225" t="str" cm="1">
        <f t="array" ref="AD17">INDEX(Resultat!$E$5:$BK$73,AD$1,$T17)</f>
        <v/>
      </c>
      <c r="AE17" s="225" t="str" cm="1">
        <f t="array" ref="AE17">INDEX(Resultat!$E$5:$BK$73,AE$1,$T17)</f>
        <v/>
      </c>
      <c r="AF17" s="225" t="str" cm="1">
        <f t="array" ref="AF17">INDEX(Resultat!$E$5:$BK$73,AF$1,$T17)</f>
        <v/>
      </c>
      <c r="AG17" s="225" t="str" cm="1">
        <f t="array" ref="AG17">INDEX(Resultat!$E$5:$BK$73,AG$1,$T17)</f>
        <v/>
      </c>
      <c r="AH17" s="225" t="str" cm="1">
        <f t="array" ref="AH17">INDEX(Resultat!$E$5:$BK$73,AH$1,$T17)</f>
        <v/>
      </c>
      <c r="AI17" s="225" t="str" cm="1">
        <f t="array" ref="AI17">INDEX(Resultat!$E$5:$BK$73,AI$1,$T17)</f>
        <v/>
      </c>
      <c r="AJ17" s="225" t="str" cm="1">
        <f t="array" ref="AJ17">INDEX(Resultat!$E$5:$BK$73,AJ$1,$T17)</f>
        <v/>
      </c>
      <c r="AM17" s="226" t="str" cm="1">
        <f t="array" ref="AM17">INDEX(Resultat!$E$5:$BK$73,AM$1,$T17)</f>
        <v/>
      </c>
      <c r="AN17" s="227" t="str" cm="1">
        <f t="array" ref="AN17">INDEX(Resultat!$E$5:$BK$73,AN$1,$T17)</f>
        <v/>
      </c>
      <c r="AO17" s="228" t="str" cm="1">
        <f t="array" ref="AO17">INDEX(Resultat!$E$5:$BK$73,AO$1,$T17)</f>
        <v/>
      </c>
    </row>
    <row r="18" spans="1:41" x14ac:dyDescent="0.4">
      <c r="A18" s="3"/>
      <c r="B18" s="116"/>
      <c r="C18" s="116"/>
      <c r="D18" s="116"/>
      <c r="E18" s="116"/>
      <c r="F18" s="3"/>
      <c r="G18" s="116"/>
      <c r="H18" s="116"/>
      <c r="I18" s="116"/>
      <c r="J18" s="3"/>
      <c r="K18" s="116"/>
      <c r="L18" s="116"/>
      <c r="M18" s="116"/>
      <c r="N18" s="3"/>
      <c r="O18" s="116"/>
      <c r="P18" s="116"/>
      <c r="Q18" s="116"/>
      <c r="R18" s="3"/>
      <c r="T18" s="268">
        <v>16</v>
      </c>
      <c r="U18" s="223" t="str" cm="1">
        <f t="array" ref="U18">INDEX(Resultat!$E$5:$BK$73,U$1,$T18)</f>
        <v>Ikke tastet</v>
      </c>
      <c r="V18" s="224" t="str" cm="1">
        <f t="array" ref="V18">INDEX(Resultat!$E$5:$BK$73,V$1,$T18)</f>
        <v>-</v>
      </c>
      <c r="W18" s="223" t="str" cm="1">
        <f t="array" ref="W18">INDEX(Resultat!$E$5:$BK$73,W$1,$T18)</f>
        <v/>
      </c>
      <c r="X18" s="225" t="str" cm="1">
        <f t="array" ref="X18">INDEX(Resultat!$E$5:$BK$73,X$1,$T18)</f>
        <v/>
      </c>
      <c r="Y18" s="225" t="str" cm="1">
        <f t="array" ref="Y18">INDEX(Resultat!$E$5:$BK$73,Y$1,$T18)</f>
        <v/>
      </c>
      <c r="Z18" s="225" t="str" cm="1">
        <f t="array" ref="Z18">INDEX(Resultat!$E$5:$BK$73,Z$1,$T18)</f>
        <v/>
      </c>
      <c r="AA18" s="225" t="str" cm="1">
        <f t="array" ref="AA18">INDEX(Resultat!$E$5:$BK$73,AA$1,$T18)</f>
        <v/>
      </c>
      <c r="AB18" s="225" t="str" cm="1">
        <f t="array" ref="AB18">INDEX(Resultat!$E$5:$BK$73,AB$1,$T18)</f>
        <v/>
      </c>
      <c r="AC18" s="225" t="str" cm="1">
        <f t="array" ref="AC18">INDEX(Resultat!$E$5:$BK$73,AC$1,$T18)</f>
        <v/>
      </c>
      <c r="AD18" s="225" t="str" cm="1">
        <f t="array" ref="AD18">INDEX(Resultat!$E$5:$BK$73,AD$1,$T18)</f>
        <v/>
      </c>
      <c r="AE18" s="225" t="str" cm="1">
        <f t="array" ref="AE18">INDEX(Resultat!$E$5:$BK$73,AE$1,$T18)</f>
        <v/>
      </c>
      <c r="AF18" s="225" t="str" cm="1">
        <f t="array" ref="AF18">INDEX(Resultat!$E$5:$BK$73,AF$1,$T18)</f>
        <v/>
      </c>
      <c r="AG18" s="225" t="str" cm="1">
        <f t="array" ref="AG18">INDEX(Resultat!$E$5:$BK$73,AG$1,$T18)</f>
        <v/>
      </c>
      <c r="AH18" s="225" t="str" cm="1">
        <f t="array" ref="AH18">INDEX(Resultat!$E$5:$BK$73,AH$1,$T18)</f>
        <v/>
      </c>
      <c r="AI18" s="225" t="str" cm="1">
        <f t="array" ref="AI18">INDEX(Resultat!$E$5:$BK$73,AI$1,$T18)</f>
        <v/>
      </c>
      <c r="AJ18" s="225" t="str" cm="1">
        <f t="array" ref="AJ18">INDEX(Resultat!$E$5:$BK$73,AJ$1,$T18)</f>
        <v/>
      </c>
      <c r="AM18" s="226" t="str" cm="1">
        <f t="array" ref="AM18">INDEX(Resultat!$E$5:$BK$73,AM$1,$T18)</f>
        <v/>
      </c>
      <c r="AN18" s="227" t="str" cm="1">
        <f t="array" ref="AN18">INDEX(Resultat!$E$5:$BK$73,AN$1,$T18)</f>
        <v/>
      </c>
      <c r="AO18" s="228" t="str" cm="1">
        <f t="array" ref="AO18">INDEX(Resultat!$E$5:$BK$73,AO$1,$T18)</f>
        <v/>
      </c>
    </row>
    <row r="19" spans="1:41" x14ac:dyDescent="0.4">
      <c r="A19" s="3"/>
      <c r="B19" s="116"/>
      <c r="C19" s="116"/>
      <c r="D19" s="116"/>
      <c r="E19" s="116"/>
      <c r="F19" s="3"/>
      <c r="G19" s="116"/>
      <c r="H19" s="116"/>
      <c r="I19" s="116"/>
      <c r="J19" s="3"/>
      <c r="K19" s="116"/>
      <c r="L19" s="116"/>
      <c r="M19" s="116"/>
      <c r="N19" s="3"/>
      <c r="O19" s="116"/>
      <c r="P19" s="116"/>
      <c r="Q19" s="116"/>
      <c r="R19" s="3"/>
      <c r="T19" s="268">
        <v>17</v>
      </c>
      <c r="U19" s="223" t="str" cm="1">
        <f t="array" ref="U19">INDEX(Resultat!$E$5:$BK$73,U$1,$T19)</f>
        <v>Ikke tastet</v>
      </c>
      <c r="V19" s="224" t="str" cm="1">
        <f t="array" ref="V19">INDEX(Resultat!$E$5:$BK$73,V$1,$T19)</f>
        <v>-</v>
      </c>
      <c r="W19" s="223" t="str" cm="1">
        <f t="array" ref="W19">INDEX(Resultat!$E$5:$BK$73,W$1,$T19)</f>
        <v/>
      </c>
      <c r="X19" s="225" t="str" cm="1">
        <f t="array" ref="X19">INDEX(Resultat!$E$5:$BK$73,X$1,$T19)</f>
        <v/>
      </c>
      <c r="Y19" s="225" t="str" cm="1">
        <f t="array" ref="Y19">INDEX(Resultat!$E$5:$BK$73,Y$1,$T19)</f>
        <v/>
      </c>
      <c r="Z19" s="225" t="str" cm="1">
        <f t="array" ref="Z19">INDEX(Resultat!$E$5:$BK$73,Z$1,$T19)</f>
        <v/>
      </c>
      <c r="AA19" s="225" t="str" cm="1">
        <f t="array" ref="AA19">INDEX(Resultat!$E$5:$BK$73,AA$1,$T19)</f>
        <v/>
      </c>
      <c r="AB19" s="225" t="str" cm="1">
        <f t="array" ref="AB19">INDEX(Resultat!$E$5:$BK$73,AB$1,$T19)</f>
        <v/>
      </c>
      <c r="AC19" s="225" t="str" cm="1">
        <f t="array" ref="AC19">INDEX(Resultat!$E$5:$BK$73,AC$1,$T19)</f>
        <v/>
      </c>
      <c r="AD19" s="225" t="str" cm="1">
        <f t="array" ref="AD19">INDEX(Resultat!$E$5:$BK$73,AD$1,$T19)</f>
        <v/>
      </c>
      <c r="AE19" s="225" t="str" cm="1">
        <f t="array" ref="AE19">INDEX(Resultat!$E$5:$BK$73,AE$1,$T19)</f>
        <v/>
      </c>
      <c r="AF19" s="225" t="str" cm="1">
        <f t="array" ref="AF19">INDEX(Resultat!$E$5:$BK$73,AF$1,$T19)</f>
        <v/>
      </c>
      <c r="AG19" s="225" t="str" cm="1">
        <f t="array" ref="AG19">INDEX(Resultat!$E$5:$BK$73,AG$1,$T19)</f>
        <v/>
      </c>
      <c r="AH19" s="225" t="str" cm="1">
        <f t="array" ref="AH19">INDEX(Resultat!$E$5:$BK$73,AH$1,$T19)</f>
        <v/>
      </c>
      <c r="AI19" s="225" t="str" cm="1">
        <f t="array" ref="AI19">INDEX(Resultat!$E$5:$BK$73,AI$1,$T19)</f>
        <v/>
      </c>
      <c r="AJ19" s="225" t="str" cm="1">
        <f t="array" ref="AJ19">INDEX(Resultat!$E$5:$BK$73,AJ$1,$T19)</f>
        <v/>
      </c>
      <c r="AM19" s="226" t="str" cm="1">
        <f t="array" ref="AM19">INDEX(Resultat!$E$5:$BK$73,AM$1,$T19)</f>
        <v/>
      </c>
      <c r="AN19" s="227" t="str" cm="1">
        <f t="array" ref="AN19">INDEX(Resultat!$E$5:$BK$73,AN$1,$T19)</f>
        <v/>
      </c>
      <c r="AO19" s="228" t="str" cm="1">
        <f t="array" ref="AO19">INDEX(Resultat!$E$5:$BK$73,AO$1,$T19)</f>
        <v/>
      </c>
    </row>
    <row r="20" spans="1:41" x14ac:dyDescent="0.4">
      <c r="A20" s="3"/>
      <c r="B20" s="116"/>
      <c r="C20" s="116"/>
      <c r="D20" s="116"/>
      <c r="E20" s="116"/>
      <c r="F20" s="3"/>
      <c r="G20" s="116"/>
      <c r="H20" s="116"/>
      <c r="I20" s="116"/>
      <c r="J20" s="3"/>
      <c r="K20" s="116"/>
      <c r="L20" s="116"/>
      <c r="M20" s="116"/>
      <c r="N20" s="3"/>
      <c r="O20" s="116"/>
      <c r="P20" s="116"/>
      <c r="Q20" s="116"/>
      <c r="R20" s="3"/>
      <c r="T20" s="268">
        <v>18</v>
      </c>
      <c r="U20" s="223" t="str" cm="1">
        <f t="array" ref="U20">INDEX(Resultat!$E$5:$BK$73,U$1,$T20)</f>
        <v>Ikke tastet</v>
      </c>
      <c r="V20" s="224" t="str" cm="1">
        <f t="array" ref="V20">INDEX(Resultat!$E$5:$BK$73,V$1,$T20)</f>
        <v>-</v>
      </c>
      <c r="W20" s="223" t="str" cm="1">
        <f t="array" ref="W20">INDEX(Resultat!$E$5:$BK$73,W$1,$T20)</f>
        <v/>
      </c>
      <c r="X20" s="225" t="str" cm="1">
        <f t="array" ref="X20">INDEX(Resultat!$E$5:$BK$73,X$1,$T20)</f>
        <v/>
      </c>
      <c r="Y20" s="225" t="str" cm="1">
        <f t="array" ref="Y20">INDEX(Resultat!$E$5:$BK$73,Y$1,$T20)</f>
        <v/>
      </c>
      <c r="Z20" s="225" t="str" cm="1">
        <f t="array" ref="Z20">INDEX(Resultat!$E$5:$BK$73,Z$1,$T20)</f>
        <v/>
      </c>
      <c r="AA20" s="225" t="str" cm="1">
        <f t="array" ref="AA20">INDEX(Resultat!$E$5:$BK$73,AA$1,$T20)</f>
        <v/>
      </c>
      <c r="AB20" s="225" t="str" cm="1">
        <f t="array" ref="AB20">INDEX(Resultat!$E$5:$BK$73,AB$1,$T20)</f>
        <v/>
      </c>
      <c r="AC20" s="225" t="str" cm="1">
        <f t="array" ref="AC20">INDEX(Resultat!$E$5:$BK$73,AC$1,$T20)</f>
        <v/>
      </c>
      <c r="AD20" s="225" t="str" cm="1">
        <f t="array" ref="AD20">INDEX(Resultat!$E$5:$BK$73,AD$1,$T20)</f>
        <v/>
      </c>
      <c r="AE20" s="225" t="str" cm="1">
        <f t="array" ref="AE20">INDEX(Resultat!$E$5:$BK$73,AE$1,$T20)</f>
        <v/>
      </c>
      <c r="AF20" s="225" t="str" cm="1">
        <f t="array" ref="AF20">INDEX(Resultat!$E$5:$BK$73,AF$1,$T20)</f>
        <v/>
      </c>
      <c r="AG20" s="225" t="str" cm="1">
        <f t="array" ref="AG20">INDEX(Resultat!$E$5:$BK$73,AG$1,$T20)</f>
        <v/>
      </c>
      <c r="AH20" s="225" t="str" cm="1">
        <f t="array" ref="AH20">INDEX(Resultat!$E$5:$BK$73,AH$1,$T20)</f>
        <v/>
      </c>
      <c r="AI20" s="225" t="str" cm="1">
        <f t="array" ref="AI20">INDEX(Resultat!$E$5:$BK$73,AI$1,$T20)</f>
        <v/>
      </c>
      <c r="AJ20" s="225" t="str" cm="1">
        <f t="array" ref="AJ20">INDEX(Resultat!$E$5:$BK$73,AJ$1,$T20)</f>
        <v/>
      </c>
      <c r="AM20" s="226" t="str" cm="1">
        <f t="array" ref="AM20">INDEX(Resultat!$E$5:$BK$73,AM$1,$T20)</f>
        <v/>
      </c>
      <c r="AN20" s="227" t="str" cm="1">
        <f t="array" ref="AN20">INDEX(Resultat!$E$5:$BK$73,AN$1,$T20)</f>
        <v/>
      </c>
      <c r="AO20" s="228" t="str" cm="1">
        <f t="array" ref="AO20">INDEX(Resultat!$E$5:$BK$73,AO$1,$T20)</f>
        <v/>
      </c>
    </row>
    <row r="21" spans="1:41" x14ac:dyDescent="0.4">
      <c r="A21" s="3"/>
      <c r="B21" s="116"/>
      <c r="C21" s="116"/>
      <c r="D21" s="116"/>
      <c r="E21" s="116"/>
      <c r="F21" s="3"/>
      <c r="G21" s="116"/>
      <c r="H21" s="116"/>
      <c r="I21" s="116"/>
      <c r="J21" s="3"/>
      <c r="K21" s="116"/>
      <c r="L21" s="116"/>
      <c r="M21" s="116"/>
      <c r="N21" s="3"/>
      <c r="O21" s="116"/>
      <c r="P21" s="116"/>
      <c r="Q21" s="116"/>
      <c r="R21" s="3"/>
      <c r="T21" s="268">
        <v>19</v>
      </c>
      <c r="U21" s="223" t="str" cm="1">
        <f t="array" ref="U21">INDEX(Resultat!$E$5:$BK$73,U$1,$T21)</f>
        <v>Ikke tastet</v>
      </c>
      <c r="V21" s="224" t="str" cm="1">
        <f t="array" ref="V21">INDEX(Resultat!$E$5:$BK$73,V$1,$T21)</f>
        <v>-</v>
      </c>
      <c r="W21" s="223" t="str" cm="1">
        <f t="array" ref="W21">INDEX(Resultat!$E$5:$BK$73,W$1,$T21)</f>
        <v/>
      </c>
      <c r="X21" s="225" t="str" cm="1">
        <f t="array" ref="X21">INDEX(Resultat!$E$5:$BK$73,X$1,$T21)</f>
        <v/>
      </c>
      <c r="Y21" s="225" t="str" cm="1">
        <f t="array" ref="Y21">INDEX(Resultat!$E$5:$BK$73,Y$1,$T21)</f>
        <v/>
      </c>
      <c r="Z21" s="225" t="str" cm="1">
        <f t="array" ref="Z21">INDEX(Resultat!$E$5:$BK$73,Z$1,$T21)</f>
        <v/>
      </c>
      <c r="AA21" s="225" t="str" cm="1">
        <f t="array" ref="AA21">INDEX(Resultat!$E$5:$BK$73,AA$1,$T21)</f>
        <v/>
      </c>
      <c r="AB21" s="225" t="str" cm="1">
        <f t="array" ref="AB21">INDEX(Resultat!$E$5:$BK$73,AB$1,$T21)</f>
        <v/>
      </c>
      <c r="AC21" s="225" t="str" cm="1">
        <f t="array" ref="AC21">INDEX(Resultat!$E$5:$BK$73,AC$1,$T21)</f>
        <v/>
      </c>
      <c r="AD21" s="225" t="str" cm="1">
        <f t="array" ref="AD21">INDEX(Resultat!$E$5:$BK$73,AD$1,$T21)</f>
        <v/>
      </c>
      <c r="AE21" s="225" t="str" cm="1">
        <f t="array" ref="AE21">INDEX(Resultat!$E$5:$BK$73,AE$1,$T21)</f>
        <v/>
      </c>
      <c r="AF21" s="225" t="str" cm="1">
        <f t="array" ref="AF21">INDEX(Resultat!$E$5:$BK$73,AF$1,$T21)</f>
        <v/>
      </c>
      <c r="AG21" s="225" t="str" cm="1">
        <f t="array" ref="AG21">INDEX(Resultat!$E$5:$BK$73,AG$1,$T21)</f>
        <v/>
      </c>
      <c r="AH21" s="225" t="str" cm="1">
        <f t="array" ref="AH21">INDEX(Resultat!$E$5:$BK$73,AH$1,$T21)</f>
        <v/>
      </c>
      <c r="AI21" s="225" t="str" cm="1">
        <f t="array" ref="AI21">INDEX(Resultat!$E$5:$BK$73,AI$1,$T21)</f>
        <v/>
      </c>
      <c r="AJ21" s="225" t="str" cm="1">
        <f t="array" ref="AJ21">INDEX(Resultat!$E$5:$BK$73,AJ$1,$T21)</f>
        <v/>
      </c>
      <c r="AM21" s="226" t="str" cm="1">
        <f t="array" ref="AM21">INDEX(Resultat!$E$5:$BK$73,AM$1,$T21)</f>
        <v/>
      </c>
      <c r="AN21" s="227" t="str" cm="1">
        <f t="array" ref="AN21">INDEX(Resultat!$E$5:$BK$73,AN$1,$T21)</f>
        <v/>
      </c>
      <c r="AO21" s="228" t="str" cm="1">
        <f t="array" ref="AO21">INDEX(Resultat!$E$5:$BK$73,AO$1,$T21)</f>
        <v/>
      </c>
    </row>
    <row r="22" spans="1:41" x14ac:dyDescent="0.4">
      <c r="A22" s="3"/>
      <c r="B22" s="116"/>
      <c r="C22" s="116"/>
      <c r="D22" s="116"/>
      <c r="E22" s="116"/>
      <c r="F22" s="3"/>
      <c r="G22" s="116"/>
      <c r="H22" s="116"/>
      <c r="I22" s="116"/>
      <c r="J22" s="3"/>
      <c r="K22" s="116"/>
      <c r="L22" s="116"/>
      <c r="M22" s="116"/>
      <c r="N22" s="3"/>
      <c r="O22" s="116"/>
      <c r="P22" s="116"/>
      <c r="Q22" s="116"/>
      <c r="R22" s="3"/>
      <c r="T22" s="268">
        <v>20</v>
      </c>
      <c r="U22" s="223" t="str" cm="1">
        <f t="array" ref="U22">INDEX(Resultat!$E$5:$BK$73,U$1,$T22)</f>
        <v>Ikke tastet</v>
      </c>
      <c r="V22" s="224" t="str" cm="1">
        <f t="array" ref="V22">INDEX(Resultat!$E$5:$BK$73,V$1,$T22)</f>
        <v>-</v>
      </c>
      <c r="W22" s="223" t="str" cm="1">
        <f t="array" ref="W22">INDEX(Resultat!$E$5:$BK$73,W$1,$T22)</f>
        <v/>
      </c>
      <c r="X22" s="225" t="str" cm="1">
        <f t="array" ref="X22">INDEX(Resultat!$E$5:$BK$73,X$1,$T22)</f>
        <v/>
      </c>
      <c r="Y22" s="225" t="str" cm="1">
        <f t="array" ref="Y22">INDEX(Resultat!$E$5:$BK$73,Y$1,$T22)</f>
        <v/>
      </c>
      <c r="Z22" s="225" t="str" cm="1">
        <f t="array" ref="Z22">INDEX(Resultat!$E$5:$BK$73,Z$1,$T22)</f>
        <v/>
      </c>
      <c r="AA22" s="225" t="str" cm="1">
        <f t="array" ref="AA22">INDEX(Resultat!$E$5:$BK$73,AA$1,$T22)</f>
        <v/>
      </c>
      <c r="AB22" s="225" t="str" cm="1">
        <f t="array" ref="AB22">INDEX(Resultat!$E$5:$BK$73,AB$1,$T22)</f>
        <v/>
      </c>
      <c r="AC22" s="225" t="str" cm="1">
        <f t="array" ref="AC22">INDEX(Resultat!$E$5:$BK$73,AC$1,$T22)</f>
        <v/>
      </c>
      <c r="AD22" s="225" t="str" cm="1">
        <f t="array" ref="AD22">INDEX(Resultat!$E$5:$BK$73,AD$1,$T22)</f>
        <v/>
      </c>
      <c r="AE22" s="225" t="str" cm="1">
        <f t="array" ref="AE22">INDEX(Resultat!$E$5:$BK$73,AE$1,$T22)</f>
        <v/>
      </c>
      <c r="AF22" s="225" t="str" cm="1">
        <f t="array" ref="AF22">INDEX(Resultat!$E$5:$BK$73,AF$1,$T22)</f>
        <v/>
      </c>
      <c r="AG22" s="225" t="str" cm="1">
        <f t="array" ref="AG22">INDEX(Resultat!$E$5:$BK$73,AG$1,$T22)</f>
        <v/>
      </c>
      <c r="AH22" s="225" t="str" cm="1">
        <f t="array" ref="AH22">INDEX(Resultat!$E$5:$BK$73,AH$1,$T22)</f>
        <v/>
      </c>
      <c r="AI22" s="225" t="str" cm="1">
        <f t="array" ref="AI22">INDEX(Resultat!$E$5:$BK$73,AI$1,$T22)</f>
        <v/>
      </c>
      <c r="AJ22" s="225" t="str" cm="1">
        <f t="array" ref="AJ22">INDEX(Resultat!$E$5:$BK$73,AJ$1,$T22)</f>
        <v/>
      </c>
      <c r="AM22" s="226" t="str" cm="1">
        <f t="array" ref="AM22">INDEX(Resultat!$E$5:$BK$73,AM$1,$T22)</f>
        <v/>
      </c>
      <c r="AN22" s="227" t="str" cm="1">
        <f t="array" ref="AN22">INDEX(Resultat!$E$5:$BK$73,AN$1,$T22)</f>
        <v/>
      </c>
      <c r="AO22" s="228" t="str" cm="1">
        <f t="array" ref="AO22">INDEX(Resultat!$E$5:$BK$73,AO$1,$T22)</f>
        <v/>
      </c>
    </row>
    <row r="23" spans="1:41" x14ac:dyDescent="0.4">
      <c r="A23" s="3"/>
      <c r="B23" s="116"/>
      <c r="C23" s="116"/>
      <c r="D23" s="116"/>
      <c r="E23" s="116"/>
      <c r="F23" s="3"/>
      <c r="G23" s="116"/>
      <c r="H23" s="116"/>
      <c r="I23" s="116"/>
      <c r="J23" s="3"/>
      <c r="K23" s="116"/>
      <c r="L23" s="116"/>
      <c r="M23" s="116"/>
      <c r="N23" s="3"/>
      <c r="O23" s="116"/>
      <c r="P23" s="116"/>
      <c r="Q23" s="116"/>
      <c r="R23" s="3"/>
      <c r="T23" s="268">
        <v>21</v>
      </c>
      <c r="U23" s="223" t="str" cm="1">
        <f t="array" ref="U23">INDEX(Resultat!$E$5:$BK$73,U$1,$T23)</f>
        <v>Ikke tastet</v>
      </c>
      <c r="V23" s="224" t="str" cm="1">
        <f t="array" ref="V23">INDEX(Resultat!$E$5:$BK$73,V$1,$T23)</f>
        <v>-</v>
      </c>
      <c r="W23" s="223" t="str" cm="1">
        <f t="array" ref="W23">INDEX(Resultat!$E$5:$BK$73,W$1,$T23)</f>
        <v/>
      </c>
      <c r="X23" s="225" t="str" cm="1">
        <f t="array" ref="X23">INDEX(Resultat!$E$5:$BK$73,X$1,$T23)</f>
        <v/>
      </c>
      <c r="Y23" s="225" t="str" cm="1">
        <f t="array" ref="Y23">INDEX(Resultat!$E$5:$BK$73,Y$1,$T23)</f>
        <v/>
      </c>
      <c r="Z23" s="225" t="str" cm="1">
        <f t="array" ref="Z23">INDEX(Resultat!$E$5:$BK$73,Z$1,$T23)</f>
        <v/>
      </c>
      <c r="AA23" s="225" t="str" cm="1">
        <f t="array" ref="AA23">INDEX(Resultat!$E$5:$BK$73,AA$1,$T23)</f>
        <v/>
      </c>
      <c r="AB23" s="225" t="str" cm="1">
        <f t="array" ref="AB23">INDEX(Resultat!$E$5:$BK$73,AB$1,$T23)</f>
        <v/>
      </c>
      <c r="AC23" s="225" t="str" cm="1">
        <f t="array" ref="AC23">INDEX(Resultat!$E$5:$BK$73,AC$1,$T23)</f>
        <v/>
      </c>
      <c r="AD23" s="225" t="str" cm="1">
        <f t="array" ref="AD23">INDEX(Resultat!$E$5:$BK$73,AD$1,$T23)</f>
        <v/>
      </c>
      <c r="AE23" s="225" t="str" cm="1">
        <f t="array" ref="AE23">INDEX(Resultat!$E$5:$BK$73,AE$1,$T23)</f>
        <v/>
      </c>
      <c r="AF23" s="225" t="str" cm="1">
        <f t="array" ref="AF23">INDEX(Resultat!$E$5:$BK$73,AF$1,$T23)</f>
        <v/>
      </c>
      <c r="AG23" s="225" t="str" cm="1">
        <f t="array" ref="AG23">INDEX(Resultat!$E$5:$BK$73,AG$1,$T23)</f>
        <v/>
      </c>
      <c r="AH23" s="225" t="str" cm="1">
        <f t="array" ref="AH23">INDEX(Resultat!$E$5:$BK$73,AH$1,$T23)</f>
        <v/>
      </c>
      <c r="AI23" s="225" t="str" cm="1">
        <f t="array" ref="AI23">INDEX(Resultat!$E$5:$BK$73,AI$1,$T23)</f>
        <v/>
      </c>
      <c r="AJ23" s="225" t="str" cm="1">
        <f t="array" ref="AJ23">INDEX(Resultat!$E$5:$BK$73,AJ$1,$T23)</f>
        <v/>
      </c>
      <c r="AM23" s="226" t="str" cm="1">
        <f t="array" ref="AM23">INDEX(Resultat!$E$5:$BK$73,AM$1,$T23)</f>
        <v/>
      </c>
      <c r="AN23" s="227" t="str" cm="1">
        <f t="array" ref="AN23">INDEX(Resultat!$E$5:$BK$73,AN$1,$T23)</f>
        <v/>
      </c>
      <c r="AO23" s="228" t="str" cm="1">
        <f t="array" ref="AO23">INDEX(Resultat!$E$5:$BK$73,AO$1,$T23)</f>
        <v/>
      </c>
    </row>
    <row r="24" spans="1:41" x14ac:dyDescent="0.4">
      <c r="A24" s="3"/>
      <c r="B24" s="116"/>
      <c r="C24" s="116"/>
      <c r="D24" s="116"/>
      <c r="E24" s="116"/>
      <c r="F24" s="3"/>
      <c r="G24" s="116"/>
      <c r="H24" s="116"/>
      <c r="I24" s="116"/>
      <c r="J24" s="3"/>
      <c r="K24" s="116"/>
      <c r="L24" s="116"/>
      <c r="M24" s="116"/>
      <c r="N24" s="3"/>
      <c r="O24" s="116"/>
      <c r="P24" s="116"/>
      <c r="Q24" s="116"/>
      <c r="R24" s="3"/>
      <c r="T24" s="268">
        <v>22</v>
      </c>
      <c r="U24" s="223" t="str" cm="1">
        <f t="array" ref="U24">INDEX(Resultat!$E$5:$BK$73,U$1,$T24)</f>
        <v>Ikke tastet</v>
      </c>
      <c r="V24" s="224" t="str" cm="1">
        <f t="array" ref="V24">INDEX(Resultat!$E$5:$BK$73,V$1,$T24)</f>
        <v>-</v>
      </c>
      <c r="W24" s="223" t="str" cm="1">
        <f t="array" ref="W24">INDEX(Resultat!$E$5:$BK$73,W$1,$T24)</f>
        <v/>
      </c>
      <c r="X24" s="225" t="str" cm="1">
        <f t="array" ref="X24">INDEX(Resultat!$E$5:$BK$73,X$1,$T24)</f>
        <v/>
      </c>
      <c r="Y24" s="225" t="str" cm="1">
        <f t="array" ref="Y24">INDEX(Resultat!$E$5:$BK$73,Y$1,$T24)</f>
        <v/>
      </c>
      <c r="Z24" s="225" t="str" cm="1">
        <f t="array" ref="Z24">INDEX(Resultat!$E$5:$BK$73,Z$1,$T24)</f>
        <v/>
      </c>
      <c r="AA24" s="225" t="str" cm="1">
        <f t="array" ref="AA24">INDEX(Resultat!$E$5:$BK$73,AA$1,$T24)</f>
        <v/>
      </c>
      <c r="AB24" s="225" t="str" cm="1">
        <f t="array" ref="AB24">INDEX(Resultat!$E$5:$BK$73,AB$1,$T24)</f>
        <v/>
      </c>
      <c r="AC24" s="225" t="str" cm="1">
        <f t="array" ref="AC24">INDEX(Resultat!$E$5:$BK$73,AC$1,$T24)</f>
        <v/>
      </c>
      <c r="AD24" s="225" t="str" cm="1">
        <f t="array" ref="AD24">INDEX(Resultat!$E$5:$BK$73,AD$1,$T24)</f>
        <v/>
      </c>
      <c r="AE24" s="225" t="str" cm="1">
        <f t="array" ref="AE24">INDEX(Resultat!$E$5:$BK$73,AE$1,$T24)</f>
        <v/>
      </c>
      <c r="AF24" s="225" t="str" cm="1">
        <f t="array" ref="AF24">INDEX(Resultat!$E$5:$BK$73,AF$1,$T24)</f>
        <v/>
      </c>
      <c r="AG24" s="225" t="str" cm="1">
        <f t="array" ref="AG24">INDEX(Resultat!$E$5:$BK$73,AG$1,$T24)</f>
        <v/>
      </c>
      <c r="AH24" s="225" t="str" cm="1">
        <f t="array" ref="AH24">INDEX(Resultat!$E$5:$BK$73,AH$1,$T24)</f>
        <v/>
      </c>
      <c r="AI24" s="225" t="str" cm="1">
        <f t="array" ref="AI24">INDEX(Resultat!$E$5:$BK$73,AI$1,$T24)</f>
        <v/>
      </c>
      <c r="AJ24" s="225" t="str" cm="1">
        <f t="array" ref="AJ24">INDEX(Resultat!$E$5:$BK$73,AJ$1,$T24)</f>
        <v/>
      </c>
      <c r="AM24" s="226" t="str" cm="1">
        <f t="array" ref="AM24">INDEX(Resultat!$E$5:$BK$73,AM$1,$T24)</f>
        <v/>
      </c>
      <c r="AN24" s="227" t="str" cm="1">
        <f t="array" ref="AN24">INDEX(Resultat!$E$5:$BK$73,AN$1,$T24)</f>
        <v/>
      </c>
      <c r="AO24" s="228" t="str" cm="1">
        <f t="array" ref="AO24">INDEX(Resultat!$E$5:$BK$73,AO$1,$T24)</f>
        <v/>
      </c>
    </row>
    <row r="25" spans="1:41" x14ac:dyDescent="0.4">
      <c r="A25" s="3"/>
      <c r="B25" s="116"/>
      <c r="C25" s="116"/>
      <c r="D25" s="116"/>
      <c r="E25" s="116"/>
      <c r="F25" s="3"/>
      <c r="G25" s="116"/>
      <c r="H25" s="116"/>
      <c r="I25" s="116"/>
      <c r="J25" s="3"/>
      <c r="K25" s="116"/>
      <c r="L25" s="116"/>
      <c r="M25" s="116"/>
      <c r="N25" s="3"/>
      <c r="O25" s="116"/>
      <c r="P25" s="116"/>
      <c r="Q25" s="116"/>
      <c r="R25" s="3"/>
      <c r="T25" s="268">
        <v>23</v>
      </c>
      <c r="U25" s="223" t="str" cm="1">
        <f t="array" ref="U25">INDEX(Resultat!$E$5:$BK$73,U$1,$T25)</f>
        <v>Ikke tastet</v>
      </c>
      <c r="V25" s="224" t="str" cm="1">
        <f t="array" ref="V25">INDEX(Resultat!$E$5:$BK$73,V$1,$T25)</f>
        <v>-</v>
      </c>
      <c r="W25" s="223" t="str" cm="1">
        <f t="array" ref="W25">INDEX(Resultat!$E$5:$BK$73,W$1,$T25)</f>
        <v/>
      </c>
      <c r="X25" s="225" t="str" cm="1">
        <f t="array" ref="X25">INDEX(Resultat!$E$5:$BK$73,X$1,$T25)</f>
        <v/>
      </c>
      <c r="Y25" s="225" t="str" cm="1">
        <f t="array" ref="Y25">INDEX(Resultat!$E$5:$BK$73,Y$1,$T25)</f>
        <v/>
      </c>
      <c r="Z25" s="225" t="str" cm="1">
        <f t="array" ref="Z25">INDEX(Resultat!$E$5:$BK$73,Z$1,$T25)</f>
        <v/>
      </c>
      <c r="AA25" s="225" t="str" cm="1">
        <f t="array" ref="AA25">INDEX(Resultat!$E$5:$BK$73,AA$1,$T25)</f>
        <v/>
      </c>
      <c r="AB25" s="225" t="str" cm="1">
        <f t="array" ref="AB25">INDEX(Resultat!$E$5:$BK$73,AB$1,$T25)</f>
        <v/>
      </c>
      <c r="AC25" s="225" t="str" cm="1">
        <f t="array" ref="AC25">INDEX(Resultat!$E$5:$BK$73,AC$1,$T25)</f>
        <v/>
      </c>
      <c r="AD25" s="225" t="str" cm="1">
        <f t="array" ref="AD25">INDEX(Resultat!$E$5:$BK$73,AD$1,$T25)</f>
        <v/>
      </c>
      <c r="AE25" s="225" t="str" cm="1">
        <f t="array" ref="AE25">INDEX(Resultat!$E$5:$BK$73,AE$1,$T25)</f>
        <v/>
      </c>
      <c r="AF25" s="225" t="str" cm="1">
        <f t="array" ref="AF25">INDEX(Resultat!$E$5:$BK$73,AF$1,$T25)</f>
        <v/>
      </c>
      <c r="AG25" s="225" t="str" cm="1">
        <f t="array" ref="AG25">INDEX(Resultat!$E$5:$BK$73,AG$1,$T25)</f>
        <v/>
      </c>
      <c r="AH25" s="225" t="str" cm="1">
        <f t="array" ref="AH25">INDEX(Resultat!$E$5:$BK$73,AH$1,$T25)</f>
        <v/>
      </c>
      <c r="AI25" s="225" t="str" cm="1">
        <f t="array" ref="AI25">INDEX(Resultat!$E$5:$BK$73,AI$1,$T25)</f>
        <v/>
      </c>
      <c r="AJ25" s="225" t="str" cm="1">
        <f t="array" ref="AJ25">INDEX(Resultat!$E$5:$BK$73,AJ$1,$T25)</f>
        <v/>
      </c>
      <c r="AM25" s="226" t="str" cm="1">
        <f t="array" ref="AM25">INDEX(Resultat!$E$5:$BK$73,AM$1,$T25)</f>
        <v/>
      </c>
      <c r="AN25" s="227" t="str" cm="1">
        <f t="array" ref="AN25">INDEX(Resultat!$E$5:$BK$73,AN$1,$T25)</f>
        <v/>
      </c>
      <c r="AO25" s="228" t="str" cm="1">
        <f t="array" ref="AO25">INDEX(Resultat!$E$5:$BK$73,AO$1,$T25)</f>
        <v/>
      </c>
    </row>
    <row r="26" spans="1:41" x14ac:dyDescent="0.4">
      <c r="A26" s="3"/>
      <c r="B26" s="116"/>
      <c r="C26" s="116"/>
      <c r="D26" s="116"/>
      <c r="E26" s="116"/>
      <c r="F26" s="3"/>
      <c r="G26" s="116"/>
      <c r="H26" s="116"/>
      <c r="I26" s="116"/>
      <c r="J26" s="3"/>
      <c r="K26" s="116"/>
      <c r="L26" s="116"/>
      <c r="M26" s="116"/>
      <c r="N26" s="3"/>
      <c r="O26" s="116"/>
      <c r="P26" s="116"/>
      <c r="Q26" s="116"/>
      <c r="R26" s="3"/>
      <c r="T26" s="268">
        <v>24</v>
      </c>
      <c r="U26" s="223" t="str" cm="1">
        <f t="array" ref="U26">INDEX(Resultat!$E$5:$BK$73,U$1,$T26)</f>
        <v>Ikke tastet</v>
      </c>
      <c r="V26" s="224" t="str" cm="1">
        <f t="array" ref="V26">INDEX(Resultat!$E$5:$BK$73,V$1,$T26)</f>
        <v>-</v>
      </c>
      <c r="W26" s="223" t="str" cm="1">
        <f t="array" ref="W26">INDEX(Resultat!$E$5:$BK$73,W$1,$T26)</f>
        <v/>
      </c>
      <c r="X26" s="225" t="str" cm="1">
        <f t="array" ref="X26">INDEX(Resultat!$E$5:$BK$73,X$1,$T26)</f>
        <v/>
      </c>
      <c r="Y26" s="225" t="str" cm="1">
        <f t="array" ref="Y26">INDEX(Resultat!$E$5:$BK$73,Y$1,$T26)</f>
        <v/>
      </c>
      <c r="Z26" s="225" t="str" cm="1">
        <f t="array" ref="Z26">INDEX(Resultat!$E$5:$BK$73,Z$1,$T26)</f>
        <v/>
      </c>
      <c r="AA26" s="225" t="str" cm="1">
        <f t="array" ref="AA26">INDEX(Resultat!$E$5:$BK$73,AA$1,$T26)</f>
        <v/>
      </c>
      <c r="AB26" s="225" t="str" cm="1">
        <f t="array" ref="AB26">INDEX(Resultat!$E$5:$BK$73,AB$1,$T26)</f>
        <v/>
      </c>
      <c r="AC26" s="225" t="str" cm="1">
        <f t="array" ref="AC26">INDEX(Resultat!$E$5:$BK$73,AC$1,$T26)</f>
        <v/>
      </c>
      <c r="AD26" s="225" t="str" cm="1">
        <f t="array" ref="AD26">INDEX(Resultat!$E$5:$BK$73,AD$1,$T26)</f>
        <v/>
      </c>
      <c r="AE26" s="225" t="str" cm="1">
        <f t="array" ref="AE26">INDEX(Resultat!$E$5:$BK$73,AE$1,$T26)</f>
        <v/>
      </c>
      <c r="AF26" s="225" t="str" cm="1">
        <f t="array" ref="AF26">INDEX(Resultat!$E$5:$BK$73,AF$1,$T26)</f>
        <v/>
      </c>
      <c r="AG26" s="225" t="str" cm="1">
        <f t="array" ref="AG26">INDEX(Resultat!$E$5:$BK$73,AG$1,$T26)</f>
        <v/>
      </c>
      <c r="AH26" s="225" t="str" cm="1">
        <f t="array" ref="AH26">INDEX(Resultat!$E$5:$BK$73,AH$1,$T26)</f>
        <v/>
      </c>
      <c r="AI26" s="225" t="str" cm="1">
        <f t="array" ref="AI26">INDEX(Resultat!$E$5:$BK$73,AI$1,$T26)</f>
        <v/>
      </c>
      <c r="AJ26" s="225" t="str" cm="1">
        <f t="array" ref="AJ26">INDEX(Resultat!$E$5:$BK$73,AJ$1,$T26)</f>
        <v/>
      </c>
      <c r="AM26" s="226" t="str" cm="1">
        <f t="array" ref="AM26">INDEX(Resultat!$E$5:$BK$73,AM$1,$T26)</f>
        <v/>
      </c>
      <c r="AN26" s="227" t="str" cm="1">
        <f t="array" ref="AN26">INDEX(Resultat!$E$5:$BK$73,AN$1,$T26)</f>
        <v/>
      </c>
      <c r="AO26" s="228" t="str" cm="1">
        <f t="array" ref="AO26">INDEX(Resultat!$E$5:$BK$73,AO$1,$T26)</f>
        <v/>
      </c>
    </row>
    <row r="27" spans="1:41" x14ac:dyDescent="0.4">
      <c r="A27" s="3"/>
      <c r="B27" s="116"/>
      <c r="C27" s="116"/>
      <c r="D27" s="116"/>
      <c r="E27" s="116"/>
      <c r="F27" s="3"/>
      <c r="G27" s="116"/>
      <c r="H27" s="116"/>
      <c r="I27" s="116"/>
      <c r="J27" s="3"/>
      <c r="K27" s="116"/>
      <c r="L27" s="116"/>
      <c r="M27" s="116"/>
      <c r="N27" s="3"/>
      <c r="O27" s="116"/>
      <c r="P27" s="116"/>
      <c r="Q27" s="116"/>
      <c r="R27" s="3"/>
      <c r="T27" s="268">
        <v>25</v>
      </c>
      <c r="U27" s="223" t="str" cm="1">
        <f t="array" ref="U27">INDEX(Resultat!$E$5:$BK$73,U$1,$T27)</f>
        <v>Ikke tastet</v>
      </c>
      <c r="V27" s="224" t="str" cm="1">
        <f t="array" ref="V27">INDEX(Resultat!$E$5:$BK$73,V$1,$T27)</f>
        <v>-</v>
      </c>
      <c r="W27" s="223" t="str" cm="1">
        <f t="array" ref="W27">INDEX(Resultat!$E$5:$BK$73,W$1,$T27)</f>
        <v/>
      </c>
      <c r="X27" s="225" t="str" cm="1">
        <f t="array" ref="X27">INDEX(Resultat!$E$5:$BK$73,X$1,$T27)</f>
        <v/>
      </c>
      <c r="Y27" s="225" t="str" cm="1">
        <f t="array" ref="Y27">INDEX(Resultat!$E$5:$BK$73,Y$1,$T27)</f>
        <v/>
      </c>
      <c r="Z27" s="225" t="str" cm="1">
        <f t="array" ref="Z27">INDEX(Resultat!$E$5:$BK$73,Z$1,$T27)</f>
        <v/>
      </c>
      <c r="AA27" s="225" t="str" cm="1">
        <f t="array" ref="AA27">INDEX(Resultat!$E$5:$BK$73,AA$1,$T27)</f>
        <v/>
      </c>
      <c r="AB27" s="225" t="str" cm="1">
        <f t="array" ref="AB27">INDEX(Resultat!$E$5:$BK$73,AB$1,$T27)</f>
        <v/>
      </c>
      <c r="AC27" s="225" t="str" cm="1">
        <f t="array" ref="AC27">INDEX(Resultat!$E$5:$BK$73,AC$1,$T27)</f>
        <v/>
      </c>
      <c r="AD27" s="225" t="str" cm="1">
        <f t="array" ref="AD27">INDEX(Resultat!$E$5:$BK$73,AD$1,$T27)</f>
        <v/>
      </c>
      <c r="AE27" s="225" t="str" cm="1">
        <f t="array" ref="AE27">INDEX(Resultat!$E$5:$BK$73,AE$1,$T27)</f>
        <v/>
      </c>
      <c r="AF27" s="225" t="str" cm="1">
        <f t="array" ref="AF27">INDEX(Resultat!$E$5:$BK$73,AF$1,$T27)</f>
        <v/>
      </c>
      <c r="AG27" s="225" t="str" cm="1">
        <f t="array" ref="AG27">INDEX(Resultat!$E$5:$BK$73,AG$1,$T27)</f>
        <v/>
      </c>
      <c r="AH27" s="225" t="str" cm="1">
        <f t="array" ref="AH27">INDEX(Resultat!$E$5:$BK$73,AH$1,$T27)</f>
        <v/>
      </c>
      <c r="AI27" s="225" t="str" cm="1">
        <f t="array" ref="AI27">INDEX(Resultat!$E$5:$BK$73,AI$1,$T27)</f>
        <v/>
      </c>
      <c r="AJ27" s="225" t="str" cm="1">
        <f t="array" ref="AJ27">INDEX(Resultat!$E$5:$BK$73,AJ$1,$T27)</f>
        <v/>
      </c>
      <c r="AM27" s="226" t="str" cm="1">
        <f t="array" ref="AM27">INDEX(Resultat!$E$5:$BK$73,AM$1,$T27)</f>
        <v/>
      </c>
      <c r="AN27" s="227" t="str" cm="1">
        <f t="array" ref="AN27">INDEX(Resultat!$E$5:$BK$73,AN$1,$T27)</f>
        <v/>
      </c>
      <c r="AO27" s="228" t="str" cm="1">
        <f t="array" ref="AO27">INDEX(Resultat!$E$5:$BK$73,AO$1,$T27)</f>
        <v/>
      </c>
    </row>
    <row r="28" spans="1:41" x14ac:dyDescent="0.4">
      <c r="A28" s="3"/>
      <c r="B28" s="116"/>
      <c r="C28" s="116"/>
      <c r="D28" s="116"/>
      <c r="E28" s="116"/>
      <c r="F28" s="3"/>
      <c r="G28" s="116"/>
      <c r="H28" s="116"/>
      <c r="I28" s="116"/>
      <c r="J28" s="3"/>
      <c r="K28" s="116"/>
      <c r="L28" s="116"/>
      <c r="M28" s="116"/>
      <c r="N28" s="3"/>
      <c r="O28" s="116"/>
      <c r="P28" s="116"/>
      <c r="Q28" s="116"/>
      <c r="R28" s="3"/>
      <c r="T28" s="268">
        <v>26</v>
      </c>
      <c r="U28" s="223" t="str" cm="1">
        <f t="array" ref="U28">INDEX(Resultat!$E$5:$BK$73,U$1,$T28)</f>
        <v>Ikke tastet</v>
      </c>
      <c r="V28" s="224" t="str" cm="1">
        <f t="array" ref="V28">INDEX(Resultat!$E$5:$BK$73,V$1,$T28)</f>
        <v>-</v>
      </c>
      <c r="W28" s="223" t="str" cm="1">
        <f t="array" ref="W28">INDEX(Resultat!$E$5:$BK$73,W$1,$T28)</f>
        <v/>
      </c>
      <c r="X28" s="225" t="str" cm="1">
        <f t="array" ref="X28">INDEX(Resultat!$E$5:$BK$73,X$1,$T28)</f>
        <v/>
      </c>
      <c r="Y28" s="225" t="str" cm="1">
        <f t="array" ref="Y28">INDEX(Resultat!$E$5:$BK$73,Y$1,$T28)</f>
        <v/>
      </c>
      <c r="Z28" s="225" t="str" cm="1">
        <f t="array" ref="Z28">INDEX(Resultat!$E$5:$BK$73,Z$1,$T28)</f>
        <v/>
      </c>
      <c r="AA28" s="225" t="str" cm="1">
        <f t="array" ref="AA28">INDEX(Resultat!$E$5:$BK$73,AA$1,$T28)</f>
        <v/>
      </c>
      <c r="AB28" s="225" t="str" cm="1">
        <f t="array" ref="AB28">INDEX(Resultat!$E$5:$BK$73,AB$1,$T28)</f>
        <v/>
      </c>
      <c r="AC28" s="225" t="str" cm="1">
        <f t="array" ref="AC28">INDEX(Resultat!$E$5:$BK$73,AC$1,$T28)</f>
        <v/>
      </c>
      <c r="AD28" s="225" t="str" cm="1">
        <f t="array" ref="AD28">INDEX(Resultat!$E$5:$BK$73,AD$1,$T28)</f>
        <v/>
      </c>
      <c r="AE28" s="225" t="str" cm="1">
        <f t="array" ref="AE28">INDEX(Resultat!$E$5:$BK$73,AE$1,$T28)</f>
        <v/>
      </c>
      <c r="AF28" s="225" t="str" cm="1">
        <f t="array" ref="AF28">INDEX(Resultat!$E$5:$BK$73,AF$1,$T28)</f>
        <v/>
      </c>
      <c r="AG28" s="225" t="str" cm="1">
        <f t="array" ref="AG28">INDEX(Resultat!$E$5:$BK$73,AG$1,$T28)</f>
        <v/>
      </c>
      <c r="AH28" s="225" t="str" cm="1">
        <f t="array" ref="AH28">INDEX(Resultat!$E$5:$BK$73,AH$1,$T28)</f>
        <v/>
      </c>
      <c r="AI28" s="225" t="str" cm="1">
        <f t="array" ref="AI28">INDEX(Resultat!$E$5:$BK$73,AI$1,$T28)</f>
        <v/>
      </c>
      <c r="AJ28" s="225" t="str" cm="1">
        <f t="array" ref="AJ28">INDEX(Resultat!$E$5:$BK$73,AJ$1,$T28)</f>
        <v/>
      </c>
      <c r="AM28" s="226" t="str" cm="1">
        <f t="array" ref="AM28">INDEX(Resultat!$E$5:$BK$73,AM$1,$T28)</f>
        <v/>
      </c>
      <c r="AN28" s="227" t="str" cm="1">
        <f t="array" ref="AN28">INDEX(Resultat!$E$5:$BK$73,AN$1,$T28)</f>
        <v/>
      </c>
      <c r="AO28" s="228" t="str" cm="1">
        <f t="array" ref="AO28">INDEX(Resultat!$E$5:$BK$73,AO$1,$T28)</f>
        <v/>
      </c>
    </row>
    <row r="29" spans="1:41" x14ac:dyDescent="0.4">
      <c r="A29" s="3"/>
      <c r="B29" s="116"/>
      <c r="C29" s="116"/>
      <c r="D29" s="116"/>
      <c r="E29" s="116"/>
      <c r="F29" s="3"/>
      <c r="G29" s="116"/>
      <c r="H29" s="116"/>
      <c r="I29" s="116"/>
      <c r="J29" s="3"/>
      <c r="K29" s="116"/>
      <c r="L29" s="116"/>
      <c r="M29" s="116"/>
      <c r="N29" s="3"/>
      <c r="O29" s="116"/>
      <c r="P29" s="116"/>
      <c r="Q29" s="116"/>
      <c r="R29" s="3"/>
      <c r="T29" s="268">
        <v>27</v>
      </c>
      <c r="U29" s="223" t="str" cm="1">
        <f t="array" ref="U29">INDEX(Resultat!$E$5:$BK$73,U$1,$T29)</f>
        <v>Ikke tastet</v>
      </c>
      <c r="V29" s="224" t="str" cm="1">
        <f t="array" ref="V29">INDEX(Resultat!$E$5:$BK$73,V$1,$T29)</f>
        <v>-</v>
      </c>
      <c r="W29" s="223" t="str" cm="1">
        <f t="array" ref="W29">INDEX(Resultat!$E$5:$BK$73,W$1,$T29)</f>
        <v/>
      </c>
      <c r="X29" s="225" t="str" cm="1">
        <f t="array" ref="X29">INDEX(Resultat!$E$5:$BK$73,X$1,$T29)</f>
        <v/>
      </c>
      <c r="Y29" s="225" t="str" cm="1">
        <f t="array" ref="Y29">INDEX(Resultat!$E$5:$BK$73,Y$1,$T29)</f>
        <v/>
      </c>
      <c r="Z29" s="225" t="str" cm="1">
        <f t="array" ref="Z29">INDEX(Resultat!$E$5:$BK$73,Z$1,$T29)</f>
        <v/>
      </c>
      <c r="AA29" s="225" t="str" cm="1">
        <f t="array" ref="AA29">INDEX(Resultat!$E$5:$BK$73,AA$1,$T29)</f>
        <v/>
      </c>
      <c r="AB29" s="225" t="str" cm="1">
        <f t="array" ref="AB29">INDEX(Resultat!$E$5:$BK$73,AB$1,$T29)</f>
        <v/>
      </c>
      <c r="AC29" s="225" t="str" cm="1">
        <f t="array" ref="AC29">INDEX(Resultat!$E$5:$BK$73,AC$1,$T29)</f>
        <v/>
      </c>
      <c r="AD29" s="225" t="str" cm="1">
        <f t="array" ref="AD29">INDEX(Resultat!$E$5:$BK$73,AD$1,$T29)</f>
        <v/>
      </c>
      <c r="AE29" s="225" t="str" cm="1">
        <f t="array" ref="AE29">INDEX(Resultat!$E$5:$BK$73,AE$1,$T29)</f>
        <v/>
      </c>
      <c r="AF29" s="225" t="str" cm="1">
        <f t="array" ref="AF29">INDEX(Resultat!$E$5:$BK$73,AF$1,$T29)</f>
        <v/>
      </c>
      <c r="AG29" s="225" t="str" cm="1">
        <f t="array" ref="AG29">INDEX(Resultat!$E$5:$BK$73,AG$1,$T29)</f>
        <v/>
      </c>
      <c r="AH29" s="225" t="str" cm="1">
        <f t="array" ref="AH29">INDEX(Resultat!$E$5:$BK$73,AH$1,$T29)</f>
        <v/>
      </c>
      <c r="AI29" s="225" t="str" cm="1">
        <f t="array" ref="AI29">INDEX(Resultat!$E$5:$BK$73,AI$1,$T29)</f>
        <v/>
      </c>
      <c r="AJ29" s="225" t="str" cm="1">
        <f t="array" ref="AJ29">INDEX(Resultat!$E$5:$BK$73,AJ$1,$T29)</f>
        <v/>
      </c>
      <c r="AM29" s="226" t="str" cm="1">
        <f t="array" ref="AM29">INDEX(Resultat!$E$5:$BK$73,AM$1,$T29)</f>
        <v/>
      </c>
      <c r="AN29" s="227" t="str" cm="1">
        <f t="array" ref="AN29">INDEX(Resultat!$E$5:$BK$73,AN$1,$T29)</f>
        <v/>
      </c>
      <c r="AO29" s="228" t="str" cm="1">
        <f t="array" ref="AO29">INDEX(Resultat!$E$5:$BK$73,AO$1,$T29)</f>
        <v/>
      </c>
    </row>
    <row r="30" spans="1:41" x14ac:dyDescent="0.4">
      <c r="A30" s="3"/>
      <c r="B30" s="116"/>
      <c r="C30" s="116"/>
      <c r="D30" s="116"/>
      <c r="E30" s="116"/>
      <c r="F30" s="3"/>
      <c r="G30" s="116"/>
      <c r="H30" s="116"/>
      <c r="I30" s="116"/>
      <c r="J30" s="3"/>
      <c r="K30" s="116"/>
      <c r="L30" s="116"/>
      <c r="M30" s="116"/>
      <c r="N30" s="3"/>
      <c r="O30" s="116"/>
      <c r="P30" s="116"/>
      <c r="Q30" s="116"/>
      <c r="R30" s="3"/>
      <c r="T30" s="268">
        <v>28</v>
      </c>
      <c r="U30" s="223" t="str" cm="1">
        <f t="array" ref="U30">INDEX(Resultat!$E$5:$BK$73,U$1,$T30)</f>
        <v>Ikke tastet</v>
      </c>
      <c r="V30" s="224" t="str" cm="1">
        <f t="array" ref="V30">INDEX(Resultat!$E$5:$BK$73,V$1,$T30)</f>
        <v>-</v>
      </c>
      <c r="W30" s="223" t="str" cm="1">
        <f t="array" ref="W30">INDEX(Resultat!$E$5:$BK$73,W$1,$T30)</f>
        <v/>
      </c>
      <c r="X30" s="225" t="str" cm="1">
        <f t="array" ref="X30">INDEX(Resultat!$E$5:$BK$73,X$1,$T30)</f>
        <v/>
      </c>
      <c r="Y30" s="225" t="str" cm="1">
        <f t="array" ref="Y30">INDEX(Resultat!$E$5:$BK$73,Y$1,$T30)</f>
        <v/>
      </c>
      <c r="Z30" s="225" t="str" cm="1">
        <f t="array" ref="Z30">INDEX(Resultat!$E$5:$BK$73,Z$1,$T30)</f>
        <v/>
      </c>
      <c r="AA30" s="225" t="str" cm="1">
        <f t="array" ref="AA30">INDEX(Resultat!$E$5:$BK$73,AA$1,$T30)</f>
        <v/>
      </c>
      <c r="AB30" s="225" t="str" cm="1">
        <f t="array" ref="AB30">INDEX(Resultat!$E$5:$BK$73,AB$1,$T30)</f>
        <v/>
      </c>
      <c r="AC30" s="225" t="str" cm="1">
        <f t="array" ref="AC30">INDEX(Resultat!$E$5:$BK$73,AC$1,$T30)</f>
        <v/>
      </c>
      <c r="AD30" s="225" t="str" cm="1">
        <f t="array" ref="AD30">INDEX(Resultat!$E$5:$BK$73,AD$1,$T30)</f>
        <v/>
      </c>
      <c r="AE30" s="225" t="str" cm="1">
        <f t="array" ref="AE30">INDEX(Resultat!$E$5:$BK$73,AE$1,$T30)</f>
        <v/>
      </c>
      <c r="AF30" s="225" t="str" cm="1">
        <f t="array" ref="AF30">INDEX(Resultat!$E$5:$BK$73,AF$1,$T30)</f>
        <v/>
      </c>
      <c r="AG30" s="225" t="str" cm="1">
        <f t="array" ref="AG30">INDEX(Resultat!$E$5:$BK$73,AG$1,$T30)</f>
        <v/>
      </c>
      <c r="AH30" s="225" t="str" cm="1">
        <f t="array" ref="AH30">INDEX(Resultat!$E$5:$BK$73,AH$1,$T30)</f>
        <v/>
      </c>
      <c r="AI30" s="225" t="str" cm="1">
        <f t="array" ref="AI30">INDEX(Resultat!$E$5:$BK$73,AI$1,$T30)</f>
        <v/>
      </c>
      <c r="AJ30" s="225" t="str" cm="1">
        <f t="array" ref="AJ30">INDEX(Resultat!$E$5:$BK$73,AJ$1,$T30)</f>
        <v/>
      </c>
      <c r="AM30" s="226" t="str" cm="1">
        <f t="array" ref="AM30">INDEX(Resultat!$E$5:$BK$73,AM$1,$T30)</f>
        <v/>
      </c>
      <c r="AN30" s="227" t="str" cm="1">
        <f t="array" ref="AN30">INDEX(Resultat!$E$5:$BK$73,AN$1,$T30)</f>
        <v/>
      </c>
      <c r="AO30" s="228" t="str" cm="1">
        <f t="array" ref="AO30">INDEX(Resultat!$E$5:$BK$73,AO$1,$T30)</f>
        <v/>
      </c>
    </row>
    <row r="31" spans="1:41" x14ac:dyDescent="0.4">
      <c r="A31" s="3"/>
      <c r="B31" s="116"/>
      <c r="C31" s="116"/>
      <c r="D31" s="116"/>
      <c r="E31" s="116"/>
      <c r="F31" s="3"/>
      <c r="G31" s="116"/>
      <c r="H31" s="116"/>
      <c r="I31" s="116"/>
      <c r="J31" s="3"/>
      <c r="K31" s="116"/>
      <c r="L31" s="116"/>
      <c r="M31" s="116"/>
      <c r="N31" s="3"/>
      <c r="O31" s="116"/>
      <c r="P31" s="116"/>
      <c r="Q31" s="116"/>
      <c r="R31" s="3"/>
      <c r="T31" s="268">
        <v>29</v>
      </c>
      <c r="U31" s="223" t="str" cm="1">
        <f t="array" ref="U31">INDEX(Resultat!$E$5:$BK$73,U$1,$T31)</f>
        <v>Ikke tastet</v>
      </c>
      <c r="V31" s="224" t="str" cm="1">
        <f t="array" ref="V31">INDEX(Resultat!$E$5:$BK$73,V$1,$T31)</f>
        <v>-</v>
      </c>
      <c r="W31" s="223" t="str" cm="1">
        <f t="array" ref="W31">INDEX(Resultat!$E$5:$BK$73,W$1,$T31)</f>
        <v/>
      </c>
      <c r="X31" s="225" t="str" cm="1">
        <f t="array" ref="X31">INDEX(Resultat!$E$5:$BK$73,X$1,$T31)</f>
        <v/>
      </c>
      <c r="Y31" s="225" t="str" cm="1">
        <f t="array" ref="Y31">INDEX(Resultat!$E$5:$BK$73,Y$1,$T31)</f>
        <v/>
      </c>
      <c r="Z31" s="225" t="str" cm="1">
        <f t="array" ref="Z31">INDEX(Resultat!$E$5:$BK$73,Z$1,$T31)</f>
        <v/>
      </c>
      <c r="AA31" s="225" t="str" cm="1">
        <f t="array" ref="AA31">INDEX(Resultat!$E$5:$BK$73,AA$1,$T31)</f>
        <v/>
      </c>
      <c r="AB31" s="225" t="str" cm="1">
        <f t="array" ref="AB31">INDEX(Resultat!$E$5:$BK$73,AB$1,$T31)</f>
        <v/>
      </c>
      <c r="AC31" s="225" t="str" cm="1">
        <f t="array" ref="AC31">INDEX(Resultat!$E$5:$BK$73,AC$1,$T31)</f>
        <v/>
      </c>
      <c r="AD31" s="225" t="str" cm="1">
        <f t="array" ref="AD31">INDEX(Resultat!$E$5:$BK$73,AD$1,$T31)</f>
        <v/>
      </c>
      <c r="AE31" s="225" t="str" cm="1">
        <f t="array" ref="AE31">INDEX(Resultat!$E$5:$BK$73,AE$1,$T31)</f>
        <v/>
      </c>
      <c r="AF31" s="225" t="str" cm="1">
        <f t="array" ref="AF31">INDEX(Resultat!$E$5:$BK$73,AF$1,$T31)</f>
        <v/>
      </c>
      <c r="AG31" s="225" t="str" cm="1">
        <f t="array" ref="AG31">INDEX(Resultat!$E$5:$BK$73,AG$1,$T31)</f>
        <v/>
      </c>
      <c r="AH31" s="225" t="str" cm="1">
        <f t="array" ref="AH31">INDEX(Resultat!$E$5:$BK$73,AH$1,$T31)</f>
        <v/>
      </c>
      <c r="AI31" s="225" t="str" cm="1">
        <f t="array" ref="AI31">INDEX(Resultat!$E$5:$BK$73,AI$1,$T31)</f>
        <v/>
      </c>
      <c r="AJ31" s="225" t="str" cm="1">
        <f t="array" ref="AJ31">INDEX(Resultat!$E$5:$BK$73,AJ$1,$T31)</f>
        <v/>
      </c>
      <c r="AM31" s="226" t="str" cm="1">
        <f t="array" ref="AM31">INDEX(Resultat!$E$5:$BK$73,AM$1,$T31)</f>
        <v/>
      </c>
      <c r="AN31" s="227" t="str" cm="1">
        <f t="array" ref="AN31">INDEX(Resultat!$E$5:$BK$73,AN$1,$T31)</f>
        <v/>
      </c>
      <c r="AO31" s="228" t="str" cm="1">
        <f t="array" ref="AO31">INDEX(Resultat!$E$5:$BK$73,AO$1,$T31)</f>
        <v/>
      </c>
    </row>
    <row r="32" spans="1:41" x14ac:dyDescent="0.4">
      <c r="A32" s="3"/>
      <c r="B32" s="116"/>
      <c r="C32" s="116"/>
      <c r="D32" s="116"/>
      <c r="E32" s="116"/>
      <c r="F32" s="3"/>
      <c r="G32" s="116"/>
      <c r="H32" s="116"/>
      <c r="I32" s="116"/>
      <c r="J32" s="3"/>
      <c r="K32" s="116"/>
      <c r="L32" s="116"/>
      <c r="M32" s="116"/>
      <c r="N32" s="3"/>
      <c r="O32" s="116"/>
      <c r="P32" s="116"/>
      <c r="Q32" s="116"/>
      <c r="R32" s="3"/>
      <c r="T32" s="268">
        <v>30</v>
      </c>
      <c r="U32" s="223" t="str" cm="1">
        <f t="array" ref="U32">INDEX(Resultat!$E$5:$BK$73,U$1,$T32)</f>
        <v>Ikke tastet</v>
      </c>
      <c r="V32" s="224" t="str" cm="1">
        <f t="array" ref="V32">INDEX(Resultat!$E$5:$BK$73,V$1,$T32)</f>
        <v>-</v>
      </c>
      <c r="W32" s="223" t="str" cm="1">
        <f t="array" ref="W32">INDEX(Resultat!$E$5:$BK$73,W$1,$T32)</f>
        <v/>
      </c>
      <c r="X32" s="225" t="str" cm="1">
        <f t="array" ref="X32">INDEX(Resultat!$E$5:$BK$73,X$1,$T32)</f>
        <v/>
      </c>
      <c r="Y32" s="225" t="str" cm="1">
        <f t="array" ref="Y32">INDEX(Resultat!$E$5:$BK$73,Y$1,$T32)</f>
        <v/>
      </c>
      <c r="Z32" s="225" t="str" cm="1">
        <f t="array" ref="Z32">INDEX(Resultat!$E$5:$BK$73,Z$1,$T32)</f>
        <v/>
      </c>
      <c r="AA32" s="225" t="str" cm="1">
        <f t="array" ref="AA32">INDEX(Resultat!$E$5:$BK$73,AA$1,$T32)</f>
        <v/>
      </c>
      <c r="AB32" s="225" t="str" cm="1">
        <f t="array" ref="AB32">INDEX(Resultat!$E$5:$BK$73,AB$1,$T32)</f>
        <v/>
      </c>
      <c r="AC32" s="225" t="str" cm="1">
        <f t="array" ref="AC32">INDEX(Resultat!$E$5:$BK$73,AC$1,$T32)</f>
        <v/>
      </c>
      <c r="AD32" s="225" t="str" cm="1">
        <f t="array" ref="AD32">INDEX(Resultat!$E$5:$BK$73,AD$1,$T32)</f>
        <v/>
      </c>
      <c r="AE32" s="225" t="str" cm="1">
        <f t="array" ref="AE32">INDEX(Resultat!$E$5:$BK$73,AE$1,$T32)</f>
        <v/>
      </c>
      <c r="AF32" s="225" t="str" cm="1">
        <f t="array" ref="AF32">INDEX(Resultat!$E$5:$BK$73,AF$1,$T32)</f>
        <v/>
      </c>
      <c r="AG32" s="225" t="str" cm="1">
        <f t="array" ref="AG32">INDEX(Resultat!$E$5:$BK$73,AG$1,$T32)</f>
        <v/>
      </c>
      <c r="AH32" s="225" t="str" cm="1">
        <f t="array" ref="AH32">INDEX(Resultat!$E$5:$BK$73,AH$1,$T32)</f>
        <v/>
      </c>
      <c r="AI32" s="225" t="str" cm="1">
        <f t="array" ref="AI32">INDEX(Resultat!$E$5:$BK$73,AI$1,$T32)</f>
        <v/>
      </c>
      <c r="AJ32" s="225" t="str" cm="1">
        <f t="array" ref="AJ32">INDEX(Resultat!$E$5:$BK$73,AJ$1,$T32)</f>
        <v/>
      </c>
      <c r="AM32" s="226" t="str" cm="1">
        <f t="array" ref="AM32">INDEX(Resultat!$E$5:$BK$73,AM$1,$T32)</f>
        <v/>
      </c>
      <c r="AN32" s="227" t="str" cm="1">
        <f t="array" ref="AN32">INDEX(Resultat!$E$5:$BK$73,AN$1,$T32)</f>
        <v/>
      </c>
      <c r="AO32" s="228" t="str" cm="1">
        <f t="array" ref="AO32">INDEX(Resultat!$E$5:$BK$73,AO$1,$T32)</f>
        <v/>
      </c>
    </row>
    <row r="33" spans="1:41" x14ac:dyDescent="0.4">
      <c r="A33" s="3"/>
      <c r="B33" s="116"/>
      <c r="C33" s="116"/>
      <c r="D33" s="116"/>
      <c r="E33" s="116"/>
      <c r="F33" s="3"/>
      <c r="G33" s="116"/>
      <c r="H33" s="116"/>
      <c r="I33" s="116"/>
      <c r="J33" s="3"/>
      <c r="K33" s="116"/>
      <c r="L33" s="116"/>
      <c r="M33" s="116"/>
      <c r="N33" s="3"/>
      <c r="O33" s="116"/>
      <c r="P33" s="116"/>
      <c r="Q33" s="116"/>
      <c r="R33" s="3"/>
      <c r="T33" s="268">
        <v>31</v>
      </c>
      <c r="U33" s="223" t="str" cm="1">
        <f t="array" ref="U33">INDEX(Resultat!$E$5:$BK$73,U$1,$T33)</f>
        <v>Ikke tastet</v>
      </c>
      <c r="V33" s="224" t="str" cm="1">
        <f t="array" ref="V33">INDEX(Resultat!$E$5:$BK$73,V$1,$T33)</f>
        <v>-</v>
      </c>
      <c r="W33" s="223" t="str" cm="1">
        <f t="array" ref="W33">INDEX(Resultat!$E$5:$BK$73,W$1,$T33)</f>
        <v/>
      </c>
      <c r="X33" s="225" t="str" cm="1">
        <f t="array" ref="X33">INDEX(Resultat!$E$5:$BK$73,X$1,$T33)</f>
        <v/>
      </c>
      <c r="Y33" s="225" t="str" cm="1">
        <f t="array" ref="Y33">INDEX(Resultat!$E$5:$BK$73,Y$1,$T33)</f>
        <v/>
      </c>
      <c r="Z33" s="225" t="str" cm="1">
        <f t="array" ref="Z33">INDEX(Resultat!$E$5:$BK$73,Z$1,$T33)</f>
        <v/>
      </c>
      <c r="AA33" s="225" t="str" cm="1">
        <f t="array" ref="AA33">INDEX(Resultat!$E$5:$BK$73,AA$1,$T33)</f>
        <v/>
      </c>
      <c r="AB33" s="225" t="str" cm="1">
        <f t="array" ref="AB33">INDEX(Resultat!$E$5:$BK$73,AB$1,$T33)</f>
        <v/>
      </c>
      <c r="AC33" s="225" t="str" cm="1">
        <f t="array" ref="AC33">INDEX(Resultat!$E$5:$BK$73,AC$1,$T33)</f>
        <v/>
      </c>
      <c r="AD33" s="225" t="str" cm="1">
        <f t="array" ref="AD33">INDEX(Resultat!$E$5:$BK$73,AD$1,$T33)</f>
        <v/>
      </c>
      <c r="AE33" s="225" t="str" cm="1">
        <f t="array" ref="AE33">INDEX(Resultat!$E$5:$BK$73,AE$1,$T33)</f>
        <v/>
      </c>
      <c r="AF33" s="225" t="str" cm="1">
        <f t="array" ref="AF33">INDEX(Resultat!$E$5:$BK$73,AF$1,$T33)</f>
        <v/>
      </c>
      <c r="AG33" s="225" t="str" cm="1">
        <f t="array" ref="AG33">INDEX(Resultat!$E$5:$BK$73,AG$1,$T33)</f>
        <v/>
      </c>
      <c r="AH33" s="225" t="str" cm="1">
        <f t="array" ref="AH33">INDEX(Resultat!$E$5:$BK$73,AH$1,$T33)</f>
        <v/>
      </c>
      <c r="AI33" s="225" t="str" cm="1">
        <f t="array" ref="AI33">INDEX(Resultat!$E$5:$BK$73,AI$1,$T33)</f>
        <v/>
      </c>
      <c r="AJ33" s="225" t="str" cm="1">
        <f t="array" ref="AJ33">INDEX(Resultat!$E$5:$BK$73,AJ$1,$T33)</f>
        <v/>
      </c>
      <c r="AM33" s="226" t="str" cm="1">
        <f t="array" ref="AM33">INDEX(Resultat!$E$5:$BK$73,AM$1,$T33)</f>
        <v/>
      </c>
      <c r="AN33" s="227" t="str" cm="1">
        <f t="array" ref="AN33">INDEX(Resultat!$E$5:$BK$73,AN$1,$T33)</f>
        <v/>
      </c>
      <c r="AO33" s="228" t="str" cm="1">
        <f t="array" ref="AO33">INDEX(Resultat!$E$5:$BK$73,AO$1,$T33)</f>
        <v/>
      </c>
    </row>
    <row r="34" spans="1:41" x14ac:dyDescent="0.4">
      <c r="A34" s="3"/>
      <c r="B34" s="116"/>
      <c r="C34" s="116"/>
      <c r="D34" s="116"/>
      <c r="E34" s="116"/>
      <c r="F34" s="3"/>
      <c r="G34" s="116"/>
      <c r="H34" s="116"/>
      <c r="I34" s="116"/>
      <c r="J34" s="3"/>
      <c r="K34" s="116"/>
      <c r="L34" s="116"/>
      <c r="M34" s="116"/>
      <c r="N34" s="3"/>
      <c r="O34" s="116"/>
      <c r="P34" s="116"/>
      <c r="Q34" s="116"/>
      <c r="R34" s="3"/>
      <c r="T34" s="268">
        <v>32</v>
      </c>
      <c r="U34" s="223" t="str" cm="1">
        <f t="array" ref="U34">INDEX(Resultat!$E$5:$BK$73,U$1,$T34)</f>
        <v>Ikke tastet</v>
      </c>
      <c r="V34" s="224" t="str" cm="1">
        <f t="array" ref="V34">INDEX(Resultat!$E$5:$BK$73,V$1,$T34)</f>
        <v>-</v>
      </c>
      <c r="W34" s="223" t="str" cm="1">
        <f t="array" ref="W34">INDEX(Resultat!$E$5:$BK$73,W$1,$T34)</f>
        <v/>
      </c>
      <c r="X34" s="225" t="str" cm="1">
        <f t="array" ref="X34">INDEX(Resultat!$E$5:$BK$73,X$1,$T34)</f>
        <v/>
      </c>
      <c r="Y34" s="225" t="str" cm="1">
        <f t="array" ref="Y34">INDEX(Resultat!$E$5:$BK$73,Y$1,$T34)</f>
        <v/>
      </c>
      <c r="Z34" s="225" t="str" cm="1">
        <f t="array" ref="Z34">INDEX(Resultat!$E$5:$BK$73,Z$1,$T34)</f>
        <v/>
      </c>
      <c r="AA34" s="225" t="str" cm="1">
        <f t="array" ref="AA34">INDEX(Resultat!$E$5:$BK$73,AA$1,$T34)</f>
        <v/>
      </c>
      <c r="AB34" s="225" t="str" cm="1">
        <f t="array" ref="AB34">INDEX(Resultat!$E$5:$BK$73,AB$1,$T34)</f>
        <v/>
      </c>
      <c r="AC34" s="225" t="str" cm="1">
        <f t="array" ref="AC34">INDEX(Resultat!$E$5:$BK$73,AC$1,$T34)</f>
        <v/>
      </c>
      <c r="AD34" s="225" t="str" cm="1">
        <f t="array" ref="AD34">INDEX(Resultat!$E$5:$BK$73,AD$1,$T34)</f>
        <v/>
      </c>
      <c r="AE34" s="225" t="str" cm="1">
        <f t="array" ref="AE34">INDEX(Resultat!$E$5:$BK$73,AE$1,$T34)</f>
        <v/>
      </c>
      <c r="AF34" s="225" t="str" cm="1">
        <f t="array" ref="AF34">INDEX(Resultat!$E$5:$BK$73,AF$1,$T34)</f>
        <v/>
      </c>
      <c r="AG34" s="225" t="str" cm="1">
        <f t="array" ref="AG34">INDEX(Resultat!$E$5:$BK$73,AG$1,$T34)</f>
        <v/>
      </c>
      <c r="AH34" s="225" t="str" cm="1">
        <f t="array" ref="AH34">INDEX(Resultat!$E$5:$BK$73,AH$1,$T34)</f>
        <v/>
      </c>
      <c r="AI34" s="225" t="str" cm="1">
        <f t="array" ref="AI34">INDEX(Resultat!$E$5:$BK$73,AI$1,$T34)</f>
        <v/>
      </c>
      <c r="AJ34" s="225" t="str" cm="1">
        <f t="array" ref="AJ34">INDEX(Resultat!$E$5:$BK$73,AJ$1,$T34)</f>
        <v/>
      </c>
      <c r="AM34" s="226" t="str" cm="1">
        <f t="array" ref="AM34">INDEX(Resultat!$E$5:$BK$73,AM$1,$T34)</f>
        <v/>
      </c>
      <c r="AN34" s="227" t="str" cm="1">
        <f t="array" ref="AN34">INDEX(Resultat!$E$5:$BK$73,AN$1,$T34)</f>
        <v/>
      </c>
      <c r="AO34" s="228" t="str" cm="1">
        <f t="array" ref="AO34">INDEX(Resultat!$E$5:$BK$73,AO$1,$T34)</f>
        <v/>
      </c>
    </row>
    <row r="35" spans="1:41" ht="18.45" x14ac:dyDescent="0.5">
      <c r="A35" s="3"/>
      <c r="B35" s="113" t="s">
        <v>47</v>
      </c>
      <c r="C35" s="113"/>
      <c r="D35" s="113"/>
      <c r="E35" s="239"/>
      <c r="F35" s="113" t="s">
        <v>657</v>
      </c>
      <c r="G35" s="113"/>
      <c r="H35" s="113"/>
      <c r="I35" s="116"/>
      <c r="J35" s="113" t="s">
        <v>608</v>
      </c>
      <c r="K35" s="113"/>
      <c r="L35" s="113"/>
      <c r="M35" s="116"/>
      <c r="N35" s="113" t="s">
        <v>88</v>
      </c>
      <c r="O35" s="113"/>
      <c r="P35" s="113"/>
      <c r="Q35" s="239"/>
      <c r="R35" s="3"/>
      <c r="T35" s="268">
        <v>33</v>
      </c>
      <c r="U35" s="223" t="str" cm="1">
        <f t="array" ref="U35">INDEX(Resultat!$E$5:$BK$73,U$1,$T35)</f>
        <v>Ikke tastet</v>
      </c>
      <c r="V35" s="224" t="str" cm="1">
        <f t="array" ref="V35">INDEX(Resultat!$E$5:$BK$73,V$1,$T35)</f>
        <v>-</v>
      </c>
      <c r="W35" s="223" t="str" cm="1">
        <f t="array" ref="W35">INDEX(Resultat!$E$5:$BK$73,W$1,$T35)</f>
        <v/>
      </c>
      <c r="X35" s="225" t="str" cm="1">
        <f t="array" ref="X35">INDEX(Resultat!$E$5:$BK$73,X$1,$T35)</f>
        <v/>
      </c>
      <c r="Y35" s="225" t="str" cm="1">
        <f t="array" ref="Y35">INDEX(Resultat!$E$5:$BK$73,Y$1,$T35)</f>
        <v/>
      </c>
      <c r="Z35" s="225" t="str" cm="1">
        <f t="array" ref="Z35">INDEX(Resultat!$E$5:$BK$73,Z$1,$T35)</f>
        <v/>
      </c>
      <c r="AA35" s="225" t="str" cm="1">
        <f t="array" ref="AA35">INDEX(Resultat!$E$5:$BK$73,AA$1,$T35)</f>
        <v/>
      </c>
      <c r="AB35" s="225" t="str" cm="1">
        <f t="array" ref="AB35">INDEX(Resultat!$E$5:$BK$73,AB$1,$T35)</f>
        <v/>
      </c>
      <c r="AC35" s="225" t="str" cm="1">
        <f t="array" ref="AC35">INDEX(Resultat!$E$5:$BK$73,AC$1,$T35)</f>
        <v/>
      </c>
      <c r="AD35" s="225" t="str" cm="1">
        <f t="array" ref="AD35">INDEX(Resultat!$E$5:$BK$73,AD$1,$T35)</f>
        <v/>
      </c>
      <c r="AE35" s="225" t="str" cm="1">
        <f t="array" ref="AE35">INDEX(Resultat!$E$5:$BK$73,AE$1,$T35)</f>
        <v/>
      </c>
      <c r="AF35" s="225" t="str" cm="1">
        <f t="array" ref="AF35">INDEX(Resultat!$E$5:$BK$73,AF$1,$T35)</f>
        <v/>
      </c>
      <c r="AG35" s="225" t="str" cm="1">
        <f t="array" ref="AG35">INDEX(Resultat!$E$5:$BK$73,AG$1,$T35)</f>
        <v/>
      </c>
      <c r="AH35" s="225" t="str" cm="1">
        <f t="array" ref="AH35">INDEX(Resultat!$E$5:$BK$73,AH$1,$T35)</f>
        <v/>
      </c>
      <c r="AI35" s="225" t="str" cm="1">
        <f t="array" ref="AI35">INDEX(Resultat!$E$5:$BK$73,AI$1,$T35)</f>
        <v/>
      </c>
      <c r="AJ35" s="225" t="str" cm="1">
        <f t="array" ref="AJ35">INDEX(Resultat!$E$5:$BK$73,AJ$1,$T35)</f>
        <v/>
      </c>
      <c r="AM35" s="226" t="str" cm="1">
        <f t="array" ref="AM35">INDEX(Resultat!$E$5:$BK$73,AM$1,$T35)</f>
        <v/>
      </c>
      <c r="AN35" s="227" t="str" cm="1">
        <f t="array" ref="AN35">INDEX(Resultat!$E$5:$BK$73,AN$1,$T35)</f>
        <v/>
      </c>
      <c r="AO35" s="228" t="str" cm="1">
        <f t="array" ref="AO35">INDEX(Resultat!$E$5:$BK$73,AO$1,$T35)</f>
        <v/>
      </c>
    </row>
    <row r="36" spans="1:41" ht="15" thickBot="1" x14ac:dyDescent="0.45">
      <c r="A36" s="3"/>
      <c r="B36" s="263" t="s">
        <v>665</v>
      </c>
      <c r="C36" s="372" t="s">
        <v>678</v>
      </c>
      <c r="D36" s="3"/>
      <c r="E36" s="3"/>
      <c r="F36" s="260" t="s">
        <v>665</v>
      </c>
      <c r="G36" s="370" t="s">
        <v>678</v>
      </c>
      <c r="H36" s="3"/>
      <c r="I36" s="3"/>
      <c r="J36" s="263" t="s">
        <v>665</v>
      </c>
      <c r="K36" s="372" t="s">
        <v>678</v>
      </c>
      <c r="L36" s="3"/>
      <c r="M36" s="3"/>
      <c r="N36" s="263" t="s">
        <v>665</v>
      </c>
      <c r="O36" s="372" t="s">
        <v>678</v>
      </c>
      <c r="P36" s="3"/>
      <c r="Q36" s="3"/>
      <c r="R36" s="3"/>
      <c r="T36" s="268">
        <v>34</v>
      </c>
      <c r="U36" s="223" t="str" cm="1">
        <f t="array" ref="U36">INDEX(Resultat!$E$5:$BK$73,U$1,$T36)</f>
        <v>Ikke tastet</v>
      </c>
      <c r="V36" s="224" t="str" cm="1">
        <f t="array" ref="V36">INDEX(Resultat!$E$5:$BK$73,V$1,$T36)</f>
        <v>-</v>
      </c>
      <c r="W36" s="223" t="str" cm="1">
        <f t="array" ref="W36">INDEX(Resultat!$E$5:$BK$73,W$1,$T36)</f>
        <v/>
      </c>
      <c r="X36" s="225" t="str" cm="1">
        <f t="array" ref="X36">INDEX(Resultat!$E$5:$BK$73,X$1,$T36)</f>
        <v/>
      </c>
      <c r="Y36" s="225" t="str" cm="1">
        <f t="array" ref="Y36">INDEX(Resultat!$E$5:$BK$73,Y$1,$T36)</f>
        <v/>
      </c>
      <c r="Z36" s="225" t="str" cm="1">
        <f t="array" ref="Z36">INDEX(Resultat!$E$5:$BK$73,Z$1,$T36)</f>
        <v/>
      </c>
      <c r="AA36" s="225" t="str" cm="1">
        <f t="array" ref="AA36">INDEX(Resultat!$E$5:$BK$73,AA$1,$T36)</f>
        <v/>
      </c>
      <c r="AB36" s="225" t="str" cm="1">
        <f t="array" ref="AB36">INDEX(Resultat!$E$5:$BK$73,AB$1,$T36)</f>
        <v/>
      </c>
      <c r="AC36" s="225" t="str" cm="1">
        <f t="array" ref="AC36">INDEX(Resultat!$E$5:$BK$73,AC$1,$T36)</f>
        <v/>
      </c>
      <c r="AD36" s="225" t="str" cm="1">
        <f t="array" ref="AD36">INDEX(Resultat!$E$5:$BK$73,AD$1,$T36)</f>
        <v/>
      </c>
      <c r="AE36" s="225" t="str" cm="1">
        <f t="array" ref="AE36">INDEX(Resultat!$E$5:$BK$73,AE$1,$T36)</f>
        <v/>
      </c>
      <c r="AF36" s="225" t="str" cm="1">
        <f t="array" ref="AF36">INDEX(Resultat!$E$5:$BK$73,AF$1,$T36)</f>
        <v/>
      </c>
      <c r="AG36" s="225" t="str" cm="1">
        <f t="array" ref="AG36">INDEX(Resultat!$E$5:$BK$73,AG$1,$T36)</f>
        <v/>
      </c>
      <c r="AH36" s="225" t="str" cm="1">
        <f t="array" ref="AH36">INDEX(Resultat!$E$5:$BK$73,AH$1,$T36)</f>
        <v/>
      </c>
      <c r="AI36" s="225" t="str" cm="1">
        <f t="array" ref="AI36">INDEX(Resultat!$E$5:$BK$73,AI$1,$T36)</f>
        <v/>
      </c>
      <c r="AJ36" s="225" t="str" cm="1">
        <f t="array" ref="AJ36">INDEX(Resultat!$E$5:$BK$73,AJ$1,$T36)</f>
        <v/>
      </c>
      <c r="AM36" s="226" t="str" cm="1">
        <f t="array" ref="AM36">INDEX(Resultat!$E$5:$BK$73,AM$1,$T36)</f>
        <v/>
      </c>
      <c r="AN36" s="227" t="str" cm="1">
        <f t="array" ref="AN36">INDEX(Resultat!$E$5:$BK$73,AN$1,$T36)</f>
        <v/>
      </c>
      <c r="AO36" s="228" t="str" cm="1">
        <f t="array" ref="AO36">INDEX(Resultat!$E$5:$BK$73,AO$1,$T36)</f>
        <v/>
      </c>
    </row>
    <row r="37" spans="1:41" ht="18.899999999999999" thickBot="1" x14ac:dyDescent="0.55000000000000004">
      <c r="A37" s="3"/>
      <c r="B37" s="369" t="s">
        <v>665</v>
      </c>
      <c r="C37" s="388" t="s">
        <v>47</v>
      </c>
      <c r="D37" s="389"/>
      <c r="E37" s="390"/>
      <c r="F37" s="369" t="s">
        <v>665</v>
      </c>
      <c r="G37" s="391" t="s">
        <v>657</v>
      </c>
      <c r="H37" s="392"/>
      <c r="I37" s="393"/>
      <c r="J37" s="369" t="s">
        <v>665</v>
      </c>
      <c r="K37" s="391" t="s">
        <v>608</v>
      </c>
      <c r="L37" s="392"/>
      <c r="M37" s="393"/>
      <c r="N37" s="373" t="s">
        <v>665</v>
      </c>
      <c r="O37" s="388" t="s">
        <v>88</v>
      </c>
      <c r="P37" s="389"/>
      <c r="Q37" s="390"/>
      <c r="R37" s="3"/>
      <c r="T37" s="268">
        <v>35</v>
      </c>
      <c r="U37" s="223" t="str" cm="1">
        <f t="array" ref="U37">INDEX(Resultat!$E$5:$BK$73,U$1,$T37)</f>
        <v>Ikke tastet</v>
      </c>
      <c r="V37" s="224" t="str" cm="1">
        <f t="array" ref="V37">INDEX(Resultat!$E$5:$BK$73,V$1,$T37)</f>
        <v>-</v>
      </c>
      <c r="W37" s="223" t="str" cm="1">
        <f t="array" ref="W37">INDEX(Resultat!$E$5:$BK$73,W$1,$T37)</f>
        <v/>
      </c>
      <c r="X37" s="225" t="str" cm="1">
        <f t="array" ref="X37">INDEX(Resultat!$E$5:$BK$73,X$1,$T37)</f>
        <v/>
      </c>
      <c r="Y37" s="225" t="str" cm="1">
        <f t="array" ref="Y37">INDEX(Resultat!$E$5:$BK$73,Y$1,$T37)</f>
        <v/>
      </c>
      <c r="Z37" s="225" t="str" cm="1">
        <f t="array" ref="Z37">INDEX(Resultat!$E$5:$BK$73,Z$1,$T37)</f>
        <v/>
      </c>
      <c r="AA37" s="225" t="str" cm="1">
        <f t="array" ref="AA37">INDEX(Resultat!$E$5:$BK$73,AA$1,$T37)</f>
        <v/>
      </c>
      <c r="AB37" s="225" t="str" cm="1">
        <f t="array" ref="AB37">INDEX(Resultat!$E$5:$BK$73,AB$1,$T37)</f>
        <v/>
      </c>
      <c r="AC37" s="225" t="str" cm="1">
        <f t="array" ref="AC37">INDEX(Resultat!$E$5:$BK$73,AC$1,$T37)</f>
        <v/>
      </c>
      <c r="AD37" s="225" t="str" cm="1">
        <f t="array" ref="AD37">INDEX(Resultat!$E$5:$BK$73,AD$1,$T37)</f>
        <v/>
      </c>
      <c r="AE37" s="225" t="str" cm="1">
        <f t="array" ref="AE37">INDEX(Resultat!$E$5:$BK$73,AE$1,$T37)</f>
        <v/>
      </c>
      <c r="AF37" s="225" t="str" cm="1">
        <f t="array" ref="AF37">INDEX(Resultat!$E$5:$BK$73,AF$1,$T37)</f>
        <v/>
      </c>
      <c r="AG37" s="225" t="str" cm="1">
        <f t="array" ref="AG37">INDEX(Resultat!$E$5:$BK$73,AG$1,$T37)</f>
        <v/>
      </c>
      <c r="AH37" s="225" t="str" cm="1">
        <f t="array" ref="AH37">INDEX(Resultat!$E$5:$BK$73,AH$1,$T37)</f>
        <v/>
      </c>
      <c r="AI37" s="225" t="str" cm="1">
        <f t="array" ref="AI37">INDEX(Resultat!$E$5:$BK$73,AI$1,$T37)</f>
        <v/>
      </c>
      <c r="AJ37" s="225" t="str" cm="1">
        <f t="array" ref="AJ37">INDEX(Resultat!$E$5:$BK$73,AJ$1,$T37)</f>
        <v/>
      </c>
      <c r="AM37" s="226" t="str" cm="1">
        <f t="array" ref="AM37">INDEX(Resultat!$E$5:$BK$73,AM$1,$T37)</f>
        <v/>
      </c>
      <c r="AN37" s="227" t="str" cm="1">
        <f t="array" ref="AN37">INDEX(Resultat!$E$5:$BK$73,AN$1,$T37)</f>
        <v/>
      </c>
      <c r="AO37" s="228" t="str" cm="1">
        <f t="array" ref="AO37">INDEX(Resultat!$E$5:$BK$73,AO$1,$T37)</f>
        <v/>
      </c>
    </row>
    <row r="38" spans="1:41" ht="15" thickBot="1" x14ac:dyDescent="0.45">
      <c r="A38" s="3"/>
      <c r="B38" s="368" t="s">
        <v>759</v>
      </c>
      <c r="C38" s="405" t="s">
        <v>733</v>
      </c>
      <c r="D38" s="406" t="s">
        <v>732</v>
      </c>
      <c r="E38" s="407" t="s">
        <v>734</v>
      </c>
      <c r="F38" s="410" t="s">
        <v>759</v>
      </c>
      <c r="G38" s="406" t="s">
        <v>735</v>
      </c>
      <c r="H38" s="406" t="s">
        <v>731</v>
      </c>
      <c r="I38" s="407" t="s">
        <v>736</v>
      </c>
      <c r="J38" s="368" t="s">
        <v>759</v>
      </c>
      <c r="K38" s="405" t="s">
        <v>737</v>
      </c>
      <c r="L38" s="406" t="s">
        <v>729</v>
      </c>
      <c r="M38" s="407" t="s">
        <v>738</v>
      </c>
      <c r="N38" s="368" t="s">
        <v>759</v>
      </c>
      <c r="O38" s="405" t="s">
        <v>739</v>
      </c>
      <c r="P38" s="406" t="s">
        <v>730</v>
      </c>
      <c r="Q38" s="407" t="s">
        <v>740</v>
      </c>
      <c r="R38" s="3"/>
      <c r="T38" s="268">
        <v>36</v>
      </c>
      <c r="U38" s="223" t="str" cm="1">
        <f t="array" ref="U38">INDEX(Resultat!$E$5:$BK$73,U$1,$T38)</f>
        <v>Ikke tastet</v>
      </c>
      <c r="V38" s="224" t="str" cm="1">
        <f t="array" ref="V38">INDEX(Resultat!$E$5:$BK$73,V$1,$T38)</f>
        <v>-</v>
      </c>
      <c r="W38" s="223" t="str" cm="1">
        <f t="array" ref="W38">INDEX(Resultat!$E$5:$BK$73,W$1,$T38)</f>
        <v/>
      </c>
      <c r="X38" s="225" t="str" cm="1">
        <f t="array" ref="X38">INDEX(Resultat!$E$5:$BK$73,X$1,$T38)</f>
        <v/>
      </c>
      <c r="Y38" s="225" t="str" cm="1">
        <f t="array" ref="Y38">INDEX(Resultat!$E$5:$BK$73,Y$1,$T38)</f>
        <v/>
      </c>
      <c r="Z38" s="225" t="str" cm="1">
        <f t="array" ref="Z38">INDEX(Resultat!$E$5:$BK$73,Z$1,$T38)</f>
        <v/>
      </c>
      <c r="AA38" s="225" t="str" cm="1">
        <f t="array" ref="AA38">INDEX(Resultat!$E$5:$BK$73,AA$1,$T38)</f>
        <v/>
      </c>
      <c r="AB38" s="225" t="str" cm="1">
        <f t="array" ref="AB38">INDEX(Resultat!$E$5:$BK$73,AB$1,$T38)</f>
        <v/>
      </c>
      <c r="AC38" s="225" t="str" cm="1">
        <f t="array" ref="AC38">INDEX(Resultat!$E$5:$BK$73,AC$1,$T38)</f>
        <v/>
      </c>
      <c r="AD38" s="225" t="str" cm="1">
        <f t="array" ref="AD38">INDEX(Resultat!$E$5:$BK$73,AD$1,$T38)</f>
        <v/>
      </c>
      <c r="AE38" s="225" t="str" cm="1">
        <f t="array" ref="AE38">INDEX(Resultat!$E$5:$BK$73,AE$1,$T38)</f>
        <v/>
      </c>
      <c r="AF38" s="225" t="str" cm="1">
        <f t="array" ref="AF38">INDEX(Resultat!$E$5:$BK$73,AF$1,$T38)</f>
        <v/>
      </c>
      <c r="AG38" s="225" t="str" cm="1">
        <f t="array" ref="AG38">INDEX(Resultat!$E$5:$BK$73,AG$1,$T38)</f>
        <v/>
      </c>
      <c r="AH38" s="225" t="str" cm="1">
        <f t="array" ref="AH38">INDEX(Resultat!$E$5:$BK$73,AH$1,$T38)</f>
        <v/>
      </c>
      <c r="AI38" s="225" t="str" cm="1">
        <f t="array" ref="AI38">INDEX(Resultat!$E$5:$BK$73,AI$1,$T38)</f>
        <v/>
      </c>
      <c r="AJ38" s="225" t="str" cm="1">
        <f t="array" ref="AJ38">INDEX(Resultat!$E$5:$BK$73,AJ$1,$T38)</f>
        <v/>
      </c>
      <c r="AM38" s="226" t="str" cm="1">
        <f t="array" ref="AM38">INDEX(Resultat!$E$5:$BK$73,AM$1,$T38)</f>
        <v/>
      </c>
      <c r="AN38" s="227" t="str" cm="1">
        <f t="array" ref="AN38">INDEX(Resultat!$E$5:$BK$73,AN$1,$T38)</f>
        <v/>
      </c>
      <c r="AO38" s="228" t="str" cm="1">
        <f t="array" ref="AO38">INDEX(Resultat!$E$5:$BK$73,AO$1,$T38)</f>
        <v/>
      </c>
    </row>
    <row r="39" spans="1:41" x14ac:dyDescent="0.4">
      <c r="A39" s="3"/>
      <c r="B39" s="371" t="s">
        <v>218</v>
      </c>
      <c r="C39" s="266" t="e">
        <v>#DIV/0!</v>
      </c>
      <c r="D39" s="408" t="e">
        <v>#DIV/0!</v>
      </c>
      <c r="E39" s="232" t="e">
        <v>#DIV/0!</v>
      </c>
      <c r="F39" s="411" t="s">
        <v>218</v>
      </c>
      <c r="G39" s="408" t="e">
        <v>#DIV/0!</v>
      </c>
      <c r="H39" s="408" t="e">
        <v>#DIV/0!</v>
      </c>
      <c r="I39" s="232" t="e">
        <v>#DIV/0!</v>
      </c>
      <c r="J39" s="371" t="s">
        <v>218</v>
      </c>
      <c r="K39" s="266" t="e">
        <v>#DIV/0!</v>
      </c>
      <c r="L39" s="408" t="e">
        <v>#DIV/0!</v>
      </c>
      <c r="M39" s="232" t="e">
        <v>#DIV/0!</v>
      </c>
      <c r="N39" s="371" t="s">
        <v>218</v>
      </c>
      <c r="O39" s="267" t="e">
        <v>#DIV/0!</v>
      </c>
      <c r="P39" s="404" t="e">
        <v>#DIV/0!</v>
      </c>
      <c r="Q39" s="235" t="e">
        <v>#DIV/0!</v>
      </c>
      <c r="R39" s="3"/>
      <c r="T39" s="268">
        <v>37</v>
      </c>
      <c r="U39" s="223" t="str" cm="1">
        <f t="array" ref="U39">INDEX(Resultat!$E$5:$BK$73,U$1,$T39)</f>
        <v>Ikke tastet</v>
      </c>
      <c r="V39" s="224" t="str" cm="1">
        <f t="array" ref="V39">INDEX(Resultat!$E$5:$BK$73,V$1,$T39)</f>
        <v>-</v>
      </c>
      <c r="W39" s="223" t="str" cm="1">
        <f t="array" ref="W39">INDEX(Resultat!$E$5:$BK$73,W$1,$T39)</f>
        <v/>
      </c>
      <c r="X39" s="225" t="str" cm="1">
        <f t="array" ref="X39">INDEX(Resultat!$E$5:$BK$73,X$1,$T39)</f>
        <v/>
      </c>
      <c r="Y39" s="225" t="str" cm="1">
        <f t="array" ref="Y39">INDEX(Resultat!$E$5:$BK$73,Y$1,$T39)</f>
        <v/>
      </c>
      <c r="Z39" s="225" t="str" cm="1">
        <f t="array" ref="Z39">INDEX(Resultat!$E$5:$BK$73,Z$1,$T39)</f>
        <v/>
      </c>
      <c r="AA39" s="225" t="str" cm="1">
        <f t="array" ref="AA39">INDEX(Resultat!$E$5:$BK$73,AA$1,$T39)</f>
        <v/>
      </c>
      <c r="AB39" s="225" t="str" cm="1">
        <f t="array" ref="AB39">INDEX(Resultat!$E$5:$BK$73,AB$1,$T39)</f>
        <v/>
      </c>
      <c r="AC39" s="225" t="str" cm="1">
        <f t="array" ref="AC39">INDEX(Resultat!$E$5:$BK$73,AC$1,$T39)</f>
        <v/>
      </c>
      <c r="AD39" s="225" t="str" cm="1">
        <f t="array" ref="AD39">INDEX(Resultat!$E$5:$BK$73,AD$1,$T39)</f>
        <v/>
      </c>
      <c r="AE39" s="225" t="str" cm="1">
        <f t="array" ref="AE39">INDEX(Resultat!$E$5:$BK$73,AE$1,$T39)</f>
        <v/>
      </c>
      <c r="AF39" s="225" t="str" cm="1">
        <f t="array" ref="AF39">INDEX(Resultat!$E$5:$BK$73,AF$1,$T39)</f>
        <v/>
      </c>
      <c r="AG39" s="225" t="str" cm="1">
        <f t="array" ref="AG39">INDEX(Resultat!$E$5:$BK$73,AG$1,$T39)</f>
        <v/>
      </c>
      <c r="AH39" s="225" t="str" cm="1">
        <f t="array" ref="AH39">INDEX(Resultat!$E$5:$BK$73,AH$1,$T39)</f>
        <v/>
      </c>
      <c r="AI39" s="225" t="str" cm="1">
        <f t="array" ref="AI39">INDEX(Resultat!$E$5:$BK$73,AI$1,$T39)</f>
        <v/>
      </c>
      <c r="AJ39" s="225" t="str" cm="1">
        <f t="array" ref="AJ39">INDEX(Resultat!$E$5:$BK$73,AJ$1,$T39)</f>
        <v/>
      </c>
      <c r="AM39" s="226" t="str" cm="1">
        <f t="array" ref="AM39">INDEX(Resultat!$E$5:$BK$73,AM$1,$T39)</f>
        <v/>
      </c>
      <c r="AN39" s="227" t="str" cm="1">
        <f t="array" ref="AN39">INDEX(Resultat!$E$5:$BK$73,AN$1,$T39)</f>
        <v/>
      </c>
      <c r="AO39" s="228" t="str" cm="1">
        <f t="array" ref="AO39">INDEX(Resultat!$E$5:$BK$73,AO$1,$T39)</f>
        <v/>
      </c>
    </row>
    <row r="40" spans="1:41" x14ac:dyDescent="0.4">
      <c r="A40" s="3"/>
      <c r="B40" s="371" t="s">
        <v>844</v>
      </c>
      <c r="C40" s="266">
        <v>0.2</v>
      </c>
      <c r="D40" s="408">
        <v>0.44999999999999996</v>
      </c>
      <c r="E40" s="232">
        <v>0.35</v>
      </c>
      <c r="F40" s="411" t="s">
        <v>844</v>
      </c>
      <c r="G40" s="408">
        <v>0.99999999999999989</v>
      </c>
      <c r="H40" s="408">
        <v>0</v>
      </c>
      <c r="I40" s="232">
        <v>0</v>
      </c>
      <c r="J40" s="371" t="s">
        <v>844</v>
      </c>
      <c r="K40" s="266">
        <v>0.8</v>
      </c>
      <c r="L40" s="408">
        <v>0.2</v>
      </c>
      <c r="M40" s="232">
        <v>0</v>
      </c>
      <c r="N40" s="371" t="s">
        <v>844</v>
      </c>
      <c r="O40" s="267">
        <v>1</v>
      </c>
      <c r="P40" s="404">
        <v>0</v>
      </c>
      <c r="Q40" s="235">
        <v>0</v>
      </c>
      <c r="R40" s="3"/>
      <c r="T40" s="268">
        <v>38</v>
      </c>
      <c r="U40" s="223" t="str" cm="1">
        <f t="array" ref="U40">INDEX(Resultat!$E$5:$BK$73,U$1,$T40)</f>
        <v>Ikke tastet</v>
      </c>
      <c r="V40" s="224" t="str" cm="1">
        <f t="array" ref="V40">INDEX(Resultat!$E$5:$BK$73,V$1,$T40)</f>
        <v>-</v>
      </c>
      <c r="W40" s="223" t="str" cm="1">
        <f t="array" ref="W40">INDEX(Resultat!$E$5:$BK$73,W$1,$T40)</f>
        <v/>
      </c>
      <c r="X40" s="225" t="str" cm="1">
        <f t="array" ref="X40">INDEX(Resultat!$E$5:$BK$73,X$1,$T40)</f>
        <v/>
      </c>
      <c r="Y40" s="225" t="str" cm="1">
        <f t="array" ref="Y40">INDEX(Resultat!$E$5:$BK$73,Y$1,$T40)</f>
        <v/>
      </c>
      <c r="Z40" s="225" t="str" cm="1">
        <f t="array" ref="Z40">INDEX(Resultat!$E$5:$BK$73,Z$1,$T40)</f>
        <v/>
      </c>
      <c r="AA40" s="225" t="str" cm="1">
        <f t="array" ref="AA40">INDEX(Resultat!$E$5:$BK$73,AA$1,$T40)</f>
        <v/>
      </c>
      <c r="AB40" s="225" t="str" cm="1">
        <f t="array" ref="AB40">INDEX(Resultat!$E$5:$BK$73,AB$1,$T40)</f>
        <v/>
      </c>
      <c r="AC40" s="225" t="str" cm="1">
        <f t="array" ref="AC40">INDEX(Resultat!$E$5:$BK$73,AC$1,$T40)</f>
        <v/>
      </c>
      <c r="AD40" s="225" t="str" cm="1">
        <f t="array" ref="AD40">INDEX(Resultat!$E$5:$BK$73,AD$1,$T40)</f>
        <v/>
      </c>
      <c r="AE40" s="225" t="str" cm="1">
        <f t="array" ref="AE40">INDEX(Resultat!$E$5:$BK$73,AE$1,$T40)</f>
        <v/>
      </c>
      <c r="AF40" s="225" t="str" cm="1">
        <f t="array" ref="AF40">INDEX(Resultat!$E$5:$BK$73,AF$1,$T40)</f>
        <v/>
      </c>
      <c r="AG40" s="225" t="str" cm="1">
        <f t="array" ref="AG40">INDEX(Resultat!$E$5:$BK$73,AG$1,$T40)</f>
        <v/>
      </c>
      <c r="AH40" s="225" t="str" cm="1">
        <f t="array" ref="AH40">INDEX(Resultat!$E$5:$BK$73,AH$1,$T40)</f>
        <v/>
      </c>
      <c r="AI40" s="225" t="str" cm="1">
        <f t="array" ref="AI40">INDEX(Resultat!$E$5:$BK$73,AI$1,$T40)</f>
        <v/>
      </c>
      <c r="AJ40" s="225" t="str" cm="1">
        <f t="array" ref="AJ40">INDEX(Resultat!$E$5:$BK$73,AJ$1,$T40)</f>
        <v/>
      </c>
      <c r="AM40" s="226" t="str" cm="1">
        <f t="array" ref="AM40">INDEX(Resultat!$E$5:$BK$73,AM$1,$T40)</f>
        <v/>
      </c>
      <c r="AN40" s="227" t="str" cm="1">
        <f t="array" ref="AN40">INDEX(Resultat!$E$5:$BK$73,AN$1,$T40)</f>
        <v/>
      </c>
      <c r="AO40" s="228" t="str" cm="1">
        <f t="array" ref="AO40">INDEX(Resultat!$E$5:$BK$73,AO$1,$T40)</f>
        <v/>
      </c>
    </row>
    <row r="41" spans="1:41" x14ac:dyDescent="0.4">
      <c r="A41" s="3"/>
      <c r="B41" s="371" t="s">
        <v>845</v>
      </c>
      <c r="C41" s="266">
        <v>0.44999999999999996</v>
      </c>
      <c r="D41" s="408">
        <v>0.55000000000000004</v>
      </c>
      <c r="E41" s="232">
        <v>0</v>
      </c>
      <c r="F41" s="411" t="s">
        <v>845</v>
      </c>
      <c r="G41" s="408">
        <v>0.7</v>
      </c>
      <c r="H41" s="408">
        <v>0.1</v>
      </c>
      <c r="I41" s="232">
        <v>0.2</v>
      </c>
      <c r="J41" s="371" t="s">
        <v>845</v>
      </c>
      <c r="K41" s="266">
        <v>0.2</v>
      </c>
      <c r="L41" s="408">
        <v>0</v>
      </c>
      <c r="M41" s="232">
        <v>0.8</v>
      </c>
      <c r="N41" s="371" t="s">
        <v>845</v>
      </c>
      <c r="O41" s="267">
        <v>0.35</v>
      </c>
      <c r="P41" s="404">
        <v>0.65</v>
      </c>
      <c r="Q41" s="235">
        <v>0</v>
      </c>
      <c r="R41" s="3"/>
      <c r="T41" s="268">
        <v>39</v>
      </c>
      <c r="U41" s="223" t="str" cm="1">
        <f t="array" ref="U41">INDEX(Resultat!$E$5:$BK$73,U$1,$T41)</f>
        <v>Ikke tastet</v>
      </c>
      <c r="V41" s="224" t="str" cm="1">
        <f t="array" ref="V41">INDEX(Resultat!$E$5:$BK$73,V$1,$T41)</f>
        <v>-</v>
      </c>
      <c r="W41" s="223" t="str" cm="1">
        <f t="array" ref="W41">INDEX(Resultat!$E$5:$BK$73,W$1,$T41)</f>
        <v/>
      </c>
      <c r="X41" s="225" t="str" cm="1">
        <f t="array" ref="X41">INDEX(Resultat!$E$5:$BK$73,X$1,$T41)</f>
        <v/>
      </c>
      <c r="Y41" s="225" t="str" cm="1">
        <f t="array" ref="Y41">INDEX(Resultat!$E$5:$BK$73,Y$1,$T41)</f>
        <v/>
      </c>
      <c r="Z41" s="225" t="str" cm="1">
        <f t="array" ref="Z41">INDEX(Resultat!$E$5:$BK$73,Z$1,$T41)</f>
        <v/>
      </c>
      <c r="AA41" s="225" t="str" cm="1">
        <f t="array" ref="AA41">INDEX(Resultat!$E$5:$BK$73,AA$1,$T41)</f>
        <v/>
      </c>
      <c r="AB41" s="225" t="str" cm="1">
        <f t="array" ref="AB41">INDEX(Resultat!$E$5:$BK$73,AB$1,$T41)</f>
        <v/>
      </c>
      <c r="AC41" s="225" t="str" cm="1">
        <f t="array" ref="AC41">INDEX(Resultat!$E$5:$BK$73,AC$1,$T41)</f>
        <v/>
      </c>
      <c r="AD41" s="225" t="str" cm="1">
        <f t="array" ref="AD41">INDEX(Resultat!$E$5:$BK$73,AD$1,$T41)</f>
        <v/>
      </c>
      <c r="AE41" s="225" t="str" cm="1">
        <f t="array" ref="AE41">INDEX(Resultat!$E$5:$BK$73,AE$1,$T41)</f>
        <v/>
      </c>
      <c r="AF41" s="225" t="str" cm="1">
        <f t="array" ref="AF41">INDEX(Resultat!$E$5:$BK$73,AF$1,$T41)</f>
        <v/>
      </c>
      <c r="AG41" s="225" t="str" cm="1">
        <f t="array" ref="AG41">INDEX(Resultat!$E$5:$BK$73,AG$1,$T41)</f>
        <v/>
      </c>
      <c r="AH41" s="225" t="str" cm="1">
        <f t="array" ref="AH41">INDEX(Resultat!$E$5:$BK$73,AH$1,$T41)</f>
        <v/>
      </c>
      <c r="AI41" s="225" t="str" cm="1">
        <f t="array" ref="AI41">INDEX(Resultat!$E$5:$BK$73,AI$1,$T41)</f>
        <v/>
      </c>
      <c r="AJ41" s="225" t="str" cm="1">
        <f t="array" ref="AJ41">INDEX(Resultat!$E$5:$BK$73,AJ$1,$T41)</f>
        <v/>
      </c>
      <c r="AM41" s="226" t="str" cm="1">
        <f t="array" ref="AM41">INDEX(Resultat!$E$5:$BK$73,AM$1,$T41)</f>
        <v/>
      </c>
      <c r="AN41" s="227" t="str" cm="1">
        <f t="array" ref="AN41">INDEX(Resultat!$E$5:$BK$73,AN$1,$T41)</f>
        <v/>
      </c>
      <c r="AO41" s="228" t="str" cm="1">
        <f t="array" ref="AO41">INDEX(Resultat!$E$5:$BK$73,AO$1,$T41)</f>
        <v/>
      </c>
    </row>
    <row r="42" spans="1:41" x14ac:dyDescent="0.4">
      <c r="A42" s="3"/>
      <c r="B42" s="371" t="s">
        <v>846</v>
      </c>
      <c r="C42" s="266">
        <v>0.1</v>
      </c>
      <c r="D42" s="408">
        <v>0.2</v>
      </c>
      <c r="E42" s="232">
        <v>0.7</v>
      </c>
      <c r="F42" s="411" t="s">
        <v>846</v>
      </c>
      <c r="G42" s="408">
        <v>0.1</v>
      </c>
      <c r="H42" s="408">
        <v>0.2</v>
      </c>
      <c r="I42" s="232">
        <v>0.7</v>
      </c>
      <c r="J42" s="371" t="s">
        <v>846</v>
      </c>
      <c r="K42" s="266">
        <v>0</v>
      </c>
      <c r="L42" s="408">
        <v>0.2</v>
      </c>
      <c r="M42" s="232">
        <v>0.8</v>
      </c>
      <c r="N42" s="371" t="s">
        <v>846</v>
      </c>
      <c r="O42" s="267">
        <v>0.1</v>
      </c>
      <c r="P42" s="404">
        <v>0.75</v>
      </c>
      <c r="Q42" s="235">
        <v>0.15</v>
      </c>
      <c r="R42" s="3"/>
      <c r="T42" s="268">
        <v>40</v>
      </c>
      <c r="U42" s="223" t="str" cm="1">
        <f t="array" ref="U42">INDEX(Resultat!$E$5:$BK$73,U$1,$T42)</f>
        <v>Ikke tastet</v>
      </c>
      <c r="V42" s="224" t="str" cm="1">
        <f t="array" ref="V42">INDEX(Resultat!$E$5:$BK$73,V$1,$T42)</f>
        <v>-</v>
      </c>
      <c r="W42" s="223" t="str" cm="1">
        <f t="array" ref="W42">INDEX(Resultat!$E$5:$BK$73,W$1,$T42)</f>
        <v/>
      </c>
      <c r="X42" s="225" t="str" cm="1">
        <f t="array" ref="X42">INDEX(Resultat!$E$5:$BK$73,X$1,$T42)</f>
        <v/>
      </c>
      <c r="Y42" s="225" t="str" cm="1">
        <f t="array" ref="Y42">INDEX(Resultat!$E$5:$BK$73,Y$1,$T42)</f>
        <v/>
      </c>
      <c r="Z42" s="225" t="str" cm="1">
        <f t="array" ref="Z42">INDEX(Resultat!$E$5:$BK$73,Z$1,$T42)</f>
        <v/>
      </c>
      <c r="AA42" s="225" t="str" cm="1">
        <f t="array" ref="AA42">INDEX(Resultat!$E$5:$BK$73,AA$1,$T42)</f>
        <v/>
      </c>
      <c r="AB42" s="225" t="str" cm="1">
        <f t="array" ref="AB42">INDEX(Resultat!$E$5:$BK$73,AB$1,$T42)</f>
        <v/>
      </c>
      <c r="AC42" s="225" t="str" cm="1">
        <f t="array" ref="AC42">INDEX(Resultat!$E$5:$BK$73,AC$1,$T42)</f>
        <v/>
      </c>
      <c r="AD42" s="225" t="str" cm="1">
        <f t="array" ref="AD42">INDEX(Resultat!$E$5:$BK$73,AD$1,$T42)</f>
        <v/>
      </c>
      <c r="AE42" s="225" t="str" cm="1">
        <f t="array" ref="AE42">INDEX(Resultat!$E$5:$BK$73,AE$1,$T42)</f>
        <v/>
      </c>
      <c r="AF42" s="225" t="str" cm="1">
        <f t="array" ref="AF42">INDEX(Resultat!$E$5:$BK$73,AF$1,$T42)</f>
        <v/>
      </c>
      <c r="AG42" s="225" t="str" cm="1">
        <f t="array" ref="AG42">INDEX(Resultat!$E$5:$BK$73,AG$1,$T42)</f>
        <v/>
      </c>
      <c r="AH42" s="225" t="str" cm="1">
        <f t="array" ref="AH42">INDEX(Resultat!$E$5:$BK$73,AH$1,$T42)</f>
        <v/>
      </c>
      <c r="AI42" s="225" t="str" cm="1">
        <f t="array" ref="AI42">INDEX(Resultat!$E$5:$BK$73,AI$1,$T42)</f>
        <v/>
      </c>
      <c r="AJ42" s="225" t="str" cm="1">
        <f t="array" ref="AJ42">INDEX(Resultat!$E$5:$BK$73,AJ$1,$T42)</f>
        <v/>
      </c>
      <c r="AM42" s="226" t="str" cm="1">
        <f t="array" ref="AM42">INDEX(Resultat!$E$5:$BK$73,AM$1,$T42)</f>
        <v/>
      </c>
      <c r="AN42" s="227" t="str" cm="1">
        <f t="array" ref="AN42">INDEX(Resultat!$E$5:$BK$73,AN$1,$T42)</f>
        <v/>
      </c>
      <c r="AO42" s="228" t="str" cm="1">
        <f t="array" ref="AO42">INDEX(Resultat!$E$5:$BK$73,AO$1,$T42)</f>
        <v/>
      </c>
    </row>
    <row r="43" spans="1:41" x14ac:dyDescent="0.4">
      <c r="A43" s="3"/>
      <c r="B43" s="371" t="s">
        <v>942</v>
      </c>
      <c r="C43" s="266">
        <v>0.2</v>
      </c>
      <c r="D43" s="408">
        <v>0.44999999999999996</v>
      </c>
      <c r="E43" s="232">
        <v>0.35</v>
      </c>
      <c r="F43" s="411" t="s">
        <v>942</v>
      </c>
      <c r="G43" s="408">
        <v>0.79999999999999993</v>
      </c>
      <c r="H43" s="408">
        <v>0.2</v>
      </c>
      <c r="I43" s="232">
        <v>0</v>
      </c>
      <c r="J43" s="371" t="s">
        <v>942</v>
      </c>
      <c r="K43" s="266">
        <v>0</v>
      </c>
      <c r="L43" s="408">
        <v>1</v>
      </c>
      <c r="M43" s="232">
        <v>0</v>
      </c>
      <c r="N43" s="371" t="s">
        <v>942</v>
      </c>
      <c r="O43" s="267">
        <v>0.8</v>
      </c>
      <c r="P43" s="404">
        <v>0.2</v>
      </c>
      <c r="Q43" s="235">
        <v>0</v>
      </c>
      <c r="R43" s="3"/>
      <c r="T43" s="268">
        <v>41</v>
      </c>
      <c r="U43" s="223" t="str" cm="1">
        <f t="array" ref="U43">INDEX(Resultat!$E$5:$BK$73,U$1,$T43)</f>
        <v>Ikke tastet</v>
      </c>
      <c r="V43" s="224" t="str" cm="1">
        <f t="array" ref="V43">INDEX(Resultat!$E$5:$BK$73,V$1,$T43)</f>
        <v>-</v>
      </c>
      <c r="W43" s="223" t="str" cm="1">
        <f t="array" ref="W43">INDEX(Resultat!$E$5:$BK$73,W$1,$T43)</f>
        <v/>
      </c>
      <c r="X43" s="225" t="str" cm="1">
        <f t="array" ref="X43">INDEX(Resultat!$E$5:$BK$73,X$1,$T43)</f>
        <v/>
      </c>
      <c r="Y43" s="225" t="str" cm="1">
        <f t="array" ref="Y43">INDEX(Resultat!$E$5:$BK$73,Y$1,$T43)</f>
        <v/>
      </c>
      <c r="Z43" s="225" t="str" cm="1">
        <f t="array" ref="Z43">INDEX(Resultat!$E$5:$BK$73,Z$1,$T43)</f>
        <v/>
      </c>
      <c r="AA43" s="225" t="str" cm="1">
        <f t="array" ref="AA43">INDEX(Resultat!$E$5:$BK$73,AA$1,$T43)</f>
        <v/>
      </c>
      <c r="AB43" s="225" t="str" cm="1">
        <f t="array" ref="AB43">INDEX(Resultat!$E$5:$BK$73,AB$1,$T43)</f>
        <v/>
      </c>
      <c r="AC43" s="225" t="str" cm="1">
        <f t="array" ref="AC43">INDEX(Resultat!$E$5:$BK$73,AC$1,$T43)</f>
        <v/>
      </c>
      <c r="AD43" s="225" t="str" cm="1">
        <f t="array" ref="AD43">INDEX(Resultat!$E$5:$BK$73,AD$1,$T43)</f>
        <v/>
      </c>
      <c r="AE43" s="225" t="str" cm="1">
        <f t="array" ref="AE43">INDEX(Resultat!$E$5:$BK$73,AE$1,$T43)</f>
        <v/>
      </c>
      <c r="AF43" s="225" t="str" cm="1">
        <f t="array" ref="AF43">INDEX(Resultat!$E$5:$BK$73,AF$1,$T43)</f>
        <v/>
      </c>
      <c r="AG43" s="225" t="str" cm="1">
        <f t="array" ref="AG43">INDEX(Resultat!$E$5:$BK$73,AG$1,$T43)</f>
        <v/>
      </c>
      <c r="AH43" s="225" t="str" cm="1">
        <f t="array" ref="AH43">INDEX(Resultat!$E$5:$BK$73,AH$1,$T43)</f>
        <v/>
      </c>
      <c r="AI43" s="225" t="str" cm="1">
        <f t="array" ref="AI43">INDEX(Resultat!$E$5:$BK$73,AI$1,$T43)</f>
        <v/>
      </c>
      <c r="AJ43" s="225" t="str" cm="1">
        <f t="array" ref="AJ43">INDEX(Resultat!$E$5:$BK$73,AJ$1,$T43)</f>
        <v/>
      </c>
      <c r="AM43" s="226" t="str" cm="1">
        <f t="array" ref="AM43">INDEX(Resultat!$E$5:$BK$73,AM$1,$T43)</f>
        <v/>
      </c>
      <c r="AN43" s="227" t="str" cm="1">
        <f t="array" ref="AN43">INDEX(Resultat!$E$5:$BK$73,AN$1,$T43)</f>
        <v/>
      </c>
      <c r="AO43" s="228" t="str" cm="1">
        <f t="array" ref="AO43">INDEX(Resultat!$E$5:$BK$73,AO$1,$T43)</f>
        <v/>
      </c>
    </row>
    <row r="44" spans="1:41" ht="15" thickBot="1" x14ac:dyDescent="0.45">
      <c r="A44" s="3"/>
      <c r="B44" s="264" t="s">
        <v>760</v>
      </c>
      <c r="C44" s="265">
        <v>0.23749999999999999</v>
      </c>
      <c r="D44" s="233">
        <v>0.41249999999999998</v>
      </c>
      <c r="E44" s="234">
        <v>0.35</v>
      </c>
      <c r="F44" s="261" t="s">
        <v>760</v>
      </c>
      <c r="G44" s="233">
        <v>0.64999999999999991</v>
      </c>
      <c r="H44" s="233">
        <v>0.125</v>
      </c>
      <c r="I44" s="234">
        <v>0.22499999999999998</v>
      </c>
      <c r="J44" s="264" t="s">
        <v>760</v>
      </c>
      <c r="K44" s="265">
        <v>0.25</v>
      </c>
      <c r="L44" s="233">
        <v>0.35</v>
      </c>
      <c r="M44" s="234">
        <v>0.4</v>
      </c>
      <c r="N44" s="264" t="s">
        <v>760</v>
      </c>
      <c r="O44" s="262">
        <v>0.5625</v>
      </c>
      <c r="P44" s="236">
        <v>0.39999999999999997</v>
      </c>
      <c r="Q44" s="237">
        <v>3.7499999999999999E-2</v>
      </c>
      <c r="R44" s="3"/>
      <c r="T44" s="268">
        <v>42</v>
      </c>
      <c r="U44" s="223" t="str" cm="1">
        <f t="array" ref="U44">INDEX(Resultat!$E$5:$BK$73,U$1,$T44)</f>
        <v>Ikke tastet</v>
      </c>
      <c r="V44" s="224" t="str" cm="1">
        <f t="array" ref="V44">INDEX(Resultat!$E$5:$BK$73,V$1,$T44)</f>
        <v>-</v>
      </c>
      <c r="W44" s="223" t="str" cm="1">
        <f t="array" ref="W44">INDEX(Resultat!$E$5:$BK$73,W$1,$T44)</f>
        <v/>
      </c>
      <c r="X44" s="225" t="str" cm="1">
        <f t="array" ref="X44">INDEX(Resultat!$E$5:$BK$73,X$1,$T44)</f>
        <v/>
      </c>
      <c r="Y44" s="225" t="str" cm="1">
        <f t="array" ref="Y44">INDEX(Resultat!$E$5:$BK$73,Y$1,$T44)</f>
        <v/>
      </c>
      <c r="Z44" s="225" t="str" cm="1">
        <f t="array" ref="Z44">INDEX(Resultat!$E$5:$BK$73,Z$1,$T44)</f>
        <v/>
      </c>
      <c r="AA44" s="225" t="str" cm="1">
        <f t="array" ref="AA44">INDEX(Resultat!$E$5:$BK$73,AA$1,$T44)</f>
        <v/>
      </c>
      <c r="AB44" s="225" t="str" cm="1">
        <f t="array" ref="AB44">INDEX(Resultat!$E$5:$BK$73,AB$1,$T44)</f>
        <v/>
      </c>
      <c r="AC44" s="225" t="str" cm="1">
        <f t="array" ref="AC44">INDEX(Resultat!$E$5:$BK$73,AC$1,$T44)</f>
        <v/>
      </c>
      <c r="AD44" s="225" t="str" cm="1">
        <f t="array" ref="AD44">INDEX(Resultat!$E$5:$BK$73,AD$1,$T44)</f>
        <v/>
      </c>
      <c r="AE44" s="225" t="str" cm="1">
        <f t="array" ref="AE44">INDEX(Resultat!$E$5:$BK$73,AE$1,$T44)</f>
        <v/>
      </c>
      <c r="AF44" s="225" t="str" cm="1">
        <f t="array" ref="AF44">INDEX(Resultat!$E$5:$BK$73,AF$1,$T44)</f>
        <v/>
      </c>
      <c r="AG44" s="225" t="str" cm="1">
        <f t="array" ref="AG44">INDEX(Resultat!$E$5:$BK$73,AG$1,$T44)</f>
        <v/>
      </c>
      <c r="AH44" s="225" t="str" cm="1">
        <f t="array" ref="AH44">INDEX(Resultat!$E$5:$BK$73,AH$1,$T44)</f>
        <v/>
      </c>
      <c r="AI44" s="225" t="str" cm="1">
        <f t="array" ref="AI44">INDEX(Resultat!$E$5:$BK$73,AI$1,$T44)</f>
        <v/>
      </c>
      <c r="AJ44" s="225" t="str" cm="1">
        <f t="array" ref="AJ44">INDEX(Resultat!$E$5:$BK$73,AJ$1,$T44)</f>
        <v/>
      </c>
      <c r="AM44" s="226" t="str" cm="1">
        <f t="array" ref="AM44">INDEX(Resultat!$E$5:$BK$73,AM$1,$T44)</f>
        <v/>
      </c>
      <c r="AN44" s="227" t="str" cm="1">
        <f t="array" ref="AN44">INDEX(Resultat!$E$5:$BK$73,AN$1,$T44)</f>
        <v/>
      </c>
      <c r="AO44" s="228" t="str" cm="1">
        <f t="array" ref="AO44">INDEX(Resultat!$E$5:$BK$73,AO$1,$T44)</f>
        <v/>
      </c>
    </row>
    <row r="45" spans="1:41" x14ac:dyDescent="0.4">
      <c r="A45" s="3"/>
      <c r="R45" s="3"/>
      <c r="T45" s="268">
        <v>43</v>
      </c>
      <c r="U45" s="223" t="str" cm="1">
        <f t="array" ref="U45">INDEX(Resultat!$E$5:$BK$73,U$1,$T45)</f>
        <v>Ikke tastet</v>
      </c>
      <c r="V45" s="224" t="str" cm="1">
        <f t="array" ref="V45">INDEX(Resultat!$E$5:$BK$73,V$1,$T45)</f>
        <v>-</v>
      </c>
      <c r="W45" s="223" t="str" cm="1">
        <f t="array" ref="W45">INDEX(Resultat!$E$5:$BK$73,W$1,$T45)</f>
        <v/>
      </c>
      <c r="X45" s="225" t="str" cm="1">
        <f t="array" ref="X45">INDEX(Resultat!$E$5:$BK$73,X$1,$T45)</f>
        <v/>
      </c>
      <c r="Y45" s="225" t="str" cm="1">
        <f t="array" ref="Y45">INDEX(Resultat!$E$5:$BK$73,Y$1,$T45)</f>
        <v/>
      </c>
      <c r="Z45" s="225" t="str" cm="1">
        <f t="array" ref="Z45">INDEX(Resultat!$E$5:$BK$73,Z$1,$T45)</f>
        <v/>
      </c>
      <c r="AA45" s="225" t="str" cm="1">
        <f t="array" ref="AA45">INDEX(Resultat!$E$5:$BK$73,AA$1,$T45)</f>
        <v/>
      </c>
      <c r="AB45" s="225" t="str" cm="1">
        <f t="array" ref="AB45">INDEX(Resultat!$E$5:$BK$73,AB$1,$T45)</f>
        <v/>
      </c>
      <c r="AC45" s="225" t="str" cm="1">
        <f t="array" ref="AC45">INDEX(Resultat!$E$5:$BK$73,AC$1,$T45)</f>
        <v/>
      </c>
      <c r="AD45" s="225" t="str" cm="1">
        <f t="array" ref="AD45">INDEX(Resultat!$E$5:$BK$73,AD$1,$T45)</f>
        <v/>
      </c>
      <c r="AE45" s="225" t="str" cm="1">
        <f t="array" ref="AE45">INDEX(Resultat!$E$5:$BK$73,AE$1,$T45)</f>
        <v/>
      </c>
      <c r="AF45" s="225" t="str" cm="1">
        <f t="array" ref="AF45">INDEX(Resultat!$E$5:$BK$73,AF$1,$T45)</f>
        <v/>
      </c>
      <c r="AG45" s="225" t="str" cm="1">
        <f t="array" ref="AG45">INDEX(Resultat!$E$5:$BK$73,AG$1,$T45)</f>
        <v/>
      </c>
      <c r="AH45" s="225" t="str" cm="1">
        <f t="array" ref="AH45">INDEX(Resultat!$E$5:$BK$73,AH$1,$T45)</f>
        <v/>
      </c>
      <c r="AI45" s="225" t="str" cm="1">
        <f t="array" ref="AI45">INDEX(Resultat!$E$5:$BK$73,AI$1,$T45)</f>
        <v/>
      </c>
      <c r="AJ45" s="225" t="str" cm="1">
        <f t="array" ref="AJ45">INDEX(Resultat!$E$5:$BK$73,AJ$1,$T45)</f>
        <v/>
      </c>
      <c r="AM45" s="226" t="str" cm="1">
        <f t="array" ref="AM45">INDEX(Resultat!$E$5:$BK$73,AM$1,$T45)</f>
        <v/>
      </c>
      <c r="AN45" s="227" t="str" cm="1">
        <f t="array" ref="AN45">INDEX(Resultat!$E$5:$BK$73,AN$1,$T45)</f>
        <v/>
      </c>
      <c r="AO45" s="228" t="str" cm="1">
        <f t="array" ref="AO45">INDEX(Resultat!$E$5:$BK$73,AO$1,$T45)</f>
        <v/>
      </c>
    </row>
    <row r="46" spans="1:41" x14ac:dyDescent="0.4">
      <c r="A46" s="3"/>
      <c r="R46" s="3"/>
      <c r="T46" s="268">
        <v>44</v>
      </c>
      <c r="U46" s="223" t="str" cm="1">
        <f t="array" ref="U46">INDEX(Resultat!$E$5:$BK$73,U$1,$T46)</f>
        <v>Ikke tastet</v>
      </c>
      <c r="V46" s="224" t="str" cm="1">
        <f t="array" ref="V46">INDEX(Resultat!$E$5:$BK$73,V$1,$T46)</f>
        <v>-</v>
      </c>
      <c r="W46" s="223" t="str" cm="1">
        <f t="array" ref="W46">INDEX(Resultat!$E$5:$BK$73,W$1,$T46)</f>
        <v/>
      </c>
      <c r="X46" s="225" t="str" cm="1">
        <f t="array" ref="X46">INDEX(Resultat!$E$5:$BK$73,X$1,$T46)</f>
        <v/>
      </c>
      <c r="Y46" s="225" t="str" cm="1">
        <f t="array" ref="Y46">INDEX(Resultat!$E$5:$BK$73,Y$1,$T46)</f>
        <v/>
      </c>
      <c r="Z46" s="225" t="str" cm="1">
        <f t="array" ref="Z46">INDEX(Resultat!$E$5:$BK$73,Z$1,$T46)</f>
        <v/>
      </c>
      <c r="AA46" s="225" t="str" cm="1">
        <f t="array" ref="AA46">INDEX(Resultat!$E$5:$BK$73,AA$1,$T46)</f>
        <v/>
      </c>
      <c r="AB46" s="225" t="str" cm="1">
        <f t="array" ref="AB46">INDEX(Resultat!$E$5:$BK$73,AB$1,$T46)</f>
        <v/>
      </c>
      <c r="AC46" s="225" t="str" cm="1">
        <f t="array" ref="AC46">INDEX(Resultat!$E$5:$BK$73,AC$1,$T46)</f>
        <v/>
      </c>
      <c r="AD46" s="225" t="str" cm="1">
        <f t="array" ref="AD46">INDEX(Resultat!$E$5:$BK$73,AD$1,$T46)</f>
        <v/>
      </c>
      <c r="AE46" s="225" t="str" cm="1">
        <f t="array" ref="AE46">INDEX(Resultat!$E$5:$BK$73,AE$1,$T46)</f>
        <v/>
      </c>
      <c r="AF46" s="225" t="str" cm="1">
        <f t="array" ref="AF46">INDEX(Resultat!$E$5:$BK$73,AF$1,$T46)</f>
        <v/>
      </c>
      <c r="AG46" s="225" t="str" cm="1">
        <f t="array" ref="AG46">INDEX(Resultat!$E$5:$BK$73,AG$1,$T46)</f>
        <v/>
      </c>
      <c r="AH46" s="225" t="str" cm="1">
        <f t="array" ref="AH46">INDEX(Resultat!$E$5:$BK$73,AH$1,$T46)</f>
        <v/>
      </c>
      <c r="AI46" s="225" t="str" cm="1">
        <f t="array" ref="AI46">INDEX(Resultat!$E$5:$BK$73,AI$1,$T46)</f>
        <v/>
      </c>
      <c r="AJ46" s="225" t="str" cm="1">
        <f t="array" ref="AJ46">INDEX(Resultat!$E$5:$BK$73,AJ$1,$T46)</f>
        <v/>
      </c>
      <c r="AM46" s="226" t="str" cm="1">
        <f t="array" ref="AM46">INDEX(Resultat!$E$5:$BK$73,AM$1,$T46)</f>
        <v/>
      </c>
      <c r="AN46" s="227" t="str" cm="1">
        <f t="array" ref="AN46">INDEX(Resultat!$E$5:$BK$73,AN$1,$T46)</f>
        <v/>
      </c>
      <c r="AO46" s="228" t="str" cm="1">
        <f t="array" ref="AO46">INDEX(Resultat!$E$5:$BK$73,AO$1,$T46)</f>
        <v/>
      </c>
    </row>
    <row r="47" spans="1:41" x14ac:dyDescent="0.4">
      <c r="A47" s="3"/>
      <c r="R47" s="3"/>
      <c r="T47" s="268">
        <v>45</v>
      </c>
      <c r="U47" s="223" t="str" cm="1">
        <f t="array" ref="U47">INDEX(Resultat!$E$5:$BK$73,U$1,$T47)</f>
        <v>Ikke tastet</v>
      </c>
      <c r="V47" s="224" t="str" cm="1">
        <f t="array" ref="V47">INDEX(Resultat!$E$5:$BK$73,V$1,$T47)</f>
        <v>-</v>
      </c>
      <c r="W47" s="223" t="str" cm="1">
        <f t="array" ref="W47">INDEX(Resultat!$E$5:$BK$73,W$1,$T47)</f>
        <v/>
      </c>
      <c r="X47" s="225" t="str" cm="1">
        <f t="array" ref="X47">INDEX(Resultat!$E$5:$BK$73,X$1,$T47)</f>
        <v/>
      </c>
      <c r="Y47" s="225" t="str" cm="1">
        <f t="array" ref="Y47">INDEX(Resultat!$E$5:$BK$73,Y$1,$T47)</f>
        <v/>
      </c>
      <c r="Z47" s="225" t="str" cm="1">
        <f t="array" ref="Z47">INDEX(Resultat!$E$5:$BK$73,Z$1,$T47)</f>
        <v/>
      </c>
      <c r="AA47" s="225" t="str" cm="1">
        <f t="array" ref="AA47">INDEX(Resultat!$E$5:$BK$73,AA$1,$T47)</f>
        <v/>
      </c>
      <c r="AB47" s="225" t="str" cm="1">
        <f t="array" ref="AB47">INDEX(Resultat!$E$5:$BK$73,AB$1,$T47)</f>
        <v/>
      </c>
      <c r="AC47" s="225" t="str" cm="1">
        <f t="array" ref="AC47">INDEX(Resultat!$E$5:$BK$73,AC$1,$T47)</f>
        <v/>
      </c>
      <c r="AD47" s="225" t="str" cm="1">
        <f t="array" ref="AD47">INDEX(Resultat!$E$5:$BK$73,AD$1,$T47)</f>
        <v/>
      </c>
      <c r="AE47" s="225" t="str" cm="1">
        <f t="array" ref="AE47">INDEX(Resultat!$E$5:$BK$73,AE$1,$T47)</f>
        <v/>
      </c>
      <c r="AF47" s="225" t="str" cm="1">
        <f t="array" ref="AF47">INDEX(Resultat!$E$5:$BK$73,AF$1,$T47)</f>
        <v/>
      </c>
      <c r="AG47" s="225" t="str" cm="1">
        <f t="array" ref="AG47">INDEX(Resultat!$E$5:$BK$73,AG$1,$T47)</f>
        <v/>
      </c>
      <c r="AH47" s="225" t="str" cm="1">
        <f t="array" ref="AH47">INDEX(Resultat!$E$5:$BK$73,AH$1,$T47)</f>
        <v/>
      </c>
      <c r="AI47" s="225" t="str" cm="1">
        <f t="array" ref="AI47">INDEX(Resultat!$E$5:$BK$73,AI$1,$T47)</f>
        <v/>
      </c>
      <c r="AJ47" s="225" t="str" cm="1">
        <f t="array" ref="AJ47">INDEX(Resultat!$E$5:$BK$73,AJ$1,$T47)</f>
        <v/>
      </c>
      <c r="AM47" s="226" t="str" cm="1">
        <f t="array" ref="AM47">INDEX(Resultat!$E$5:$BK$73,AM$1,$T47)</f>
        <v/>
      </c>
      <c r="AN47" s="227" t="str" cm="1">
        <f t="array" ref="AN47">INDEX(Resultat!$E$5:$BK$73,AN$1,$T47)</f>
        <v/>
      </c>
      <c r="AO47" s="228" t="str" cm="1">
        <f t="array" ref="AO47">INDEX(Resultat!$E$5:$BK$73,AO$1,$T47)</f>
        <v/>
      </c>
    </row>
    <row r="48" spans="1:41" ht="15" thickBot="1" x14ac:dyDescent="0.45">
      <c r="A48" s="3"/>
      <c r="R48" s="3"/>
      <c r="T48" s="268">
        <v>46</v>
      </c>
      <c r="U48" s="223" t="str" cm="1">
        <f t="array" ref="U48">INDEX(Resultat!$E$5:$BK$73,U$1,$T48)</f>
        <v>Ikke tastet</v>
      </c>
      <c r="V48" s="224" t="str" cm="1">
        <f t="array" ref="V48">INDEX(Resultat!$E$5:$BK$73,V$1,$T48)</f>
        <v>-</v>
      </c>
      <c r="W48" s="223" t="str" cm="1">
        <f t="array" ref="W48">INDEX(Resultat!$E$5:$BK$73,W$1,$T48)</f>
        <v/>
      </c>
      <c r="X48" s="225" t="str" cm="1">
        <f t="array" ref="X48">INDEX(Resultat!$E$5:$BK$73,X$1,$T48)</f>
        <v/>
      </c>
      <c r="Y48" s="225" t="str" cm="1">
        <f t="array" ref="Y48">INDEX(Resultat!$E$5:$BK$73,Y$1,$T48)</f>
        <v/>
      </c>
      <c r="Z48" s="225" t="str" cm="1">
        <f t="array" ref="Z48">INDEX(Resultat!$E$5:$BK$73,Z$1,$T48)</f>
        <v/>
      </c>
      <c r="AA48" s="225" t="str" cm="1">
        <f t="array" ref="AA48">INDEX(Resultat!$E$5:$BK$73,AA$1,$T48)</f>
        <v/>
      </c>
      <c r="AB48" s="225" t="str" cm="1">
        <f t="array" ref="AB48">INDEX(Resultat!$E$5:$BK$73,AB$1,$T48)</f>
        <v/>
      </c>
      <c r="AC48" s="225" t="str" cm="1">
        <f t="array" ref="AC48">INDEX(Resultat!$E$5:$BK$73,AC$1,$T48)</f>
        <v/>
      </c>
      <c r="AD48" s="225" t="str" cm="1">
        <f t="array" ref="AD48">INDEX(Resultat!$E$5:$BK$73,AD$1,$T48)</f>
        <v/>
      </c>
      <c r="AE48" s="225" t="str" cm="1">
        <f t="array" ref="AE48">INDEX(Resultat!$E$5:$BK$73,AE$1,$T48)</f>
        <v/>
      </c>
      <c r="AF48" s="225" t="str" cm="1">
        <f t="array" ref="AF48">INDEX(Resultat!$E$5:$BK$73,AF$1,$T48)</f>
        <v/>
      </c>
      <c r="AG48" s="225" t="str" cm="1">
        <f t="array" ref="AG48">INDEX(Resultat!$E$5:$BK$73,AG$1,$T48)</f>
        <v/>
      </c>
      <c r="AH48" s="225" t="str" cm="1">
        <f t="array" ref="AH48">INDEX(Resultat!$E$5:$BK$73,AH$1,$T48)</f>
        <v/>
      </c>
      <c r="AI48" s="225" t="str" cm="1">
        <f t="array" ref="AI48">INDEX(Resultat!$E$5:$BK$73,AI$1,$T48)</f>
        <v/>
      </c>
      <c r="AJ48" s="225" t="str" cm="1">
        <f t="array" ref="AJ48">INDEX(Resultat!$E$5:$BK$73,AJ$1,$T48)</f>
        <v/>
      </c>
      <c r="AM48" s="226" t="str" cm="1">
        <f t="array" ref="AM48">INDEX(Resultat!$E$5:$BK$73,AM$1,$T48)</f>
        <v/>
      </c>
      <c r="AN48" s="227" t="str" cm="1">
        <f t="array" ref="AN48">INDEX(Resultat!$E$5:$BK$73,AN$1,$T48)</f>
        <v/>
      </c>
      <c r="AO48" s="228" t="str" cm="1">
        <f t="array" ref="AO48">INDEX(Resultat!$E$5:$BK$73,AO$1,$T48)</f>
        <v/>
      </c>
    </row>
    <row r="49" spans="1:41" x14ac:dyDescent="0.4">
      <c r="A49" s="3"/>
      <c r="B49" s="3"/>
      <c r="C49" s="3"/>
      <c r="D49" s="3"/>
      <c r="E49" s="3"/>
      <c r="F49" s="3"/>
      <c r="G49" s="3"/>
      <c r="H49" s="3"/>
      <c r="I49" s="3"/>
      <c r="J49" s="3"/>
      <c r="O49" s="3"/>
      <c r="P49" s="3"/>
      <c r="Q49" s="3"/>
      <c r="R49" s="3"/>
      <c r="T49" s="268">
        <v>47</v>
      </c>
      <c r="U49" s="223" t="str" cm="1">
        <f t="array" ref="U49">INDEX(Resultat!$E$5:$BK$73,U$1,$T49)</f>
        <v>Ikke tastet</v>
      </c>
      <c r="V49" s="224" t="str" cm="1">
        <f t="array" ref="V49">INDEX(Resultat!$E$5:$BK$73,V$1,$T49)</f>
        <v>-</v>
      </c>
      <c r="W49" s="223" t="str" cm="1">
        <f t="array" ref="W49">INDEX(Resultat!$E$5:$BK$73,W$1,$T49)</f>
        <v/>
      </c>
      <c r="X49" s="225" t="str" cm="1">
        <f t="array" ref="X49">INDEX(Resultat!$E$5:$BK$73,X$1,$T49)</f>
        <v/>
      </c>
      <c r="Y49" s="225" t="str" cm="1">
        <f t="array" ref="Y49">INDEX(Resultat!$E$5:$BK$73,Y$1,$T49)</f>
        <v/>
      </c>
      <c r="Z49" s="225" t="str" cm="1">
        <f t="array" ref="Z49">INDEX(Resultat!$E$5:$BK$73,Z$1,$T49)</f>
        <v/>
      </c>
      <c r="AA49" s="225" t="str" cm="1">
        <f t="array" ref="AA49">INDEX(Resultat!$E$5:$BK$73,AA$1,$T49)</f>
        <v/>
      </c>
      <c r="AB49" s="225" t="str" cm="1">
        <f t="array" ref="AB49">INDEX(Resultat!$E$5:$BK$73,AB$1,$T49)</f>
        <v/>
      </c>
      <c r="AC49" s="225" t="str" cm="1">
        <f t="array" ref="AC49">INDEX(Resultat!$E$5:$BK$73,AC$1,$T49)</f>
        <v/>
      </c>
      <c r="AD49" s="225" t="str" cm="1">
        <f t="array" ref="AD49">INDEX(Resultat!$E$5:$BK$73,AD$1,$T49)</f>
        <v/>
      </c>
      <c r="AE49" s="225" t="str" cm="1">
        <f t="array" ref="AE49">INDEX(Resultat!$E$5:$BK$73,AE$1,$T49)</f>
        <v/>
      </c>
      <c r="AF49" s="225" t="str" cm="1">
        <f t="array" ref="AF49">INDEX(Resultat!$E$5:$BK$73,AF$1,$T49)</f>
        <v/>
      </c>
      <c r="AG49" s="225" t="str" cm="1">
        <f t="array" ref="AG49">INDEX(Resultat!$E$5:$BK$73,AG$1,$T49)</f>
        <v/>
      </c>
      <c r="AH49" s="225" t="str" cm="1">
        <f t="array" ref="AH49">INDEX(Resultat!$E$5:$BK$73,AH$1,$T49)</f>
        <v/>
      </c>
      <c r="AI49" s="225" t="str" cm="1">
        <f t="array" ref="AI49">INDEX(Resultat!$E$5:$BK$73,AI$1,$T49)</f>
        <v/>
      </c>
      <c r="AJ49" s="225" t="str" cm="1">
        <f t="array" ref="AJ49">INDEX(Resultat!$E$5:$BK$73,AJ$1,$T49)</f>
        <v/>
      </c>
      <c r="AM49" s="226" t="str" cm="1">
        <f t="array" ref="AM49">INDEX(Resultat!$E$5:$BK$73,AM$1,$T49)</f>
        <v/>
      </c>
      <c r="AN49" s="227" t="str" cm="1">
        <f t="array" ref="AN49">INDEX(Resultat!$E$5:$BK$73,AN$1,$T49)</f>
        <v/>
      </c>
      <c r="AO49" s="228" t="str" cm="1">
        <f t="array" ref="AO49">INDEX(Resultat!$E$5:$BK$73,AO$1,$T49)</f>
        <v/>
      </c>
    </row>
    <row r="50" spans="1:41" x14ac:dyDescent="0.4">
      <c r="A50" s="3"/>
      <c r="B50" s="3"/>
      <c r="C50" s="3"/>
      <c r="D50" s="3"/>
      <c r="E50" s="3"/>
      <c r="F50" s="3"/>
      <c r="G50" s="3"/>
      <c r="H50" s="3"/>
      <c r="I50" s="3"/>
      <c r="J50" s="3"/>
      <c r="O50" s="3"/>
      <c r="P50" s="3"/>
      <c r="Q50" s="3"/>
      <c r="R50" s="3"/>
      <c r="T50" s="268">
        <v>48</v>
      </c>
      <c r="U50" s="223" t="str" cm="1">
        <f t="array" ref="U50">INDEX(Resultat!$E$5:$BK$73,U$1,$T50)</f>
        <v>Ikke tastet</v>
      </c>
      <c r="V50" s="224" t="str" cm="1">
        <f t="array" ref="V50">INDEX(Resultat!$E$5:$BK$73,V$1,$T50)</f>
        <v>-</v>
      </c>
      <c r="W50" s="223" t="str" cm="1">
        <f t="array" ref="W50">INDEX(Resultat!$E$5:$BK$73,W$1,$T50)</f>
        <v/>
      </c>
      <c r="X50" s="225" t="str" cm="1">
        <f t="array" ref="X50">INDEX(Resultat!$E$5:$BK$73,X$1,$T50)</f>
        <v/>
      </c>
      <c r="Y50" s="225" t="str" cm="1">
        <f t="array" ref="Y50">INDEX(Resultat!$E$5:$BK$73,Y$1,$T50)</f>
        <v/>
      </c>
      <c r="Z50" s="225" t="str" cm="1">
        <f t="array" ref="Z50">INDEX(Resultat!$E$5:$BK$73,Z$1,$T50)</f>
        <v/>
      </c>
      <c r="AA50" s="225" t="str" cm="1">
        <f t="array" ref="AA50">INDEX(Resultat!$E$5:$BK$73,AA$1,$T50)</f>
        <v/>
      </c>
      <c r="AB50" s="225" t="str" cm="1">
        <f t="array" ref="AB50">INDEX(Resultat!$E$5:$BK$73,AB$1,$T50)</f>
        <v/>
      </c>
      <c r="AC50" s="225" t="str" cm="1">
        <f t="array" ref="AC50">INDEX(Resultat!$E$5:$BK$73,AC$1,$T50)</f>
        <v/>
      </c>
      <c r="AD50" s="225" t="str" cm="1">
        <f t="array" ref="AD50">INDEX(Resultat!$E$5:$BK$73,AD$1,$T50)</f>
        <v/>
      </c>
      <c r="AE50" s="225" t="str" cm="1">
        <f t="array" ref="AE50">INDEX(Resultat!$E$5:$BK$73,AE$1,$T50)</f>
        <v/>
      </c>
      <c r="AF50" s="225" t="str" cm="1">
        <f t="array" ref="AF50">INDEX(Resultat!$E$5:$BK$73,AF$1,$T50)</f>
        <v/>
      </c>
      <c r="AG50" s="225" t="str" cm="1">
        <f t="array" ref="AG50">INDEX(Resultat!$E$5:$BK$73,AG$1,$T50)</f>
        <v/>
      </c>
      <c r="AH50" s="225" t="str" cm="1">
        <f t="array" ref="AH50">INDEX(Resultat!$E$5:$BK$73,AH$1,$T50)</f>
        <v/>
      </c>
      <c r="AI50" s="225" t="str" cm="1">
        <f t="array" ref="AI50">INDEX(Resultat!$E$5:$BK$73,AI$1,$T50)</f>
        <v/>
      </c>
      <c r="AJ50" s="225" t="str" cm="1">
        <f t="array" ref="AJ50">INDEX(Resultat!$E$5:$BK$73,AJ$1,$T50)</f>
        <v/>
      </c>
      <c r="AM50" s="226" t="str" cm="1">
        <f t="array" ref="AM50">INDEX(Resultat!$E$5:$BK$73,AM$1,$T50)</f>
        <v/>
      </c>
      <c r="AN50" s="227" t="str" cm="1">
        <f t="array" ref="AN50">INDEX(Resultat!$E$5:$BK$73,AN$1,$T50)</f>
        <v/>
      </c>
      <c r="AO50" s="228" t="str" cm="1">
        <f t="array" ref="AO50">INDEX(Resultat!$E$5:$BK$73,AO$1,$T50)</f>
        <v/>
      </c>
    </row>
    <row r="51" spans="1:41" x14ac:dyDescent="0.4">
      <c r="A51" s="3"/>
      <c r="B51" s="3"/>
      <c r="C51" s="3"/>
      <c r="D51" s="3"/>
      <c r="E51" s="3"/>
      <c r="F51" s="3"/>
      <c r="G51" s="3"/>
      <c r="H51" s="3"/>
      <c r="I51" s="3"/>
      <c r="J51" s="3"/>
      <c r="K51" s="3"/>
      <c r="L51" s="3"/>
      <c r="M51" s="3"/>
      <c r="N51" s="3"/>
      <c r="O51" s="3"/>
      <c r="P51" s="3"/>
      <c r="Q51" s="3"/>
      <c r="R51" s="3"/>
      <c r="T51" s="268">
        <v>49</v>
      </c>
      <c r="U51" s="223" t="str" cm="1">
        <f t="array" ref="U51">INDEX(Resultat!$E$5:$BK$73,U$1,$T51)</f>
        <v>Ikke tastet</v>
      </c>
      <c r="V51" s="224" t="str" cm="1">
        <f t="array" ref="V51">INDEX(Resultat!$E$5:$BK$73,V$1,$T51)</f>
        <v>-</v>
      </c>
      <c r="W51" s="223" t="str" cm="1">
        <f t="array" ref="W51">INDEX(Resultat!$E$5:$BK$73,W$1,$T51)</f>
        <v/>
      </c>
      <c r="X51" s="225" t="str" cm="1">
        <f t="array" ref="X51">INDEX(Resultat!$E$5:$BK$73,X$1,$T51)</f>
        <v/>
      </c>
      <c r="Y51" s="225" t="str" cm="1">
        <f t="array" ref="Y51">INDEX(Resultat!$E$5:$BK$73,Y$1,$T51)</f>
        <v/>
      </c>
      <c r="Z51" s="225" t="str" cm="1">
        <f t="array" ref="Z51">INDEX(Resultat!$E$5:$BK$73,Z$1,$T51)</f>
        <v/>
      </c>
      <c r="AA51" s="225" t="str" cm="1">
        <f t="array" ref="AA51">INDEX(Resultat!$E$5:$BK$73,AA$1,$T51)</f>
        <v/>
      </c>
      <c r="AB51" s="225" t="str" cm="1">
        <f t="array" ref="AB51">INDEX(Resultat!$E$5:$BK$73,AB$1,$T51)</f>
        <v/>
      </c>
      <c r="AC51" s="225" t="str" cm="1">
        <f t="array" ref="AC51">INDEX(Resultat!$E$5:$BK$73,AC$1,$T51)</f>
        <v/>
      </c>
      <c r="AD51" s="225" t="str" cm="1">
        <f t="array" ref="AD51">INDEX(Resultat!$E$5:$BK$73,AD$1,$T51)</f>
        <v/>
      </c>
      <c r="AE51" s="225" t="str" cm="1">
        <f t="array" ref="AE51">INDEX(Resultat!$E$5:$BK$73,AE$1,$T51)</f>
        <v/>
      </c>
      <c r="AF51" s="225" t="str" cm="1">
        <f t="array" ref="AF51">INDEX(Resultat!$E$5:$BK$73,AF$1,$T51)</f>
        <v/>
      </c>
      <c r="AG51" s="225" t="str" cm="1">
        <f t="array" ref="AG51">INDEX(Resultat!$E$5:$BK$73,AG$1,$T51)</f>
        <v/>
      </c>
      <c r="AH51" s="225" t="str" cm="1">
        <f t="array" ref="AH51">INDEX(Resultat!$E$5:$BK$73,AH$1,$T51)</f>
        <v/>
      </c>
      <c r="AI51" s="225" t="str" cm="1">
        <f t="array" ref="AI51">INDEX(Resultat!$E$5:$BK$73,AI$1,$T51)</f>
        <v/>
      </c>
      <c r="AJ51" s="225" t="str" cm="1">
        <f t="array" ref="AJ51">INDEX(Resultat!$E$5:$BK$73,AJ$1,$T51)</f>
        <v/>
      </c>
      <c r="AM51" s="226" t="str" cm="1">
        <f t="array" ref="AM51">INDEX(Resultat!$E$5:$BK$73,AM$1,$T51)</f>
        <v/>
      </c>
      <c r="AN51" s="227" t="str" cm="1">
        <f t="array" ref="AN51">INDEX(Resultat!$E$5:$BK$73,AN$1,$T51)</f>
        <v/>
      </c>
      <c r="AO51" s="228" t="str" cm="1">
        <f t="array" ref="AO51">INDEX(Resultat!$E$5:$BK$73,AO$1,$T51)</f>
        <v/>
      </c>
    </row>
    <row r="52" spans="1:41" x14ac:dyDescent="0.4">
      <c r="A52" s="3"/>
      <c r="B52" s="3"/>
      <c r="C52" s="3"/>
      <c r="D52" s="3"/>
      <c r="E52" s="3"/>
      <c r="F52" s="3"/>
      <c r="G52" s="3"/>
      <c r="H52" s="3"/>
      <c r="I52" s="3"/>
      <c r="J52" s="3"/>
      <c r="K52" s="3"/>
      <c r="L52" s="3"/>
      <c r="M52" s="3"/>
      <c r="N52" s="3"/>
      <c r="O52" s="3"/>
      <c r="P52" s="3"/>
      <c r="Q52" s="3"/>
      <c r="R52" s="3"/>
      <c r="T52" s="268">
        <v>50</v>
      </c>
      <c r="U52" s="223" t="str" cm="1">
        <f t="array" ref="U52">INDEX(Resultat!$E$5:$BK$73,U$1,$T52)</f>
        <v>Ikke tastet</v>
      </c>
      <c r="V52" s="224" t="str" cm="1">
        <f t="array" ref="V52">INDEX(Resultat!$E$5:$BK$73,V$1,$T52)</f>
        <v>-</v>
      </c>
      <c r="W52" s="223" t="str" cm="1">
        <f t="array" ref="W52">INDEX(Resultat!$E$5:$BK$73,W$1,$T52)</f>
        <v/>
      </c>
      <c r="X52" s="225" t="str" cm="1">
        <f t="array" ref="X52">INDEX(Resultat!$E$5:$BK$73,X$1,$T52)</f>
        <v/>
      </c>
      <c r="Y52" s="225" t="str" cm="1">
        <f t="array" ref="Y52">INDEX(Resultat!$E$5:$BK$73,Y$1,$T52)</f>
        <v/>
      </c>
      <c r="Z52" s="225" t="str" cm="1">
        <f t="array" ref="Z52">INDEX(Resultat!$E$5:$BK$73,Z$1,$T52)</f>
        <v/>
      </c>
      <c r="AA52" s="225" t="str" cm="1">
        <f t="array" ref="AA52">INDEX(Resultat!$E$5:$BK$73,AA$1,$T52)</f>
        <v/>
      </c>
      <c r="AB52" s="225" t="str" cm="1">
        <f t="array" ref="AB52">INDEX(Resultat!$E$5:$BK$73,AB$1,$T52)</f>
        <v/>
      </c>
      <c r="AC52" s="225" t="str" cm="1">
        <f t="array" ref="AC52">INDEX(Resultat!$E$5:$BK$73,AC$1,$T52)</f>
        <v/>
      </c>
      <c r="AD52" s="225" t="str" cm="1">
        <f t="array" ref="AD52">INDEX(Resultat!$E$5:$BK$73,AD$1,$T52)</f>
        <v/>
      </c>
      <c r="AE52" s="225" t="str" cm="1">
        <f t="array" ref="AE52">INDEX(Resultat!$E$5:$BK$73,AE$1,$T52)</f>
        <v/>
      </c>
      <c r="AF52" s="225" t="str" cm="1">
        <f t="array" ref="AF52">INDEX(Resultat!$E$5:$BK$73,AF$1,$T52)</f>
        <v/>
      </c>
      <c r="AG52" s="225" t="str" cm="1">
        <f t="array" ref="AG52">INDEX(Resultat!$E$5:$BK$73,AG$1,$T52)</f>
        <v/>
      </c>
      <c r="AH52" s="225" t="str" cm="1">
        <f t="array" ref="AH52">INDEX(Resultat!$E$5:$BK$73,AH$1,$T52)</f>
        <v/>
      </c>
      <c r="AI52" s="225" t="str" cm="1">
        <f t="array" ref="AI52">INDEX(Resultat!$E$5:$BK$73,AI$1,$T52)</f>
        <v/>
      </c>
      <c r="AJ52" s="225" t="str" cm="1">
        <f t="array" ref="AJ52">INDEX(Resultat!$E$5:$BK$73,AJ$1,$T52)</f>
        <v/>
      </c>
      <c r="AM52" s="226" t="str" cm="1">
        <f t="array" ref="AM52">INDEX(Resultat!$E$5:$BK$73,AM$1,$T52)</f>
        <v/>
      </c>
      <c r="AN52" s="227" t="str" cm="1">
        <f t="array" ref="AN52">INDEX(Resultat!$E$5:$BK$73,AN$1,$T52)</f>
        <v/>
      </c>
      <c r="AO52" s="228" t="str" cm="1">
        <f t="array" ref="AO52">INDEX(Resultat!$E$5:$BK$73,AO$1,$T52)</f>
        <v/>
      </c>
    </row>
    <row r="53" spans="1:41" x14ac:dyDescent="0.4">
      <c r="A53" s="3"/>
      <c r="B53" s="3"/>
      <c r="C53" s="3"/>
      <c r="D53" s="3"/>
      <c r="E53" s="3"/>
      <c r="F53" s="3"/>
      <c r="G53" s="3"/>
      <c r="H53" s="3"/>
      <c r="I53" s="3"/>
      <c r="J53" s="3"/>
      <c r="K53" s="3"/>
      <c r="L53" s="3"/>
      <c r="M53" s="3"/>
      <c r="N53" s="3"/>
      <c r="O53" s="3"/>
      <c r="P53" s="3"/>
      <c r="Q53" s="3"/>
      <c r="R53" s="3"/>
      <c r="T53" s="268">
        <v>51</v>
      </c>
      <c r="U53" s="223" t="str" cm="1">
        <f t="array" ref="U53">INDEX(Resultat!$E$5:$BK$73,U$1,$T53)</f>
        <v>Ikke tastet</v>
      </c>
      <c r="V53" s="224" t="str" cm="1">
        <f t="array" ref="V53">INDEX(Resultat!$E$5:$BK$73,V$1,$T53)</f>
        <v>-</v>
      </c>
      <c r="W53" s="223" t="str" cm="1">
        <f t="array" ref="W53">INDEX(Resultat!$E$5:$BK$73,W$1,$T53)</f>
        <v/>
      </c>
      <c r="X53" s="225" t="str" cm="1">
        <f t="array" ref="X53">INDEX(Resultat!$E$5:$BK$73,X$1,$T53)</f>
        <v/>
      </c>
      <c r="Y53" s="225" t="str" cm="1">
        <f t="array" ref="Y53">INDEX(Resultat!$E$5:$BK$73,Y$1,$T53)</f>
        <v/>
      </c>
      <c r="Z53" s="225" t="str" cm="1">
        <f t="array" ref="Z53">INDEX(Resultat!$E$5:$BK$73,Z$1,$T53)</f>
        <v/>
      </c>
      <c r="AA53" s="225" t="str" cm="1">
        <f t="array" ref="AA53">INDEX(Resultat!$E$5:$BK$73,AA$1,$T53)</f>
        <v/>
      </c>
      <c r="AB53" s="225" t="str" cm="1">
        <f t="array" ref="AB53">INDEX(Resultat!$E$5:$BK$73,AB$1,$T53)</f>
        <v/>
      </c>
      <c r="AC53" s="225" t="str" cm="1">
        <f t="array" ref="AC53">INDEX(Resultat!$E$5:$BK$73,AC$1,$T53)</f>
        <v/>
      </c>
      <c r="AD53" s="225" t="str" cm="1">
        <f t="array" ref="AD53">INDEX(Resultat!$E$5:$BK$73,AD$1,$T53)</f>
        <v/>
      </c>
      <c r="AE53" s="225" t="str" cm="1">
        <f t="array" ref="AE53">INDEX(Resultat!$E$5:$BK$73,AE$1,$T53)</f>
        <v/>
      </c>
      <c r="AF53" s="225" t="str" cm="1">
        <f t="array" ref="AF53">INDEX(Resultat!$E$5:$BK$73,AF$1,$T53)</f>
        <v/>
      </c>
      <c r="AG53" s="225" t="str" cm="1">
        <f t="array" ref="AG53">INDEX(Resultat!$E$5:$BK$73,AG$1,$T53)</f>
        <v/>
      </c>
      <c r="AH53" s="225" t="str" cm="1">
        <f t="array" ref="AH53">INDEX(Resultat!$E$5:$BK$73,AH$1,$T53)</f>
        <v/>
      </c>
      <c r="AI53" s="225" t="str" cm="1">
        <f t="array" ref="AI53">INDEX(Resultat!$E$5:$BK$73,AI$1,$T53)</f>
        <v/>
      </c>
      <c r="AJ53" s="225" t="str" cm="1">
        <f t="array" ref="AJ53">INDEX(Resultat!$E$5:$BK$73,AJ$1,$T53)</f>
        <v/>
      </c>
      <c r="AM53" s="226" t="str" cm="1">
        <f t="array" ref="AM53">INDEX(Resultat!$E$5:$BK$73,AM$1,$T53)</f>
        <v/>
      </c>
      <c r="AN53" s="227" t="str" cm="1">
        <f t="array" ref="AN53">INDEX(Resultat!$E$5:$BK$73,AN$1,$T53)</f>
        <v/>
      </c>
      <c r="AO53" s="228" t="str" cm="1">
        <f t="array" ref="AO53">INDEX(Resultat!$E$5:$BK$73,AO$1,$T53)</f>
        <v/>
      </c>
    </row>
    <row r="54" spans="1:41" x14ac:dyDescent="0.4">
      <c r="A54" s="3"/>
      <c r="B54" s="3"/>
      <c r="C54" s="3"/>
      <c r="D54" s="3"/>
      <c r="E54" s="3"/>
      <c r="F54" s="3"/>
      <c r="G54" s="3"/>
      <c r="H54" s="3"/>
      <c r="I54" s="3"/>
      <c r="J54" s="3"/>
      <c r="K54" s="3"/>
      <c r="L54" s="3"/>
      <c r="M54" s="3"/>
      <c r="N54" s="3"/>
      <c r="O54" s="3"/>
      <c r="P54" s="3"/>
      <c r="Q54" s="3"/>
      <c r="R54" s="3"/>
      <c r="T54" s="268">
        <v>52</v>
      </c>
      <c r="U54" s="223" t="str" cm="1">
        <f t="array" ref="U54">INDEX(Resultat!$E$5:$BK$73,U$1,$T54)</f>
        <v>Ikke tastet</v>
      </c>
      <c r="V54" s="224" t="str" cm="1">
        <f t="array" ref="V54">INDEX(Resultat!$E$5:$BK$73,V$1,$T54)</f>
        <v>-</v>
      </c>
      <c r="W54" s="223" t="str" cm="1">
        <f t="array" ref="W54">INDEX(Resultat!$E$5:$BK$73,W$1,$T54)</f>
        <v/>
      </c>
      <c r="X54" s="225" t="str" cm="1">
        <f t="array" ref="X54">INDEX(Resultat!$E$5:$BK$73,X$1,$T54)</f>
        <v/>
      </c>
      <c r="Y54" s="225" t="str" cm="1">
        <f t="array" ref="Y54">INDEX(Resultat!$E$5:$BK$73,Y$1,$T54)</f>
        <v/>
      </c>
      <c r="Z54" s="225" t="str" cm="1">
        <f t="array" ref="Z54">INDEX(Resultat!$E$5:$BK$73,Z$1,$T54)</f>
        <v/>
      </c>
      <c r="AA54" s="225" t="str" cm="1">
        <f t="array" ref="AA54">INDEX(Resultat!$E$5:$BK$73,AA$1,$T54)</f>
        <v/>
      </c>
      <c r="AB54" s="225" t="str" cm="1">
        <f t="array" ref="AB54">INDEX(Resultat!$E$5:$BK$73,AB$1,$T54)</f>
        <v/>
      </c>
      <c r="AC54" s="225" t="str" cm="1">
        <f t="array" ref="AC54">INDEX(Resultat!$E$5:$BK$73,AC$1,$T54)</f>
        <v/>
      </c>
      <c r="AD54" s="225" t="str" cm="1">
        <f t="array" ref="AD54">INDEX(Resultat!$E$5:$BK$73,AD$1,$T54)</f>
        <v/>
      </c>
      <c r="AE54" s="225" t="str" cm="1">
        <f t="array" ref="AE54">INDEX(Resultat!$E$5:$BK$73,AE$1,$T54)</f>
        <v/>
      </c>
      <c r="AF54" s="225" t="str" cm="1">
        <f t="array" ref="AF54">INDEX(Resultat!$E$5:$BK$73,AF$1,$T54)</f>
        <v/>
      </c>
      <c r="AG54" s="225" t="str" cm="1">
        <f t="array" ref="AG54">INDEX(Resultat!$E$5:$BK$73,AG$1,$T54)</f>
        <v/>
      </c>
      <c r="AH54" s="225" t="str" cm="1">
        <f t="array" ref="AH54">INDEX(Resultat!$E$5:$BK$73,AH$1,$T54)</f>
        <v/>
      </c>
      <c r="AI54" s="225" t="str" cm="1">
        <f t="array" ref="AI54">INDEX(Resultat!$E$5:$BK$73,AI$1,$T54)</f>
        <v/>
      </c>
      <c r="AJ54" s="225" t="str" cm="1">
        <f t="array" ref="AJ54">INDEX(Resultat!$E$5:$BK$73,AJ$1,$T54)</f>
        <v/>
      </c>
      <c r="AM54" s="226" t="str" cm="1">
        <f t="array" ref="AM54">INDEX(Resultat!$E$5:$BK$73,AM$1,$T54)</f>
        <v/>
      </c>
      <c r="AN54" s="227" t="str" cm="1">
        <f t="array" ref="AN54">INDEX(Resultat!$E$5:$BK$73,AN$1,$T54)</f>
        <v/>
      </c>
      <c r="AO54" s="228" t="str" cm="1">
        <f t="array" ref="AO54">INDEX(Resultat!$E$5:$BK$73,AO$1,$T54)</f>
        <v/>
      </c>
    </row>
    <row r="55" spans="1:41" x14ac:dyDescent="0.4">
      <c r="A55" s="3"/>
      <c r="B55" s="3"/>
      <c r="C55" s="3"/>
      <c r="D55" s="3"/>
      <c r="E55" s="3"/>
      <c r="F55" s="3"/>
      <c r="G55" s="3"/>
      <c r="H55" s="3"/>
      <c r="I55" s="3"/>
      <c r="J55" s="3"/>
      <c r="K55" s="3"/>
      <c r="L55" s="3"/>
      <c r="M55" s="3"/>
      <c r="N55" s="3"/>
      <c r="O55" s="3"/>
      <c r="P55" s="3"/>
      <c r="Q55" s="3"/>
      <c r="R55" s="3"/>
      <c r="T55" s="268">
        <v>53</v>
      </c>
      <c r="U55" s="223" t="str" cm="1">
        <f t="array" ref="U55">INDEX(Resultat!$E$5:$BK$73,U$1,$T55)</f>
        <v>Ikke tastet</v>
      </c>
      <c r="V55" s="224" t="str" cm="1">
        <f t="array" ref="V55">INDEX(Resultat!$E$5:$BK$73,V$1,$T55)</f>
        <v>-</v>
      </c>
      <c r="W55" s="223" t="str" cm="1">
        <f t="array" ref="W55">INDEX(Resultat!$E$5:$BK$73,W$1,$T55)</f>
        <v/>
      </c>
      <c r="X55" s="225" t="str" cm="1">
        <f t="array" ref="X55">INDEX(Resultat!$E$5:$BK$73,X$1,$T55)</f>
        <v/>
      </c>
      <c r="Y55" s="225" t="str" cm="1">
        <f t="array" ref="Y55">INDEX(Resultat!$E$5:$BK$73,Y$1,$T55)</f>
        <v/>
      </c>
      <c r="Z55" s="225" t="str" cm="1">
        <f t="array" ref="Z55">INDEX(Resultat!$E$5:$BK$73,Z$1,$T55)</f>
        <v/>
      </c>
      <c r="AA55" s="225" t="str" cm="1">
        <f t="array" ref="AA55">INDEX(Resultat!$E$5:$BK$73,AA$1,$T55)</f>
        <v/>
      </c>
      <c r="AB55" s="225" t="str" cm="1">
        <f t="array" ref="AB55">INDEX(Resultat!$E$5:$BK$73,AB$1,$T55)</f>
        <v/>
      </c>
      <c r="AC55" s="225" t="str" cm="1">
        <f t="array" ref="AC55">INDEX(Resultat!$E$5:$BK$73,AC$1,$T55)</f>
        <v/>
      </c>
      <c r="AD55" s="225" t="str" cm="1">
        <f t="array" ref="AD55">INDEX(Resultat!$E$5:$BK$73,AD$1,$T55)</f>
        <v/>
      </c>
      <c r="AE55" s="225" t="str" cm="1">
        <f t="array" ref="AE55">INDEX(Resultat!$E$5:$BK$73,AE$1,$T55)</f>
        <v/>
      </c>
      <c r="AF55" s="225" t="str" cm="1">
        <f t="array" ref="AF55">INDEX(Resultat!$E$5:$BK$73,AF$1,$T55)</f>
        <v/>
      </c>
      <c r="AG55" s="225" t="str" cm="1">
        <f t="array" ref="AG55">INDEX(Resultat!$E$5:$BK$73,AG$1,$T55)</f>
        <v/>
      </c>
      <c r="AH55" s="225" t="str" cm="1">
        <f t="array" ref="AH55">INDEX(Resultat!$E$5:$BK$73,AH$1,$T55)</f>
        <v/>
      </c>
      <c r="AI55" s="225" t="str" cm="1">
        <f t="array" ref="AI55">INDEX(Resultat!$E$5:$BK$73,AI$1,$T55)</f>
        <v/>
      </c>
      <c r="AJ55" s="225" t="str" cm="1">
        <f t="array" ref="AJ55">INDEX(Resultat!$E$5:$BK$73,AJ$1,$T55)</f>
        <v/>
      </c>
      <c r="AM55" s="226" t="str" cm="1">
        <f t="array" ref="AM55">INDEX(Resultat!$E$5:$BK$73,AM$1,$T55)</f>
        <v/>
      </c>
      <c r="AN55" s="227" t="str" cm="1">
        <f t="array" ref="AN55">INDEX(Resultat!$E$5:$BK$73,AN$1,$T55)</f>
        <v/>
      </c>
      <c r="AO55" s="228" t="str" cm="1">
        <f t="array" ref="AO55">INDEX(Resultat!$E$5:$BK$73,AO$1,$T55)</f>
        <v/>
      </c>
    </row>
    <row r="56" spans="1:41" x14ac:dyDescent="0.4">
      <c r="A56" s="3"/>
      <c r="B56" s="3"/>
      <c r="C56" s="3"/>
      <c r="D56" s="3"/>
      <c r="E56" s="3"/>
      <c r="F56" s="3"/>
      <c r="G56" s="3"/>
      <c r="H56" s="3"/>
      <c r="I56" s="3"/>
      <c r="J56" s="3"/>
      <c r="K56" s="3"/>
      <c r="L56" s="3"/>
      <c r="M56" s="3"/>
      <c r="N56" s="3"/>
      <c r="O56" s="3"/>
      <c r="P56" s="3"/>
      <c r="Q56" s="3"/>
      <c r="R56" s="3"/>
      <c r="T56" s="268">
        <v>54</v>
      </c>
      <c r="U56" s="223" t="str" cm="1">
        <f t="array" ref="U56">INDEX(Resultat!$E$5:$BK$73,U$1,$T56)</f>
        <v>Ikke tastet</v>
      </c>
      <c r="V56" s="224" t="str" cm="1">
        <f t="array" ref="V56">INDEX(Resultat!$E$5:$BK$73,V$1,$T56)</f>
        <v>-</v>
      </c>
      <c r="W56" s="223" t="str" cm="1">
        <f t="array" ref="W56">INDEX(Resultat!$E$5:$BK$73,W$1,$T56)</f>
        <v/>
      </c>
      <c r="X56" s="225" t="str" cm="1">
        <f t="array" ref="X56">INDEX(Resultat!$E$5:$BK$73,X$1,$T56)</f>
        <v/>
      </c>
      <c r="Y56" s="225" t="str" cm="1">
        <f t="array" ref="Y56">INDEX(Resultat!$E$5:$BK$73,Y$1,$T56)</f>
        <v/>
      </c>
      <c r="Z56" s="225" t="str" cm="1">
        <f t="array" ref="Z56">INDEX(Resultat!$E$5:$BK$73,Z$1,$T56)</f>
        <v/>
      </c>
      <c r="AA56" s="225" t="str" cm="1">
        <f t="array" ref="AA56">INDEX(Resultat!$E$5:$BK$73,AA$1,$T56)</f>
        <v/>
      </c>
      <c r="AB56" s="225" t="str" cm="1">
        <f t="array" ref="AB56">INDEX(Resultat!$E$5:$BK$73,AB$1,$T56)</f>
        <v/>
      </c>
      <c r="AC56" s="225" t="str" cm="1">
        <f t="array" ref="AC56">INDEX(Resultat!$E$5:$BK$73,AC$1,$T56)</f>
        <v/>
      </c>
      <c r="AD56" s="225" t="str" cm="1">
        <f t="array" ref="AD56">INDEX(Resultat!$E$5:$BK$73,AD$1,$T56)</f>
        <v/>
      </c>
      <c r="AE56" s="225" t="str" cm="1">
        <f t="array" ref="AE56">INDEX(Resultat!$E$5:$BK$73,AE$1,$T56)</f>
        <v/>
      </c>
      <c r="AF56" s="225" t="str" cm="1">
        <f t="array" ref="AF56">INDEX(Resultat!$E$5:$BK$73,AF$1,$T56)</f>
        <v/>
      </c>
      <c r="AG56" s="225" t="str" cm="1">
        <f t="array" ref="AG56">INDEX(Resultat!$E$5:$BK$73,AG$1,$T56)</f>
        <v/>
      </c>
      <c r="AH56" s="225" t="str" cm="1">
        <f t="array" ref="AH56">INDEX(Resultat!$E$5:$BK$73,AH$1,$T56)</f>
        <v/>
      </c>
      <c r="AI56" s="225" t="str" cm="1">
        <f t="array" ref="AI56">INDEX(Resultat!$E$5:$BK$73,AI$1,$T56)</f>
        <v/>
      </c>
      <c r="AJ56" s="225" t="str" cm="1">
        <f t="array" ref="AJ56">INDEX(Resultat!$E$5:$BK$73,AJ$1,$T56)</f>
        <v/>
      </c>
      <c r="AM56" s="226" t="str" cm="1">
        <f t="array" ref="AM56">INDEX(Resultat!$E$5:$BK$73,AM$1,$T56)</f>
        <v/>
      </c>
      <c r="AN56" s="227" t="str" cm="1">
        <f t="array" ref="AN56">INDEX(Resultat!$E$5:$BK$73,AN$1,$T56)</f>
        <v/>
      </c>
      <c r="AO56" s="228" t="str" cm="1">
        <f t="array" ref="AO56">INDEX(Resultat!$E$5:$BK$73,AO$1,$T56)</f>
        <v/>
      </c>
    </row>
    <row r="57" spans="1:41" x14ac:dyDescent="0.4">
      <c r="A57" s="3"/>
      <c r="B57" s="3"/>
      <c r="C57" s="3"/>
      <c r="D57" s="3"/>
      <c r="E57" s="3"/>
      <c r="F57" s="3"/>
      <c r="G57" s="3"/>
      <c r="H57" s="3"/>
      <c r="I57" s="3"/>
      <c r="J57" s="3"/>
      <c r="K57" s="3"/>
      <c r="L57" s="3"/>
      <c r="M57" s="3"/>
      <c r="N57" s="3"/>
      <c r="O57" s="3"/>
      <c r="P57" s="3"/>
      <c r="Q57" s="3"/>
      <c r="R57" s="3"/>
      <c r="T57" s="268">
        <v>55</v>
      </c>
      <c r="U57" s="223" t="str" cm="1">
        <f t="array" ref="U57">INDEX(Resultat!$E$5:$BK$73,U$1,$T57)</f>
        <v>Ikke tastet</v>
      </c>
      <c r="V57" s="224" t="str" cm="1">
        <f t="array" ref="V57">INDEX(Resultat!$E$5:$BK$73,V$1,$T57)</f>
        <v>-</v>
      </c>
      <c r="W57" s="223" t="str" cm="1">
        <f t="array" ref="W57">INDEX(Resultat!$E$5:$BK$73,W$1,$T57)</f>
        <v/>
      </c>
      <c r="X57" s="225" t="str" cm="1">
        <f t="array" ref="X57">INDEX(Resultat!$E$5:$BK$73,X$1,$T57)</f>
        <v/>
      </c>
      <c r="Y57" s="225" t="str" cm="1">
        <f t="array" ref="Y57">INDEX(Resultat!$E$5:$BK$73,Y$1,$T57)</f>
        <v/>
      </c>
      <c r="Z57" s="225" t="str" cm="1">
        <f t="array" ref="Z57">INDEX(Resultat!$E$5:$BK$73,Z$1,$T57)</f>
        <v/>
      </c>
      <c r="AA57" s="225" t="str" cm="1">
        <f t="array" ref="AA57">INDEX(Resultat!$E$5:$BK$73,AA$1,$T57)</f>
        <v/>
      </c>
      <c r="AB57" s="225" t="str" cm="1">
        <f t="array" ref="AB57">INDEX(Resultat!$E$5:$BK$73,AB$1,$T57)</f>
        <v/>
      </c>
      <c r="AC57" s="225" t="str" cm="1">
        <f t="array" ref="AC57">INDEX(Resultat!$E$5:$BK$73,AC$1,$T57)</f>
        <v/>
      </c>
      <c r="AD57" s="225" t="str" cm="1">
        <f t="array" ref="AD57">INDEX(Resultat!$E$5:$BK$73,AD$1,$T57)</f>
        <v/>
      </c>
      <c r="AE57" s="225" t="str" cm="1">
        <f t="array" ref="AE57">INDEX(Resultat!$E$5:$BK$73,AE$1,$T57)</f>
        <v/>
      </c>
      <c r="AF57" s="225" t="str" cm="1">
        <f t="array" ref="AF57">INDEX(Resultat!$E$5:$BK$73,AF$1,$T57)</f>
        <v/>
      </c>
      <c r="AG57" s="225" t="str" cm="1">
        <f t="array" ref="AG57">INDEX(Resultat!$E$5:$BK$73,AG$1,$T57)</f>
        <v/>
      </c>
      <c r="AH57" s="225" t="str" cm="1">
        <f t="array" ref="AH57">INDEX(Resultat!$E$5:$BK$73,AH$1,$T57)</f>
        <v/>
      </c>
      <c r="AI57" s="225" t="str" cm="1">
        <f t="array" ref="AI57">INDEX(Resultat!$E$5:$BK$73,AI$1,$T57)</f>
        <v/>
      </c>
      <c r="AJ57" s="225" t="str" cm="1">
        <f t="array" ref="AJ57">INDEX(Resultat!$E$5:$BK$73,AJ$1,$T57)</f>
        <v/>
      </c>
      <c r="AM57" s="226" t="str" cm="1">
        <f t="array" ref="AM57">INDEX(Resultat!$E$5:$BK$73,AM$1,$T57)</f>
        <v/>
      </c>
      <c r="AN57" s="227" t="str" cm="1">
        <f t="array" ref="AN57">INDEX(Resultat!$E$5:$BK$73,AN$1,$T57)</f>
        <v/>
      </c>
      <c r="AO57" s="228" t="str" cm="1">
        <f t="array" ref="AO57">INDEX(Resultat!$E$5:$BK$73,AO$1,$T57)</f>
        <v/>
      </c>
    </row>
    <row r="58" spans="1:41" x14ac:dyDescent="0.4">
      <c r="A58" s="3"/>
      <c r="B58" s="3"/>
      <c r="C58" s="3"/>
      <c r="D58" s="3"/>
      <c r="E58" s="3"/>
      <c r="F58" s="3"/>
      <c r="G58" s="3"/>
      <c r="H58" s="3"/>
      <c r="I58" s="3"/>
      <c r="J58" s="3"/>
      <c r="K58" s="3"/>
      <c r="L58" s="3"/>
      <c r="M58" s="3"/>
      <c r="N58" s="3"/>
      <c r="O58" s="3"/>
      <c r="P58" s="3"/>
      <c r="Q58" s="3"/>
      <c r="R58" s="3"/>
      <c r="T58" s="268">
        <v>56</v>
      </c>
      <c r="U58" s="223" t="str" cm="1">
        <f t="array" ref="U58">INDEX(Resultat!$E$5:$BK$73,U$1,$T58)</f>
        <v>Ikke tastet</v>
      </c>
      <c r="V58" s="224" t="str" cm="1">
        <f t="array" ref="V58">INDEX(Resultat!$E$5:$BK$73,V$1,$T58)</f>
        <v>-</v>
      </c>
      <c r="W58" s="223" t="str" cm="1">
        <f t="array" ref="W58">INDEX(Resultat!$E$5:$BK$73,W$1,$T58)</f>
        <v/>
      </c>
      <c r="X58" s="225" t="str" cm="1">
        <f t="array" ref="X58">INDEX(Resultat!$E$5:$BK$73,X$1,$T58)</f>
        <v/>
      </c>
      <c r="Y58" s="225" t="str" cm="1">
        <f t="array" ref="Y58">INDEX(Resultat!$E$5:$BK$73,Y$1,$T58)</f>
        <v/>
      </c>
      <c r="Z58" s="225" t="str" cm="1">
        <f t="array" ref="Z58">INDEX(Resultat!$E$5:$BK$73,Z$1,$T58)</f>
        <v/>
      </c>
      <c r="AA58" s="225" t="str" cm="1">
        <f t="array" ref="AA58">INDEX(Resultat!$E$5:$BK$73,AA$1,$T58)</f>
        <v/>
      </c>
      <c r="AB58" s="225" t="str" cm="1">
        <f t="array" ref="AB58">INDEX(Resultat!$E$5:$BK$73,AB$1,$T58)</f>
        <v/>
      </c>
      <c r="AC58" s="225" t="str" cm="1">
        <f t="array" ref="AC58">INDEX(Resultat!$E$5:$BK$73,AC$1,$T58)</f>
        <v/>
      </c>
      <c r="AD58" s="225" t="str" cm="1">
        <f t="array" ref="AD58">INDEX(Resultat!$E$5:$BK$73,AD$1,$T58)</f>
        <v/>
      </c>
      <c r="AE58" s="225" t="str" cm="1">
        <f t="array" ref="AE58">INDEX(Resultat!$E$5:$BK$73,AE$1,$T58)</f>
        <v/>
      </c>
      <c r="AF58" s="225" t="str" cm="1">
        <f t="array" ref="AF58">INDEX(Resultat!$E$5:$BK$73,AF$1,$T58)</f>
        <v/>
      </c>
      <c r="AG58" s="225" t="str" cm="1">
        <f t="array" ref="AG58">INDEX(Resultat!$E$5:$BK$73,AG$1,$T58)</f>
        <v/>
      </c>
      <c r="AH58" s="225" t="str" cm="1">
        <f t="array" ref="AH58">INDEX(Resultat!$E$5:$BK$73,AH$1,$T58)</f>
        <v/>
      </c>
      <c r="AI58" s="225" t="str" cm="1">
        <f t="array" ref="AI58">INDEX(Resultat!$E$5:$BK$73,AI$1,$T58)</f>
        <v/>
      </c>
      <c r="AJ58" s="225" t="str" cm="1">
        <f t="array" ref="AJ58">INDEX(Resultat!$E$5:$BK$73,AJ$1,$T58)</f>
        <v/>
      </c>
      <c r="AO58" s="229"/>
    </row>
    <row r="59" spans="1:41" x14ac:dyDescent="0.4">
      <c r="A59" s="3"/>
      <c r="B59" s="3"/>
      <c r="C59" s="3"/>
      <c r="D59" s="3"/>
      <c r="E59" s="3"/>
      <c r="F59" s="3"/>
      <c r="G59" s="3"/>
      <c r="H59" s="3"/>
      <c r="I59" s="3"/>
      <c r="J59" s="3"/>
      <c r="K59" s="3"/>
      <c r="L59" s="3"/>
      <c r="M59" s="3"/>
      <c r="N59" s="3"/>
      <c r="O59" s="3"/>
      <c r="P59" s="3"/>
      <c r="Q59" s="3"/>
      <c r="R59" s="3"/>
      <c r="T59" s="268">
        <v>57</v>
      </c>
      <c r="U59" s="223" t="str" cm="1">
        <f t="array" ref="U59">INDEX(Resultat!$E$5:$BK$73,U$1,$T59)</f>
        <v>Ikke tastet</v>
      </c>
      <c r="V59" s="224" t="str" cm="1">
        <f t="array" ref="V59">INDEX(Resultat!$E$5:$BK$73,V$1,$T59)</f>
        <v>-</v>
      </c>
      <c r="W59" s="223" t="str" cm="1">
        <f t="array" ref="W59">INDEX(Resultat!$E$5:$BK$73,W$1,$T59)</f>
        <v/>
      </c>
      <c r="X59" s="225" t="str" cm="1">
        <f t="array" ref="X59">INDEX(Resultat!$E$5:$BK$73,X$1,$T59)</f>
        <v/>
      </c>
      <c r="Y59" s="225" t="str" cm="1">
        <f t="array" ref="Y59">INDEX(Resultat!$E$5:$BK$73,Y$1,$T59)</f>
        <v/>
      </c>
      <c r="Z59" s="225" t="str" cm="1">
        <f t="array" ref="Z59">INDEX(Resultat!$E$5:$BK$73,Z$1,$T59)</f>
        <v/>
      </c>
      <c r="AA59" s="225" t="str" cm="1">
        <f t="array" ref="AA59">INDEX(Resultat!$E$5:$BK$73,AA$1,$T59)</f>
        <v/>
      </c>
      <c r="AB59" s="225" t="str" cm="1">
        <f t="array" ref="AB59">INDEX(Resultat!$E$5:$BK$73,AB$1,$T59)</f>
        <v/>
      </c>
      <c r="AC59" s="225" t="str" cm="1">
        <f t="array" ref="AC59">INDEX(Resultat!$E$5:$BK$73,AC$1,$T59)</f>
        <v/>
      </c>
      <c r="AD59" s="225" t="str" cm="1">
        <f t="array" ref="AD59">INDEX(Resultat!$E$5:$BK$73,AD$1,$T59)</f>
        <v/>
      </c>
      <c r="AE59" s="225" t="str" cm="1">
        <f t="array" ref="AE59">INDEX(Resultat!$E$5:$BK$73,AE$1,$T59)</f>
        <v/>
      </c>
      <c r="AF59" s="225" t="str" cm="1">
        <f t="array" ref="AF59">INDEX(Resultat!$E$5:$BK$73,AF$1,$T59)</f>
        <v/>
      </c>
      <c r="AG59" s="225" t="str" cm="1">
        <f t="array" ref="AG59">INDEX(Resultat!$E$5:$BK$73,AG$1,$T59)</f>
        <v/>
      </c>
      <c r="AH59" s="225" t="str" cm="1">
        <f t="array" ref="AH59">INDEX(Resultat!$E$5:$BK$73,AH$1,$T59)</f>
        <v/>
      </c>
      <c r="AI59" s="225" t="str" cm="1">
        <f t="array" ref="AI59">INDEX(Resultat!$E$5:$BK$73,AI$1,$T59)</f>
        <v/>
      </c>
      <c r="AJ59" s="225" t="str" cm="1">
        <f t="array" ref="AJ59">INDEX(Resultat!$E$5:$BK$73,AJ$1,$T59)</f>
        <v/>
      </c>
      <c r="AO59" s="229"/>
    </row>
    <row r="60" spans="1:41" x14ac:dyDescent="0.4">
      <c r="A60" s="3"/>
      <c r="B60" s="3"/>
      <c r="C60" s="3"/>
      <c r="D60" s="3"/>
      <c r="E60" s="3"/>
      <c r="F60" s="3"/>
      <c r="G60" s="3"/>
      <c r="H60" s="3"/>
      <c r="I60" s="3"/>
      <c r="J60" s="3"/>
      <c r="K60" s="3"/>
      <c r="L60" s="3"/>
      <c r="M60" s="3"/>
      <c r="N60" s="3"/>
      <c r="O60" s="3"/>
      <c r="P60" s="3"/>
      <c r="Q60" s="3"/>
      <c r="R60" s="3"/>
      <c r="T60" s="268">
        <v>58</v>
      </c>
      <c r="U60" s="223" t="str" cm="1">
        <f t="array" ref="U60">INDEX(Resultat!$E$5:$BK$73,U$1,$T60)</f>
        <v>Ikke tastet</v>
      </c>
      <c r="V60" s="224" t="str" cm="1">
        <f t="array" ref="V60">INDEX(Resultat!$E$5:$BK$73,V$1,$T60)</f>
        <v>-</v>
      </c>
      <c r="W60" s="223" t="str" cm="1">
        <f t="array" ref="W60">INDEX(Resultat!$E$5:$BK$73,W$1,$T60)</f>
        <v/>
      </c>
      <c r="X60" s="225" t="str" cm="1">
        <f t="array" ref="X60">INDEX(Resultat!$E$5:$BK$73,X$1,$T60)</f>
        <v/>
      </c>
      <c r="Y60" s="225" t="str" cm="1">
        <f t="array" ref="Y60">INDEX(Resultat!$E$5:$BK$73,Y$1,$T60)</f>
        <v/>
      </c>
      <c r="Z60" s="225" t="str" cm="1">
        <f t="array" ref="Z60">INDEX(Resultat!$E$5:$BK$73,Z$1,$T60)</f>
        <v/>
      </c>
      <c r="AA60" s="225" t="str" cm="1">
        <f t="array" ref="AA60">INDEX(Resultat!$E$5:$BK$73,AA$1,$T60)</f>
        <v/>
      </c>
      <c r="AB60" s="225" t="str" cm="1">
        <f t="array" ref="AB60">INDEX(Resultat!$E$5:$BK$73,AB$1,$T60)</f>
        <v/>
      </c>
      <c r="AC60" s="225" t="str" cm="1">
        <f t="array" ref="AC60">INDEX(Resultat!$E$5:$BK$73,AC$1,$T60)</f>
        <v/>
      </c>
      <c r="AD60" s="225" t="str" cm="1">
        <f t="array" ref="AD60">INDEX(Resultat!$E$5:$BK$73,AD$1,$T60)</f>
        <v/>
      </c>
      <c r="AE60" s="225" t="str" cm="1">
        <f t="array" ref="AE60">INDEX(Resultat!$E$5:$BK$73,AE$1,$T60)</f>
        <v/>
      </c>
      <c r="AF60" s="225" t="str" cm="1">
        <f t="array" ref="AF60">INDEX(Resultat!$E$5:$BK$73,AF$1,$T60)</f>
        <v/>
      </c>
      <c r="AG60" s="225" t="str" cm="1">
        <f t="array" ref="AG60">INDEX(Resultat!$E$5:$BK$73,AG$1,$T60)</f>
        <v/>
      </c>
      <c r="AH60" s="225" t="str" cm="1">
        <f t="array" ref="AH60">INDEX(Resultat!$E$5:$BK$73,AH$1,$T60)</f>
        <v/>
      </c>
      <c r="AI60" s="225" t="str" cm="1">
        <f t="array" ref="AI60">INDEX(Resultat!$E$5:$BK$73,AI$1,$T60)</f>
        <v/>
      </c>
      <c r="AJ60" s="225" t="str" cm="1">
        <f t="array" ref="AJ60">INDEX(Resultat!$E$5:$BK$73,AJ$1,$T60)</f>
        <v/>
      </c>
      <c r="AO60" s="229"/>
    </row>
    <row r="61" spans="1:41" x14ac:dyDescent="0.4">
      <c r="T61" s="268">
        <v>59</v>
      </c>
      <c r="U61" s="223" t="str" cm="1">
        <f t="array" ref="U61">INDEX(Resultat!$E$5:$BK$73,U$1,$T61)</f>
        <v>Ikke tastet</v>
      </c>
      <c r="V61" s="224" t="str" cm="1">
        <f t="array" ref="V61">INDEX(Resultat!$E$5:$BK$73,V$1,$T61)</f>
        <v>-</v>
      </c>
      <c r="W61" s="223" t="str" cm="1">
        <f t="array" ref="W61">INDEX(Resultat!$E$5:$BK$73,W$1,$T61)</f>
        <v/>
      </c>
      <c r="X61" s="225" t="str" cm="1">
        <f t="array" ref="X61">INDEX(Resultat!$E$5:$BK$73,X$1,$T61)</f>
        <v/>
      </c>
      <c r="Y61" s="225" t="str" cm="1">
        <f t="array" ref="Y61">INDEX(Resultat!$E$5:$BK$73,Y$1,$T61)</f>
        <v/>
      </c>
      <c r="Z61" s="225" t="str" cm="1">
        <f t="array" ref="Z61">INDEX(Resultat!$E$5:$BK$73,Z$1,$T61)</f>
        <v/>
      </c>
      <c r="AA61" s="225" t="str" cm="1">
        <f t="array" ref="AA61">INDEX(Resultat!$E$5:$BK$73,AA$1,$T61)</f>
        <v/>
      </c>
      <c r="AB61" s="225" t="str" cm="1">
        <f t="array" ref="AB61">INDEX(Resultat!$E$5:$BK$73,AB$1,$T61)</f>
        <v/>
      </c>
      <c r="AC61" s="225" t="str" cm="1">
        <f t="array" ref="AC61">INDEX(Resultat!$E$5:$BK$73,AC$1,$T61)</f>
        <v/>
      </c>
      <c r="AD61" s="225" t="str" cm="1">
        <f t="array" ref="AD61">INDEX(Resultat!$E$5:$BK$73,AD$1,$T61)</f>
        <v/>
      </c>
      <c r="AE61" s="225" t="str" cm="1">
        <f t="array" ref="AE61">INDEX(Resultat!$E$5:$BK$73,AE$1,$T61)</f>
        <v/>
      </c>
      <c r="AF61" s="225" t="str" cm="1">
        <f t="array" ref="AF61">INDEX(Resultat!$E$5:$BK$73,AF$1,$T61)</f>
        <v/>
      </c>
      <c r="AG61" s="225" t="str" cm="1">
        <f t="array" ref="AG61">INDEX(Resultat!$E$5:$BK$73,AG$1,$T61)</f>
        <v/>
      </c>
      <c r="AH61" s="225" t="str" cm="1">
        <f t="array" ref="AH61">INDEX(Resultat!$E$5:$BK$73,AH$1,$T61)</f>
        <v/>
      </c>
      <c r="AI61" s="225" t="str" cm="1">
        <f t="array" ref="AI61">INDEX(Resultat!$E$5:$BK$73,AI$1,$T61)</f>
        <v/>
      </c>
      <c r="AJ61" s="225" t="str" cm="1">
        <f t="array" ref="AJ61">INDEX(Resultat!$E$5:$BK$73,AJ$1,$T61)</f>
        <v/>
      </c>
      <c r="AO61" s="229"/>
    </row>
    <row r="62" spans="1:41" ht="15" thickBot="1" x14ac:dyDescent="0.45">
      <c r="T62" s="269"/>
      <c r="U62" s="230"/>
      <c r="V62" s="230"/>
      <c r="W62" s="230"/>
      <c r="X62" s="230"/>
      <c r="Y62" s="230"/>
      <c r="Z62" s="230"/>
      <c r="AA62" s="230"/>
      <c r="AB62" s="230"/>
      <c r="AC62" s="230"/>
      <c r="AD62" s="230"/>
      <c r="AE62" s="230"/>
      <c r="AF62" s="230"/>
      <c r="AG62" s="230"/>
      <c r="AH62" s="230"/>
      <c r="AI62" s="230"/>
      <c r="AJ62" s="230"/>
      <c r="AK62" s="230"/>
      <c r="AL62" s="230"/>
      <c r="AM62" s="230"/>
      <c r="AN62" s="230"/>
      <c r="AO62" s="231"/>
    </row>
    <row r="68" spans="6:15" ht="18.45" x14ac:dyDescent="0.5">
      <c r="F68" s="16"/>
      <c r="G68" s="16"/>
      <c r="H68" s="16"/>
      <c r="I68" s="16"/>
      <c r="J68" s="16"/>
      <c r="K68" s="16"/>
      <c r="L68" s="16"/>
      <c r="M68" s="16"/>
      <c r="N68" s="16"/>
      <c r="O68" s="238"/>
    </row>
    <row r="88" spans="1:16" x14ac:dyDescent="0.4">
      <c r="A88" s="3"/>
      <c r="B88" s="3"/>
      <c r="C88" s="3"/>
      <c r="D88" s="3"/>
      <c r="E88" s="3"/>
      <c r="F88" s="3"/>
      <c r="G88" s="3"/>
      <c r="H88" s="3"/>
      <c r="I88" s="3"/>
      <c r="J88" s="3"/>
      <c r="K88" s="3"/>
      <c r="L88" s="3"/>
      <c r="M88" s="3"/>
      <c r="N88" s="3"/>
      <c r="O88" s="3"/>
      <c r="P88" s="3"/>
    </row>
    <row r="97" spans="1:16" x14ac:dyDescent="0.4">
      <c r="A97" s="3"/>
      <c r="B97" s="3"/>
      <c r="C97" s="3"/>
      <c r="D97" s="3"/>
      <c r="E97" s="3"/>
      <c r="P97" s="3"/>
    </row>
    <row r="98" spans="1:16" x14ac:dyDescent="0.4">
      <c r="A98" s="3"/>
      <c r="P98" s="3"/>
    </row>
    <row r="99" spans="1:16" x14ac:dyDescent="0.4">
      <c r="A99" s="3"/>
      <c r="P99" s="3"/>
    </row>
    <row r="100" spans="1:16" x14ac:dyDescent="0.4">
      <c r="A100" s="3"/>
      <c r="P100" s="3"/>
    </row>
    <row r="101" spans="1:16" x14ac:dyDescent="0.4">
      <c r="A101" s="3"/>
      <c r="P101" s="3"/>
    </row>
    <row r="102" spans="1:16" x14ac:dyDescent="0.4">
      <c r="A102" s="3"/>
      <c r="P102" s="3"/>
    </row>
    <row r="103" spans="1:16" x14ac:dyDescent="0.4">
      <c r="A103" s="3"/>
      <c r="P103" s="3"/>
    </row>
    <row r="104" spans="1:16" x14ac:dyDescent="0.4">
      <c r="A104" s="3"/>
      <c r="P104" s="3"/>
    </row>
    <row r="105" spans="1:16" x14ac:dyDescent="0.4">
      <c r="A105" s="3"/>
      <c r="P105" s="3"/>
    </row>
    <row r="106" spans="1:16" x14ac:dyDescent="0.4">
      <c r="A106" s="3"/>
      <c r="P106" s="3"/>
    </row>
    <row r="107" spans="1:16" x14ac:dyDescent="0.4">
      <c r="A107" s="3"/>
      <c r="P107" s="3"/>
    </row>
    <row r="108" spans="1:16" x14ac:dyDescent="0.4">
      <c r="A108" s="3"/>
      <c r="P108" s="3"/>
    </row>
    <row r="109" spans="1:16" x14ac:dyDescent="0.4">
      <c r="A109" s="3"/>
      <c r="P109" s="3"/>
    </row>
    <row r="110" spans="1:16" x14ac:dyDescent="0.4">
      <c r="A110" s="3"/>
      <c r="B110" s="3"/>
      <c r="C110" s="3"/>
      <c r="D110" s="3"/>
      <c r="E110" s="3"/>
      <c r="F110" s="3"/>
      <c r="G110" s="3"/>
      <c r="H110" s="3"/>
      <c r="I110" s="3"/>
      <c r="J110" s="3"/>
      <c r="K110" s="3"/>
      <c r="L110" s="3"/>
      <c r="M110" s="3"/>
      <c r="N110" s="3"/>
      <c r="O110" s="3"/>
      <c r="P110" s="3"/>
    </row>
    <row r="111" spans="1:16" x14ac:dyDescent="0.4">
      <c r="A111" s="3"/>
      <c r="B111" s="3"/>
      <c r="C111" s="3"/>
      <c r="D111" s="3"/>
      <c r="E111" s="3"/>
      <c r="F111" s="3"/>
      <c r="G111" s="3"/>
      <c r="H111" s="3"/>
      <c r="I111" s="3"/>
      <c r="J111" s="3"/>
      <c r="K111" s="3"/>
      <c r="L111" s="3"/>
      <c r="M111" s="3"/>
      <c r="N111" s="3"/>
      <c r="O111" s="3"/>
      <c r="P111" s="3"/>
    </row>
    <row r="112" spans="1:16" x14ac:dyDescent="0.4">
      <c r="A112" s="3"/>
      <c r="B112" s="3"/>
      <c r="C112" s="3"/>
      <c r="D112" s="3"/>
      <c r="E112" s="3"/>
      <c r="F112" s="3"/>
      <c r="G112" s="3"/>
      <c r="H112" s="3"/>
      <c r="I112" s="3"/>
      <c r="J112" s="3"/>
      <c r="K112" s="3"/>
      <c r="L112" s="3"/>
      <c r="M112" s="3"/>
      <c r="N112" s="3"/>
      <c r="O112" s="3"/>
      <c r="P112" s="3"/>
    </row>
    <row r="113" spans="1:16" x14ac:dyDescent="0.4">
      <c r="A113" s="3"/>
      <c r="B113" s="3"/>
      <c r="C113" s="3"/>
      <c r="D113" s="3"/>
      <c r="E113" s="3"/>
      <c r="F113" s="3"/>
      <c r="G113" s="3"/>
      <c r="H113" s="3"/>
      <c r="I113" s="3"/>
      <c r="J113" s="3"/>
      <c r="K113" s="3"/>
      <c r="L113" s="3"/>
      <c r="M113" s="3"/>
      <c r="N113" s="3"/>
      <c r="O113" s="3"/>
      <c r="P113" s="3"/>
    </row>
    <row r="114" spans="1:16" x14ac:dyDescent="0.4">
      <c r="A114" s="3"/>
      <c r="B114" s="3"/>
      <c r="C114" s="3"/>
      <c r="D114" s="3"/>
      <c r="E114" s="3"/>
      <c r="F114" s="3"/>
      <c r="G114" s="3"/>
      <c r="H114" s="3"/>
      <c r="I114" s="3"/>
      <c r="J114" s="3"/>
      <c r="K114" s="3"/>
      <c r="L114" s="3"/>
      <c r="M114" s="3"/>
      <c r="N114" s="3"/>
      <c r="O114" s="3"/>
      <c r="P114" s="3"/>
    </row>
    <row r="115" spans="1:16" x14ac:dyDescent="0.4">
      <c r="A115" s="3"/>
      <c r="B115" s="3"/>
      <c r="C115" s="3"/>
      <c r="D115" s="3"/>
      <c r="E115" s="3"/>
      <c r="F115" s="3"/>
      <c r="G115" s="3"/>
      <c r="H115" s="3"/>
      <c r="I115" s="3"/>
      <c r="J115" s="3"/>
      <c r="K115" s="3"/>
      <c r="L115" s="3"/>
      <c r="M115" s="3"/>
      <c r="N115" s="3"/>
      <c r="O115" s="3"/>
      <c r="P115" s="3"/>
    </row>
    <row r="116" spans="1:16" x14ac:dyDescent="0.4">
      <c r="A116" s="3"/>
      <c r="B116" s="3"/>
      <c r="C116" s="3"/>
      <c r="D116" s="3"/>
      <c r="E116" s="3"/>
      <c r="F116" s="3"/>
      <c r="G116" s="3"/>
      <c r="H116" s="3"/>
      <c r="I116" s="3"/>
      <c r="J116" s="3"/>
      <c r="K116" s="3"/>
      <c r="L116" s="3"/>
      <c r="M116" s="3"/>
      <c r="N116" s="3"/>
      <c r="O116" s="3"/>
      <c r="P116" s="3"/>
    </row>
    <row r="117" spans="1:16" x14ac:dyDescent="0.4">
      <c r="A117" s="3"/>
      <c r="B117" s="3"/>
      <c r="C117" s="3"/>
      <c r="D117" s="3"/>
      <c r="E117" s="3"/>
      <c r="F117" s="3"/>
      <c r="G117" s="3"/>
      <c r="H117" s="3"/>
      <c r="I117" s="3"/>
      <c r="J117" s="3"/>
      <c r="K117" s="3"/>
      <c r="L117" s="3"/>
      <c r="M117" s="3"/>
      <c r="N117" s="3"/>
      <c r="O117" s="3"/>
      <c r="P117" s="3"/>
    </row>
    <row r="118" spans="1:16" x14ac:dyDescent="0.4">
      <c r="A118" s="3"/>
      <c r="B118" s="3"/>
      <c r="C118" s="3"/>
      <c r="D118" s="3"/>
      <c r="E118" s="3"/>
      <c r="F118" s="3"/>
      <c r="G118" s="3"/>
      <c r="H118" s="3"/>
      <c r="I118" s="3"/>
      <c r="J118" s="3"/>
      <c r="K118" s="3"/>
      <c r="L118" s="3"/>
      <c r="M118" s="3"/>
      <c r="N118" s="3"/>
      <c r="O118" s="3"/>
      <c r="P118" s="3"/>
    </row>
    <row r="127" spans="1:16" x14ac:dyDescent="0.4">
      <c r="A127" s="3"/>
      <c r="B127" s="3"/>
      <c r="C127" s="3"/>
      <c r="D127" s="3"/>
      <c r="E127" s="3"/>
    </row>
    <row r="128" spans="1:16" x14ac:dyDescent="0.4">
      <c r="A128" s="3"/>
    </row>
    <row r="129" spans="1:16" x14ac:dyDescent="0.4">
      <c r="A129" s="3"/>
    </row>
    <row r="130" spans="1:16" x14ac:dyDescent="0.4">
      <c r="A130" s="3"/>
    </row>
    <row r="131" spans="1:16" x14ac:dyDescent="0.4">
      <c r="A131" s="3"/>
    </row>
    <row r="132" spans="1:16" x14ac:dyDescent="0.4">
      <c r="A132" s="3"/>
    </row>
    <row r="133" spans="1:16" x14ac:dyDescent="0.4">
      <c r="A133" s="3"/>
      <c r="P133" s="3"/>
    </row>
    <row r="134" spans="1:16" x14ac:dyDescent="0.4">
      <c r="A134" s="3"/>
      <c r="P134" s="3"/>
    </row>
    <row r="135" spans="1:16" x14ac:dyDescent="0.4">
      <c r="A135" s="3"/>
      <c r="P135" s="3"/>
    </row>
    <row r="136" spans="1:16" x14ac:dyDescent="0.4">
      <c r="A136" s="3"/>
      <c r="P136" s="3"/>
    </row>
    <row r="137" spans="1:16" x14ac:dyDescent="0.4">
      <c r="A137" s="3"/>
      <c r="P137" s="3"/>
    </row>
    <row r="138" spans="1:16" x14ac:dyDescent="0.4">
      <c r="A138" s="3"/>
      <c r="P138" s="3"/>
    </row>
    <row r="139" spans="1:16" x14ac:dyDescent="0.4">
      <c r="A139" s="3"/>
      <c r="P139" s="3"/>
    </row>
    <row r="140" spans="1:16" x14ac:dyDescent="0.4">
      <c r="A140" s="3"/>
      <c r="B140" s="3"/>
      <c r="C140" s="3"/>
      <c r="D140" s="3"/>
      <c r="E140" s="3"/>
      <c r="F140" s="3"/>
      <c r="G140" s="3"/>
      <c r="H140" s="3"/>
      <c r="I140" s="3"/>
      <c r="J140" s="3"/>
      <c r="K140" s="3"/>
      <c r="L140" s="3"/>
      <c r="M140" s="3"/>
      <c r="N140" s="3"/>
      <c r="O140" s="3"/>
      <c r="P140" s="3"/>
    </row>
    <row r="141" spans="1:16" x14ac:dyDescent="0.4">
      <c r="A141" s="3"/>
      <c r="B141" s="3"/>
      <c r="C141" s="3"/>
      <c r="D141" s="3"/>
      <c r="E141" s="3"/>
      <c r="F141" s="3"/>
      <c r="G141" s="3"/>
      <c r="H141" s="3"/>
      <c r="I141" s="3"/>
      <c r="J141" s="3"/>
      <c r="K141" s="3"/>
      <c r="L141" s="3"/>
      <c r="M141" s="3"/>
      <c r="N141" s="3"/>
      <c r="O141" s="3"/>
      <c r="P141" s="3"/>
    </row>
    <row r="142" spans="1:16" x14ac:dyDescent="0.4">
      <c r="A142" s="3"/>
      <c r="B142" s="3"/>
      <c r="C142" s="3"/>
      <c r="D142" s="3"/>
      <c r="E142" s="3"/>
      <c r="F142" s="3"/>
      <c r="G142" s="3"/>
      <c r="H142" s="3"/>
      <c r="I142" s="3"/>
      <c r="J142" s="3"/>
      <c r="K142" s="3"/>
      <c r="L142" s="3"/>
      <c r="M142" s="3"/>
      <c r="N142" s="3"/>
      <c r="O142" s="3"/>
      <c r="P142" s="3"/>
    </row>
    <row r="143" spans="1:16" x14ac:dyDescent="0.4">
      <c r="A143" s="3"/>
      <c r="B143" s="3"/>
      <c r="C143" s="3"/>
      <c r="D143" s="3"/>
      <c r="E143" s="3"/>
      <c r="F143" s="3"/>
      <c r="G143" s="3"/>
      <c r="H143" s="3"/>
      <c r="I143" s="3"/>
      <c r="J143" s="3"/>
      <c r="K143" s="3"/>
      <c r="L143" s="3"/>
      <c r="M143" s="3"/>
      <c r="N143" s="3"/>
      <c r="O143" s="3"/>
      <c r="P143" s="3"/>
    </row>
    <row r="144" spans="1:16" x14ac:dyDescent="0.4">
      <c r="A144" s="3"/>
      <c r="B144" s="3"/>
      <c r="C144" s="3"/>
      <c r="D144" s="3"/>
      <c r="E144" s="3"/>
      <c r="F144" s="3"/>
      <c r="G144" s="3"/>
      <c r="H144" s="3"/>
      <c r="I144" s="3"/>
      <c r="J144" s="3"/>
      <c r="K144" s="3"/>
      <c r="L144" s="3"/>
      <c r="M144" s="3"/>
      <c r="N144" s="3"/>
      <c r="O144" s="3"/>
      <c r="P144" s="3"/>
    </row>
    <row r="145" spans="1:16" x14ac:dyDescent="0.4">
      <c r="A145" s="3"/>
      <c r="B145" s="3"/>
      <c r="C145" s="3"/>
      <c r="D145" s="3"/>
      <c r="E145" s="3"/>
      <c r="F145" s="3"/>
      <c r="G145" s="3"/>
      <c r="H145" s="3"/>
      <c r="I145" s="3"/>
      <c r="J145" s="3"/>
      <c r="K145" s="3"/>
      <c r="L145" s="3"/>
      <c r="M145" s="3"/>
      <c r="N145" s="3"/>
      <c r="O145" s="3"/>
      <c r="P145" s="3"/>
    </row>
    <row r="146" spans="1:16" x14ac:dyDescent="0.4">
      <c r="A146" s="3"/>
      <c r="B146" s="3"/>
      <c r="C146" s="3"/>
      <c r="D146" s="3"/>
      <c r="E146" s="3"/>
      <c r="F146" s="3"/>
      <c r="G146" s="3"/>
      <c r="H146" s="3"/>
      <c r="I146" s="3"/>
      <c r="J146" s="3"/>
      <c r="K146" s="3"/>
      <c r="L146" s="3"/>
      <c r="M146" s="3"/>
      <c r="N146" s="3"/>
      <c r="O146" s="3"/>
      <c r="P146" s="3"/>
    </row>
    <row r="147" spans="1:16" x14ac:dyDescent="0.4">
      <c r="A147" s="3"/>
      <c r="B147" s="3"/>
      <c r="C147" s="3"/>
      <c r="D147" s="3"/>
      <c r="E147" s="3"/>
      <c r="F147" s="3"/>
      <c r="G147" s="3"/>
      <c r="H147" s="3"/>
      <c r="I147" s="3"/>
      <c r="J147" s="3"/>
      <c r="K147" s="3"/>
      <c r="L147" s="3"/>
      <c r="M147" s="3"/>
      <c r="N147" s="3"/>
      <c r="O147" s="3"/>
      <c r="P147" s="3"/>
    </row>
    <row r="148" spans="1:16" x14ac:dyDescent="0.4">
      <c r="A148" s="3"/>
      <c r="B148" s="3"/>
      <c r="C148" s="3"/>
      <c r="D148" s="3"/>
      <c r="E148" s="3"/>
      <c r="F148" s="3"/>
      <c r="G148" s="3"/>
      <c r="H148" s="3"/>
      <c r="I148" s="3"/>
      <c r="J148" s="3"/>
      <c r="K148" s="3"/>
      <c r="L148" s="3"/>
      <c r="M148" s="3"/>
      <c r="N148" s="3"/>
      <c r="O148" s="3"/>
      <c r="P148" s="3"/>
    </row>
  </sheetData>
  <mergeCells count="11">
    <mergeCell ref="C1:F1"/>
    <mergeCell ref="C2:F2"/>
    <mergeCell ref="C3:F3"/>
    <mergeCell ref="O37:Q37"/>
    <mergeCell ref="G37:I37"/>
    <mergeCell ref="K37:M37"/>
    <mergeCell ref="C37:E37"/>
    <mergeCell ref="K8:M8"/>
    <mergeCell ref="H8:J8"/>
    <mergeCell ref="E8:G8"/>
    <mergeCell ref="B8:D8"/>
  </mergeCells>
  <phoneticPr fontId="13" type="noConversion"/>
  <conditionalFormatting sqref="I2">
    <cfRule type="colorScale" priority="1">
      <colorScale>
        <cfvo type="num" val="0.30099999999999999"/>
        <cfvo type="percentile" val="50"/>
        <cfvo type="num" val="0.69899999999999995"/>
        <color theme="5" tint="0.79998168889431442"/>
        <color theme="7" tint="0.79998168889431442"/>
        <color theme="9" tint="0.79998168889431442"/>
      </colorScale>
    </cfRule>
  </conditionalFormatting>
  <pageMargins left="0.25" right="0.25" top="0.75" bottom="0.75" header="0.3" footer="0.3"/>
  <pageSetup paperSize="9" scale="54"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E1839-1238-4F73-BFA7-64137C7C30B1}">
  <sheetPr>
    <tabColor theme="8" tint="0.59999389629810485"/>
  </sheetPr>
  <dimension ref="A1:AP62"/>
  <sheetViews>
    <sheetView workbookViewId="0">
      <pane xSplit="3" ySplit="3" topLeftCell="M4" activePane="bottomRight" state="frozen"/>
      <selection pane="topRight" activeCell="D1" sqref="D1"/>
      <selection pane="bottomLeft" activeCell="A4" sqref="A4"/>
      <selection pane="bottomRight" activeCell="S4" sqref="S4"/>
    </sheetView>
  </sheetViews>
  <sheetFormatPr defaultRowHeight="14.6" x14ac:dyDescent="0.4"/>
  <cols>
    <col min="1" max="1" width="8" bestFit="1" customWidth="1"/>
    <col min="2" max="2" width="2.84375" bestFit="1" customWidth="1"/>
    <col min="3" max="3" width="13.84375" customWidth="1"/>
    <col min="4" max="42" width="9.69140625" customWidth="1"/>
  </cols>
  <sheetData>
    <row r="1" spans="1:42" x14ac:dyDescent="0.4">
      <c r="C1" s="275" t="s">
        <v>706</v>
      </c>
    </row>
    <row r="2" spans="1:42" x14ac:dyDescent="0.4">
      <c r="B2" s="278"/>
      <c r="C2" s="337">
        <v>1</v>
      </c>
      <c r="D2" s="337">
        <v>2</v>
      </c>
      <c r="E2" s="337">
        <v>3</v>
      </c>
      <c r="F2" s="338" t="s">
        <v>698</v>
      </c>
      <c r="G2" s="338">
        <f>F2+1</f>
        <v>6</v>
      </c>
      <c r="H2" s="338">
        <f>G2+1</f>
        <v>7</v>
      </c>
      <c r="I2" s="338">
        <f>H2+1</f>
        <v>8</v>
      </c>
      <c r="J2" s="338">
        <f>I2+1</f>
        <v>9</v>
      </c>
      <c r="K2" s="338">
        <f t="shared" ref="K2:N2" si="0">J2+1</f>
        <v>10</v>
      </c>
      <c r="L2" s="338">
        <f t="shared" si="0"/>
        <v>11</v>
      </c>
      <c r="M2" s="338">
        <f>L2+1</f>
        <v>12</v>
      </c>
      <c r="N2" s="338">
        <f t="shared" si="0"/>
        <v>13</v>
      </c>
      <c r="O2" s="338" t="s">
        <v>877</v>
      </c>
      <c r="P2" s="338">
        <f>O2+1</f>
        <v>16</v>
      </c>
      <c r="Q2" s="338">
        <f>P2+1</f>
        <v>17</v>
      </c>
      <c r="R2" s="338" t="s">
        <v>878</v>
      </c>
      <c r="S2" s="338" t="s">
        <v>879</v>
      </c>
      <c r="T2" s="338" t="s">
        <v>880</v>
      </c>
      <c r="U2" s="338" t="s">
        <v>881</v>
      </c>
      <c r="V2" s="338" t="s">
        <v>882</v>
      </c>
      <c r="W2" s="338" t="s">
        <v>699</v>
      </c>
      <c r="X2" s="338" t="s">
        <v>883</v>
      </c>
      <c r="Y2" s="338" t="s">
        <v>884</v>
      </c>
      <c r="Z2" s="338" t="s">
        <v>885</v>
      </c>
      <c r="AA2" s="338" t="s">
        <v>886</v>
      </c>
      <c r="AB2" s="338" t="s">
        <v>887</v>
      </c>
      <c r="AC2" s="338" t="s">
        <v>888</v>
      </c>
      <c r="AD2" s="338" t="s">
        <v>889</v>
      </c>
      <c r="AE2" s="338" t="s">
        <v>890</v>
      </c>
      <c r="AF2" s="338" t="s">
        <v>891</v>
      </c>
      <c r="AG2" s="338" t="s">
        <v>893</v>
      </c>
      <c r="AH2" s="338" t="s">
        <v>892</v>
      </c>
      <c r="AI2" s="338" t="s">
        <v>894</v>
      </c>
      <c r="AJ2" s="338" t="s">
        <v>851</v>
      </c>
      <c r="AK2" s="338" t="s">
        <v>852</v>
      </c>
      <c r="AL2" s="338" t="s">
        <v>895</v>
      </c>
      <c r="AM2" s="338" t="s">
        <v>896</v>
      </c>
      <c r="AN2" s="338" t="s">
        <v>897</v>
      </c>
      <c r="AO2" s="338" t="s">
        <v>898</v>
      </c>
      <c r="AP2" s="338" t="s">
        <v>899</v>
      </c>
    </row>
    <row r="3" spans="1:42" x14ac:dyDescent="0.4">
      <c r="A3" s="276" t="s">
        <v>705</v>
      </c>
      <c r="B3" s="277">
        <v>1</v>
      </c>
      <c r="C3" t="str" cm="1">
        <f t="array" ref="C3">INDEX(Resultat!$D$5:$BK$79,C$2,$B3)</f>
        <v>Bygning / etage</v>
      </c>
      <c r="D3" s="5" t="str" cm="1">
        <f t="array" ref="D3">INDEX(Resultat!$D$5:$BK$79,D$2,$B3)</f>
        <v>Lokalets navn/nummer</v>
      </c>
      <c r="E3" s="5" t="str" cm="1">
        <f t="array" ref="E3">INDEX(Resultat!$D$5:$BK$79,E$2,$B3)</f>
        <v>Anvendelse</v>
      </c>
      <c r="F3" s="5" t="str" cm="1">
        <f t="array" ref="F3">INDEX(Resultat!$D$5:$BK$79,F$2,$B3)</f>
        <v>Gulvareal</v>
      </c>
      <c r="G3" s="5" t="str" cm="1">
        <f t="array" ref="G3">INDEX(Resultat!$D$5:$BK$79,G$2,$B3)</f>
        <v>Rumfang</v>
      </c>
      <c r="H3" s="5" t="str" cm="1">
        <f t="array" ref="H3">INDEX(Resultat!$D$5:$BK$79,H$2,$B3)</f>
        <v>Areal af vægge</v>
      </c>
      <c r="I3" s="5" t="str" cm="1">
        <f t="array" ref="I3">INDEX(Resultat!$D$5:$BK$79,I$2,$B3)</f>
        <v>Areal af vinduer i facader</v>
      </c>
      <c r="J3" s="5" t="str" cm="1">
        <f t="array" ref="J3">INDEX(Resultat!$D$5:$BK$79,J$2,$B3)</f>
        <v>Areal af ovenlys</v>
      </c>
      <c r="K3" s="5" t="str" cm="1">
        <f t="array" ref="K3">INDEX(Resultat!$D$5:$BK$79,K$2,$B3)</f>
        <v>Vinduesretning</v>
      </c>
      <c r="L3" s="5" t="str" cm="1">
        <f t="array" ref="L3">INDEX(Resultat!$D$5:$BK$79,L$2,$B3)</f>
        <v>Rudetyper</v>
      </c>
      <c r="M3" s="5" t="str" cm="1">
        <f t="array" ref="M3">INDEX(Resultat!$D$5:$BK$79,M$2,$B3)</f>
        <v>Solfilm</v>
      </c>
      <c r="N3" s="5" t="str" cm="1">
        <f t="array" ref="N3">INDEX(Resultat!$D$5:$BK$79,N$2,$B3)</f>
        <v>Sikkerhed i besvarelse</v>
      </c>
      <c r="O3" s="5" t="str" cm="1">
        <f t="array" ref="O3">INDEX(Resultat!$D$5:$BK$79,O$2,$B3)</f>
        <v>Defekte lamper?</v>
      </c>
      <c r="P3" s="5" t="str" cm="1">
        <f t="array" ref="P3">INDEX(Resultat!$D$5:$BK$79,P$2,$B3)</f>
        <v>Lyskilde type</v>
      </c>
      <c r="Q3" s="5" t="str" cm="1">
        <f t="array" ref="Q3">INDEX(Resultat!$D$5:$BK$79,Q$2,$B3)</f>
        <v>Estimeret lysniveau [lux]</v>
      </c>
      <c r="R3" s="5" t="str" cm="1">
        <f t="array" ref="R3">INDEX(Resultat!$D$5:$BK$79,R$2,$B3)</f>
        <v>Kan lyset dæmpes?</v>
      </c>
      <c r="S3" s="5" t="str" cm="1">
        <f t="array" ref="S3">INDEX(Resultat!$D$5:$BK$79,S$2,$B3)</f>
        <v>Indvendig afskærmning (blænding)?</v>
      </c>
      <c r="T3" s="5" t="str" cm="1">
        <f t="array" ref="T3">INDEX(Resultat!$D$5:$BK$79,T$2,$B3)</f>
        <v>Middeldagslysfaktor [%]</v>
      </c>
      <c r="U3" s="5" t="str" cm="1">
        <f t="array" ref="U3">INDEX(Resultat!$D$5:$BK$79,U$2,$B3)</f>
        <v>Rumdybdeforhold [faktor]</v>
      </c>
      <c r="V3" s="5" t="str" cm="1">
        <f t="array" ref="V3">INDEX(Resultat!$D$5:$BK$79,V$2,$B3)</f>
        <v>Lofttype</v>
      </c>
      <c r="W3" s="5" t="str" cm="1">
        <f t="array" ref="W3">INDEX(Resultat!$D$5:$BK$79,W$2,$B3)</f>
        <v>Vægabsorbenter areal</v>
      </c>
      <c r="X3" s="5" t="str" cm="1">
        <f t="array" ref="X3">INDEX(Resultat!$D$5:$BK$79,X$2,$B3)</f>
        <v>Efterklangstid [s]</v>
      </c>
      <c r="Y3" s="5" t="str" cm="1">
        <f t="array" ref="Y3">INDEX(Resultat!$D$5:$BK$79,Y$2,$B3)</f>
        <v>Støj fra installationer?</v>
      </c>
      <c r="Z3" s="5" t="str" cm="1">
        <f t="array" ref="Z3">INDEX(Resultat!$D$5:$BK$79,Z$2,$B3)</f>
        <v>Støj fra naborum?</v>
      </c>
      <c r="AA3" s="5" t="str" cm="1">
        <f t="array" ref="AA3">INDEX(Resultat!$D$5:$BK$79,AA$2,$B3)</f>
        <v>Støj fra omgivelser?</v>
      </c>
      <c r="AB3" s="5" t="str" cm="1">
        <f t="array" ref="AB3">INDEX(Resultat!$D$5:$BK$79,AB$2,$B3)</f>
        <v>Ventilation [type]</v>
      </c>
      <c r="AC3" s="5" t="str" cm="1">
        <f t="array" ref="AC3">INDEX(Resultat!$D$5:$BK$79,AC$2,$B3)</f>
        <v>Service?</v>
      </c>
      <c r="AD3" s="5" t="str" cm="1">
        <f t="array" ref="AD3">INDEX(Resultat!$D$5:$BK$79,AD$2,$B3)</f>
        <v>Tilstækkelig ventilation?</v>
      </c>
      <c r="AE3" s="5" t="str" cm="1">
        <f t="array" ref="AE3">INDEX(Resultat!$D$5:$BK$79,AE$2,$B3)</f>
        <v>Overtøj udenfor klassen?</v>
      </c>
      <c r="AF3" s="5" t="str" cm="1">
        <f t="array" ref="AF3">INDEX(Resultat!$D$5:$BK$79,AF$2,$B3)</f>
        <v>Spisning udenfor klassen?</v>
      </c>
      <c r="AG3" s="5" t="str" cm="1">
        <f t="array" ref="AG3">INDEX(Resultat!$D$5:$BK$79,AG$2,$B3)</f>
        <v>Sommertemperatur [°C]</v>
      </c>
      <c r="AH3" s="5" t="str" cm="1">
        <f t="array" ref="AH3">INDEX(Resultat!$D$5:$BK$79,AH$2,$B3)</f>
        <v>Kan man stille på temperaturen?</v>
      </c>
      <c r="AI3" s="5" t="str" cm="1">
        <f t="array" ref="AI3">INDEX(Resultat!$D$5:$BK$79,AI$2,$B3)</f>
        <v>Kuldenedfald? [m/s]</v>
      </c>
      <c r="AJ3" s="5" t="str" cm="1">
        <f t="array" ref="AJ3">INDEX(Resultat!$D$5:$BK$79,AJ$2,$B3)</f>
        <v>Tætte vinduer?</v>
      </c>
      <c r="AK3" s="5" t="str" cm="1">
        <f t="array" ref="AK3">INDEX(Resultat!$D$5:$BK$79,AK$2,$B3)</f>
        <v>Mulighed for gennemtræk?</v>
      </c>
      <c r="AL3" s="5" t="str" cm="1">
        <f t="array" ref="AL3">INDEX(Resultat!$D$5:$BK$79,AL$2,$B3)</f>
        <v>Kommentarer til temperaturen</v>
      </c>
      <c r="AM3" s="5" t="str" cm="1">
        <f t="array" ref="AM3">INDEX(Resultat!$D$5:$BK$79,AM$2,$B3)</f>
        <v>Kommentar belysning</v>
      </c>
      <c r="AN3" s="5" t="str" cm="1">
        <f t="array" ref="AN3">INDEX(Resultat!$D$5:$BK$79,AN$2,$B3)</f>
        <v>Kommentar lydforhold</v>
      </c>
      <c r="AO3" s="5" t="str" cm="1">
        <f t="array" ref="AO3">INDEX(Resultat!$D$5:$BK$79,AO$2,$B3)</f>
        <v>Kommentar til luften i klassen</v>
      </c>
      <c r="AP3" s="5" t="str" cm="1">
        <f t="array" ref="AP3">INDEX(Resultat!$D$5:$BK$79,AP$2,$B3)</f>
        <v>Kommentarer solafskærmning</v>
      </c>
    </row>
    <row r="4" spans="1:42" x14ac:dyDescent="0.4">
      <c r="B4" s="277">
        <v>2</v>
      </c>
      <c r="C4" t="str" cm="1">
        <f t="array" ref="C4">INDEX(Resultat!$D$5:$BK$73,C$2,$B4)</f>
        <v>Eksempel</v>
      </c>
      <c r="D4" s="5" t="str" cm="1">
        <f t="array" ref="D4">INDEX(Resultat!$D$5:$BK$79,D$2,$B4)</f>
        <v>Regulært</v>
      </c>
      <c r="E4" s="5" t="str" cm="1">
        <f t="array" ref="E4">INDEX(Resultat!$D$5:$BK$79,E$2,$B4)</f>
        <v>Undervisning</v>
      </c>
      <c r="F4" s="340" cm="1">
        <f t="array" ref="F4">INDEX(Resultat!$D$5:$BK$79,F$2,$B4)</f>
        <v>72</v>
      </c>
      <c r="G4" s="340" cm="1">
        <f t="array" ref="G4">INDEX(Resultat!$D$5:$BK$79,G$2,$B4)</f>
        <v>296.73</v>
      </c>
      <c r="H4" s="340" cm="1">
        <f t="array" ref="H4">INDEX(Resultat!$D$5:$BK$79,H$2,$B4)</f>
        <v>132.05104</v>
      </c>
      <c r="I4" s="5" cm="1">
        <f t="array" ref="I4">INDEX(Resultat!$D$5:$BK$79,I$2,$B4)</f>
        <v>8.0739599999999996</v>
      </c>
      <c r="J4" s="341" cm="1">
        <f t="array" ref="J4">INDEX(Resultat!$D$5:$BK$79,J$2,$B4)</f>
        <v>0</v>
      </c>
      <c r="K4" s="341" t="str" cm="1">
        <f t="array" ref="K4">INDEX(Resultat!$D$5:$BK$79,K$2,$B4)</f>
        <v xml:space="preserve">Syd, Vest, </v>
      </c>
      <c r="L4" s="341" t="str" cm="1">
        <f t="array" ref="L4">INDEX(Resultat!$D$5:$BK$79,L$2,$B4)</f>
        <v xml:space="preserve">3-lags glas, 3-lags glas, </v>
      </c>
      <c r="M4" s="341" t="str" cm="1">
        <f t="array" ref="M4">INDEX(Resultat!$D$5:$BK$79,M$2,$B4)</f>
        <v>Nej</v>
      </c>
      <c r="N4" s="341" cm="1">
        <f t="array" ref="N4">INDEX(Resultat!$D$5:$BK$79,N$2,$B4)</f>
        <v>0.7</v>
      </c>
      <c r="O4" s="5" t="str" cm="1">
        <f t="array" ref="O4">INDEX(Resultat!$D$5:$BK$79,O$2,$B4)</f>
        <v>Nej</v>
      </c>
      <c r="P4" s="5" t="str" cm="1">
        <f t="array" ref="P4">INDEX(Resultat!$D$5:$BK$79,P$2,$B4)</f>
        <v>LED Flade</v>
      </c>
      <c r="Q4" s="5" cm="1">
        <f t="array" ref="Q4">INDEX(Resultat!$D$5:$BK$79,Q$2,$B4)</f>
        <v>290</v>
      </c>
      <c r="R4" s="5" t="str" cm="1">
        <f t="array" ref="R4">INDEX(Resultat!$D$5:$BK$79,R$2,$B4)</f>
        <v>Ja</v>
      </c>
      <c r="S4" s="5" t="str" cm="1">
        <f t="array" ref="S4">INDEX(Resultat!$D$5:$BK$79,S$2,$B4)</f>
        <v>Ja</v>
      </c>
      <c r="T4" s="342" cm="1">
        <f t="array" ref="T4">INDEX(Resultat!$D$5:$BK$79,T$2,$B4)</f>
        <v>1.9938435827070645E-2</v>
      </c>
      <c r="U4" s="340" cm="1">
        <f t="array" ref="U4">INDEX(Resultat!$D$5:$BK$79,U$2,$B4)</f>
        <v>3.6697247706422025</v>
      </c>
      <c r="V4" s="340" t="str" cm="1">
        <f t="array" ref="V4">INDEX(Resultat!$D$5:$BK$79,V$2,$B4)</f>
        <v>Træbeton</v>
      </c>
      <c r="W4" s="340" cm="1">
        <f t="array" ref="W4">INDEX(Resultat!$D$5:$BK$79,W$2,$B4)</f>
        <v>0</v>
      </c>
      <c r="X4" s="340" cm="1">
        <f t="array" ref="X4">INDEX(Resultat!$D$5:$BK$79,X$2,$B4)</f>
        <v>0.63274381811265723</v>
      </c>
      <c r="Y4" s="5" t="str" cm="1">
        <f t="array" ref="Y4">INDEX(Resultat!$D$5:$BK$79,Y$2,$B4)</f>
        <v>Nej (knap hørbar)</v>
      </c>
      <c r="Z4" s="5" t="str" cm="1">
        <f t="array" ref="Z4">INDEX(Resultat!$D$5:$BK$79,Z$2,$B4)</f>
        <v>Nej (knap hørbar)</v>
      </c>
      <c r="AA4" s="5" t="str" cm="1">
        <f t="array" ref="AA4">INDEX(Resultat!$D$5:$BK$79,AA$2,$B4)</f>
        <v>Nej (knap hørbar)</v>
      </c>
      <c r="AB4" s="5" t="str" cm="1">
        <f t="array" ref="AB4">INDEX(Resultat!$D$5:$BK$79,AB$2,$B4)</f>
        <v>Indblæsning og udsugning</v>
      </c>
      <c r="AC4" s="5" t="str" cm="1">
        <f t="array" ref="AC4">INDEX(Resultat!$D$5:$BK$79,AC$2,$B4)</f>
        <v>Ja</v>
      </c>
      <c r="AD4" s="5" t="str" cm="1">
        <f t="array" ref="AD4">INDEX(Resultat!$D$5:$BK$79,AD$2,$B4)</f>
        <v>Ja</v>
      </c>
      <c r="AE4" s="5" t="str" cm="1">
        <f t="array" ref="AE4">INDEX(Resultat!$D$5:$BK$79,AE$2,$B4)</f>
        <v>Nej</v>
      </c>
      <c r="AF4" s="5" t="str" cm="1">
        <f t="array" ref="AF4">INDEX(Resultat!$D$5:$BK$79,AF$2,$B4)</f>
        <v>Nej</v>
      </c>
      <c r="AG4" s="340" cm="1">
        <f t="array" ref="AG4">INDEX(Resultat!$D$5:$BK$79,AG$2,$B4)</f>
        <v>23.477637217179403</v>
      </c>
      <c r="AH4" s="5" t="str" cm="1">
        <f t="array" ref="AH4">INDEX(Resultat!$D$5:$BK$79,AH$2,$B4)</f>
        <v>Ja</v>
      </c>
      <c r="AI4" s="340" cm="1">
        <f t="array" ref="AI4">INDEX(Resultat!$D$5:$BK$79,AI$2,$B4)</f>
        <v>0.11577025410748269</v>
      </c>
      <c r="AJ4" s="5" t="str" cm="1">
        <f t="array" ref="AJ4">INDEX(Resultat!$D$5:$BK$79,AJ$2,$B4)</f>
        <v>Ja</v>
      </c>
      <c r="AK4" s="5" t="str" cm="1">
        <f t="array" ref="AK4">INDEX(Resultat!$D$5:$BK$79,AK$2,$B4)</f>
        <v>Ja</v>
      </c>
      <c r="AL4" s="5" t="str" cm="1">
        <f t="array" ref="AL4">INDEX(Resultat!$D$5:$BK$79,AL$2,$B4)</f>
        <v>-</v>
      </c>
      <c r="AM4" s="5" t="str" cm="1">
        <f t="array" ref="AM4">INDEX(Resultat!$D$5:$BK$79,AM$2,$B4)</f>
        <v>-</v>
      </c>
      <c r="AN4" s="5" t="str" cm="1">
        <f t="array" ref="AN4">INDEX(Resultat!$D$5:$BK$79,AN$2,$B4)</f>
        <v>-</v>
      </c>
      <c r="AO4" s="5" t="str" cm="1">
        <f t="array" ref="AO4">INDEX(Resultat!$D$5:$BK$79,AO$2,$B4)</f>
        <v>-</v>
      </c>
      <c r="AP4" s="5" t="str" cm="1">
        <f t="array" ref="AP4">INDEX(Resultat!$D$5:$BK$79,AP$2,$B4)</f>
        <v>Ødelagt gardin</v>
      </c>
    </row>
    <row r="5" spans="1:42" x14ac:dyDescent="0.4">
      <c r="B5" s="277">
        <v>3</v>
      </c>
      <c r="C5" t="str" cm="1">
        <f t="array" ref="C5">INDEX(Resultat!$D$5:$BK$73,C$2,$B5)</f>
        <v>Eksempel</v>
      </c>
      <c r="D5" s="5" t="str" cm="1">
        <f t="array" ref="D5">INDEX(Resultat!$D$5:$BK$79,D$2,$B5)</f>
        <v>Brugsareal</v>
      </c>
      <c r="E5" s="5" t="str" cm="1">
        <f t="array" ref="E5">INDEX(Resultat!$D$5:$BK$79,E$2,$B5)</f>
        <v>Undervisning</v>
      </c>
      <c r="F5" s="340" cm="1">
        <f t="array" ref="F5">INDEX(Resultat!$D$5:$BK$79,F$2,$B5)</f>
        <v>49.5</v>
      </c>
      <c r="G5" s="340" cm="1">
        <f t="array" ref="G5">INDEX(Resultat!$D$5:$BK$79,G$2,$B5)</f>
        <v>204.00187499999998</v>
      </c>
      <c r="H5" s="340" cm="1">
        <f t="array" ref="H5">INDEX(Resultat!$D$5:$BK$79,H$2,$B5)</f>
        <v>112.8272</v>
      </c>
      <c r="I5" s="5" cm="1">
        <f t="array" ref="I5">INDEX(Resultat!$D$5:$BK$79,I$2,$B5)</f>
        <v>6.6978</v>
      </c>
      <c r="J5" s="341" cm="1">
        <f t="array" ref="J5">INDEX(Resultat!$D$5:$BK$79,J$2,$B5)</f>
        <v>0</v>
      </c>
      <c r="K5" s="341" t="str" cm="1">
        <f t="array" ref="K5">INDEX(Resultat!$D$5:$BK$79,K$2,$B5)</f>
        <v xml:space="preserve">Syd, </v>
      </c>
      <c r="L5" s="341" t="str" cm="1">
        <f t="array" ref="L5">INDEX(Resultat!$D$5:$BK$79,L$2,$B5)</f>
        <v xml:space="preserve">2-lags energirude, </v>
      </c>
      <c r="M5" s="341" t="str" cm="1">
        <f t="array" ref="M5">INDEX(Resultat!$D$5:$BK$79,M$2,$B5)</f>
        <v>Nej</v>
      </c>
      <c r="N5" s="341" cm="1">
        <f t="array" ref="N5">INDEX(Resultat!$D$5:$BK$79,N$2,$B5)</f>
        <v>0.9</v>
      </c>
      <c r="O5" s="5" t="str" cm="1">
        <f t="array" ref="O5">INDEX(Resultat!$D$5:$BK$79,O$2,$B5)</f>
        <v>Nej</v>
      </c>
      <c r="P5" s="5" t="str" cm="1">
        <f t="array" ref="P5">INDEX(Resultat!$D$5:$BK$79,P$2,$B5)</f>
        <v>T8 lysstofrør 2 rør</v>
      </c>
      <c r="Q5" s="5" cm="1">
        <f t="array" ref="Q5">INDEX(Resultat!$D$5:$BK$79,Q$2,$B5)</f>
        <v>330</v>
      </c>
      <c r="R5" s="5" t="str" cm="1">
        <f t="array" ref="R5">INDEX(Resultat!$D$5:$BK$79,R$2,$B5)</f>
        <v>Nej</v>
      </c>
      <c r="S5" s="5" t="str" cm="1">
        <f t="array" ref="S5">INDEX(Resultat!$D$5:$BK$79,S$2,$B5)</f>
        <v>Ja</v>
      </c>
      <c r="T5" s="342" cm="1">
        <f t="array" ref="T5">INDEX(Resultat!$D$5:$BK$79,T$2,$B5)</f>
        <v>2.3040075375983956E-2</v>
      </c>
      <c r="U5" s="340" cm="1">
        <f t="array" ref="U5">INDEX(Resultat!$D$5:$BK$79,U$2,$B5)</f>
        <v>2.522935779816514</v>
      </c>
      <c r="V5" s="340" t="str" cm="1">
        <f t="array" ref="V5">INDEX(Resultat!$D$5:$BK$79,V$2,$B5)</f>
        <v>Blødt loft</v>
      </c>
      <c r="W5" s="340" cm="1">
        <f t="array" ref="W5">INDEX(Resultat!$D$5:$BK$79,W$2,$B5)</f>
        <v>0</v>
      </c>
      <c r="X5" s="340" cm="1">
        <f t="array" ref="X5">INDEX(Resultat!$D$5:$BK$79,X$2,$B5)</f>
        <v>0.52309540278411704</v>
      </c>
      <c r="Y5" s="5" t="str" cm="1">
        <f t="array" ref="Y5">INDEX(Resultat!$D$5:$BK$79,Y$2,$B5)</f>
        <v>Ja, hørbar</v>
      </c>
      <c r="Z5" s="5" t="str" cm="1">
        <f t="array" ref="Z5">INDEX(Resultat!$D$5:$BK$79,Z$2,$B5)</f>
        <v>Ja, forstyrrende</v>
      </c>
      <c r="AA5" s="5" t="str" cm="1">
        <f t="array" ref="AA5">INDEX(Resultat!$D$5:$BK$79,AA$2,$B5)</f>
        <v>Ja, forstyrrende</v>
      </c>
      <c r="AB5" s="5" t="str" cm="1">
        <f t="array" ref="AB5">INDEX(Resultat!$D$5:$BK$79,AB$2,$B5)</f>
        <v>Kun udsugning</v>
      </c>
      <c r="AC5" s="5" t="str" cm="1">
        <f t="array" ref="AC5">INDEX(Resultat!$D$5:$BK$79,AC$2,$B5)</f>
        <v>Nej</v>
      </c>
      <c r="AD5" s="5" t="str" cm="1">
        <f t="array" ref="AD5">INDEX(Resultat!$D$5:$BK$79,AD$2,$B5)</f>
        <v>Ja</v>
      </c>
      <c r="AE5" s="5" t="str" cm="1">
        <f t="array" ref="AE5">INDEX(Resultat!$D$5:$BK$79,AE$2,$B5)</f>
        <v>Ja</v>
      </c>
      <c r="AF5" s="5" t="str" cm="1">
        <f t="array" ref="AF5">INDEX(Resultat!$D$5:$BK$79,AF$2,$B5)</f>
        <v>Ja</v>
      </c>
      <c r="AG5" s="340" cm="1">
        <f t="array" ref="AG5">INDEX(Resultat!$D$5:$BK$79,AG$2,$B5)</f>
        <v>25.957145399625912</v>
      </c>
      <c r="AH5" s="5" t="str" cm="1">
        <f t="array" ref="AH5">INDEX(Resultat!$D$5:$BK$79,AH$2,$B5)</f>
        <v>Ja</v>
      </c>
      <c r="AI5" s="340" cm="1">
        <f t="array" ref="AI5">INDEX(Resultat!$D$5:$BK$79,AI$2,$B5)</f>
        <v>0</v>
      </c>
      <c r="AJ5" s="5" t="str" cm="1">
        <f t="array" ref="AJ5">INDEX(Resultat!$D$5:$BK$79,AJ$2,$B5)</f>
        <v>Ja</v>
      </c>
      <c r="AK5" s="5" t="str" cm="1">
        <f t="array" ref="AK5">INDEX(Resultat!$D$5:$BK$79,AK$2,$B5)</f>
        <v>Nej</v>
      </c>
      <c r="AL5" s="5" t="str" cm="1">
        <f t="array" ref="AL5">INDEX(Resultat!$D$5:$BK$79,AL$2,$B5)</f>
        <v>En radiator kold</v>
      </c>
      <c r="AM5" s="5" t="str" cm="1">
        <f t="array" ref="AM5">INDEX(Resultat!$D$5:$BK$79,AM$2,$B5)</f>
        <v>-</v>
      </c>
      <c r="AN5" s="5" t="str" cm="1">
        <f t="array" ref="AN5">INDEX(Resultat!$D$5:$BK$79,AN$2,$B5)</f>
        <v>-</v>
      </c>
      <c r="AO5" s="5" t="str" cm="1">
        <f t="array" ref="AO5">INDEX(Resultat!$D$5:$BK$79,AO$2,$B5)</f>
        <v>-</v>
      </c>
      <c r="AP5" s="5" t="str" cm="1">
        <f t="array" ref="AP5">INDEX(Resultat!$D$5:$BK$79,AP$2,$B5)</f>
        <v>-</v>
      </c>
    </row>
    <row r="6" spans="1:42" x14ac:dyDescent="0.4">
      <c r="B6" s="277">
        <v>4</v>
      </c>
      <c r="C6" t="str" cm="1">
        <f t="array" ref="C6">INDEX(Resultat!$D$5:$BK$73,C$2,$B6)</f>
        <v>Eksempel</v>
      </c>
      <c r="D6" s="5" t="str" cm="1">
        <f t="array" ref="D6">INDEX(Resultat!$D$5:$BK$79,D$2,$B6)</f>
        <v>Indhak_tilpasset</v>
      </c>
      <c r="E6" s="5" t="str" cm="1">
        <f t="array" ref="E6">INDEX(Resultat!$D$5:$BK$79,E$2,$B6)</f>
        <v>Undervisning</v>
      </c>
      <c r="F6" s="340" cm="1">
        <f t="array" ref="F6">INDEX(Resultat!$D$5:$BK$79,F$2,$B6)</f>
        <v>67.8125</v>
      </c>
      <c r="G6" s="340" cm="1">
        <f t="array" ref="G6">INDEX(Resultat!$D$5:$BK$79,G$2,$B6)</f>
        <v>279.47226562499998</v>
      </c>
      <c r="H6" s="340" cm="1">
        <f t="array" ref="H6">INDEX(Resultat!$D$5:$BK$79,H$2,$B6)</f>
        <v>128.9547</v>
      </c>
      <c r="I6" s="5" cm="1">
        <f t="array" ref="I6">INDEX(Resultat!$D$5:$BK$79,I$2,$B6)</f>
        <v>6.6978</v>
      </c>
      <c r="J6" s="341" cm="1">
        <f t="array" ref="J6">INDEX(Resultat!$D$5:$BK$79,J$2,$B6)</f>
        <v>0</v>
      </c>
      <c r="K6" s="341" t="str" cm="1">
        <f t="array" ref="K6">INDEX(Resultat!$D$5:$BK$79,K$2,$B6)</f>
        <v xml:space="preserve">Syd, </v>
      </c>
      <c r="L6" s="341" t="str" cm="1">
        <f t="array" ref="L6">INDEX(Resultat!$D$5:$BK$79,L$2,$B6)</f>
        <v xml:space="preserve">2-lags energirude, </v>
      </c>
      <c r="M6" s="341" t="str" cm="1">
        <f t="array" ref="M6">INDEX(Resultat!$D$5:$BK$79,M$2,$B6)</f>
        <v>Nej</v>
      </c>
      <c r="N6" s="341" cm="1">
        <f t="array" ref="N6">INDEX(Resultat!$D$5:$BK$79,N$2,$B6)</f>
        <v>0.7</v>
      </c>
      <c r="O6" s="5" t="str" cm="1">
        <f t="array" ref="O6">INDEX(Resultat!$D$5:$BK$79,O$2,$B6)</f>
        <v>Nej</v>
      </c>
      <c r="P6" s="5" t="str" cm="1">
        <f t="array" ref="P6">INDEX(Resultat!$D$5:$BK$79,P$2,$B6)</f>
        <v>Kompaktlysstofrør</v>
      </c>
      <c r="Q6" s="5" cm="1">
        <f t="array" ref="Q6">INDEX(Resultat!$D$5:$BK$79,Q$2,$B6)</f>
        <v>240</v>
      </c>
      <c r="R6" s="5" t="str" cm="1">
        <f t="array" ref="R6">INDEX(Resultat!$D$5:$BK$79,R$2,$B6)</f>
        <v>Ja</v>
      </c>
      <c r="S6" s="5" t="str" cm="1">
        <f t="array" ref="S6">INDEX(Resultat!$D$5:$BK$79,S$2,$B6)</f>
        <v>Ja</v>
      </c>
      <c r="T6" s="342" cm="1">
        <f t="array" ref="T6">INDEX(Resultat!$D$5:$BK$79,T$2,$B6)</f>
        <v>1.6561790175877906E-2</v>
      </c>
      <c r="U6" s="340" cm="1">
        <f t="array" ref="U6">INDEX(Resultat!$D$5:$BK$79,U$2,$B6)</f>
        <v>3.6697247706422025</v>
      </c>
      <c r="V6" s="340" t="str" cm="1">
        <f t="array" ref="V6">INDEX(Resultat!$D$5:$BK$79,V$2,$B6)</f>
        <v>Perforeret (gips, metal)</v>
      </c>
      <c r="W6" s="340" cm="1">
        <f t="array" ref="W6">INDEX(Resultat!$D$5:$BK$79,W$2,$B6)</f>
        <v>0</v>
      </c>
      <c r="X6" s="340" cm="1">
        <f t="array" ref="X6">INDEX(Resultat!$D$5:$BK$79,X$2,$B6)</f>
        <v>0.59030102741357138</v>
      </c>
      <c r="Y6" s="5" t="str" cm="1">
        <f t="array" ref="Y6">INDEX(Resultat!$D$5:$BK$79,Y$2,$B6)</f>
        <v>Nej (knap hørbar)</v>
      </c>
      <c r="Z6" s="5" t="str" cm="1">
        <f t="array" ref="Z6">INDEX(Resultat!$D$5:$BK$79,Z$2,$B6)</f>
        <v>Ved ikke</v>
      </c>
      <c r="AA6" s="5" t="str" cm="1">
        <f t="array" ref="AA6">INDEX(Resultat!$D$5:$BK$79,AA$2,$B6)</f>
        <v>Ja, hørbar</v>
      </c>
      <c r="AB6" s="5" t="str" cm="1">
        <f t="array" ref="AB6">INDEX(Resultat!$D$5:$BK$79,AB$2,$B6)</f>
        <v>Automatisk åbning af vinduer</v>
      </c>
      <c r="AC6" s="5" t="str" cm="1">
        <f t="array" ref="AC6">INDEX(Resultat!$D$5:$BK$79,AC$2,$B6)</f>
        <v>Ved ikke</v>
      </c>
      <c r="AD6" s="5" t="str" cm="1">
        <f t="array" ref="AD6">INDEX(Resultat!$D$5:$BK$79,AD$2,$B6)</f>
        <v>Ved ikke</v>
      </c>
      <c r="AE6" s="5" t="str" cm="1">
        <f t="array" ref="AE6">INDEX(Resultat!$D$5:$BK$79,AE$2,$B6)</f>
        <v>Nej</v>
      </c>
      <c r="AF6" s="5" t="str" cm="1">
        <f t="array" ref="AF6">INDEX(Resultat!$D$5:$BK$79,AF$2,$B6)</f>
        <v>Nej</v>
      </c>
      <c r="AG6" s="340" cm="1">
        <f t="array" ref="AG6">INDEX(Resultat!$D$5:$BK$79,AG$2,$B6)</f>
        <v>24.758094519078092</v>
      </c>
      <c r="AH6" s="5" t="str" cm="1">
        <f t="array" ref="AH6">INDEX(Resultat!$D$5:$BK$79,AH$2,$B6)</f>
        <v>Nej</v>
      </c>
      <c r="AI6" s="340" cm="1">
        <f t="array" ref="AI6">INDEX(Resultat!$D$5:$BK$79,AI$2,$B6)</f>
        <v>0</v>
      </c>
      <c r="AJ6" s="5" t="str" cm="1">
        <f t="array" ref="AJ6">INDEX(Resultat!$D$5:$BK$79,AJ$2,$B6)</f>
        <v>Ja</v>
      </c>
      <c r="AK6" s="5" t="str" cm="1">
        <f t="array" ref="AK6">INDEX(Resultat!$D$5:$BK$79,AK$2,$B6)</f>
        <v>Nej</v>
      </c>
      <c r="AL6" s="5" t="str" cm="1">
        <f t="array" ref="AL6">INDEX(Resultat!$D$5:$BK$79,AL$2,$B6)</f>
        <v>-</v>
      </c>
      <c r="AM6" s="5" t="str" cm="1">
        <f t="array" ref="AM6">INDEX(Resultat!$D$5:$BK$79,AM$2,$B6)</f>
        <v>Gitter på lampe</v>
      </c>
      <c r="AN6" s="5" t="str" cm="1">
        <f t="array" ref="AN6">INDEX(Resultat!$D$5:$BK$79,AN$2,$B6)</f>
        <v>-</v>
      </c>
      <c r="AO6" s="5" t="str" cm="1">
        <f t="array" ref="AO6">INDEX(Resultat!$D$5:$BK$79,AO$2,$B6)</f>
        <v>-</v>
      </c>
      <c r="AP6" s="5" t="str" cm="1">
        <f t="array" ref="AP6">INDEX(Resultat!$D$5:$BK$79,AP$2,$B6)</f>
        <v>-</v>
      </c>
    </row>
    <row r="7" spans="1:42" x14ac:dyDescent="0.4">
      <c r="B7" s="277">
        <v>5</v>
      </c>
      <c r="C7" t="str" cm="1">
        <f t="array" ref="C7">INDEX(Resultat!$D$5:$BK$73,C$2,$B7)</f>
        <v>Eksempel</v>
      </c>
      <c r="D7" s="5" t="str" cm="1">
        <f t="array" ref="D7">INDEX(Resultat!$D$5:$BK$79,D$2,$B7)</f>
        <v>Skrå væg</v>
      </c>
      <c r="E7" s="5" t="str" cm="1">
        <f t="array" ref="E7">INDEX(Resultat!$D$5:$BK$79,E$2,$B7)</f>
        <v>Undervisning</v>
      </c>
      <c r="F7" s="340" cm="1">
        <f t="array" ref="F7">INDEX(Resultat!$D$5:$BK$79,F$2,$B7)</f>
        <v>65</v>
      </c>
      <c r="G7" s="340" cm="1">
        <f t="array" ref="G7">INDEX(Resultat!$D$5:$BK$79,G$2,$B7)</f>
        <v>267.88124999999997</v>
      </c>
      <c r="H7" s="340" cm="1">
        <f t="array" ref="H7">INDEX(Resultat!$D$5:$BK$79,H$2,$B7)</f>
        <v>124.80719999999999</v>
      </c>
      <c r="I7" s="5" cm="1">
        <f t="array" ref="I7">INDEX(Resultat!$D$5:$BK$79,I$2,$B7)</f>
        <v>6.6978</v>
      </c>
      <c r="J7" s="341" cm="1">
        <f t="array" ref="J7">INDEX(Resultat!$D$5:$BK$79,J$2,$B7)</f>
        <v>0</v>
      </c>
      <c r="K7" s="341" t="str" cm="1">
        <f t="array" ref="K7">INDEX(Resultat!$D$5:$BK$79,K$2,$B7)</f>
        <v xml:space="preserve">Syd, </v>
      </c>
      <c r="L7" s="341" t="str" cm="1">
        <f t="array" ref="L7">INDEX(Resultat!$D$5:$BK$79,L$2,$B7)</f>
        <v xml:space="preserve">2-lags termorude, </v>
      </c>
      <c r="M7" s="341" t="str" cm="1">
        <f t="array" ref="M7">INDEX(Resultat!$D$5:$BK$79,M$2,$B7)</f>
        <v>Ja</v>
      </c>
      <c r="N7" s="341" cm="1">
        <f t="array" ref="N7">INDEX(Resultat!$D$5:$BK$79,N$2,$B7)</f>
        <v>0.9</v>
      </c>
      <c r="O7" s="5" t="str" cm="1">
        <f t="array" ref="O7">INDEX(Resultat!$D$5:$BK$79,O$2,$B7)</f>
        <v>Ja</v>
      </c>
      <c r="P7" s="5" t="str" cm="1">
        <f t="array" ref="P7">INDEX(Resultat!$D$5:$BK$79,P$2,$B7)</f>
        <v>T5 lysstofrør 2 rør</v>
      </c>
      <c r="Q7" s="5" cm="1">
        <f t="array" ref="Q7">INDEX(Resultat!$D$5:$BK$79,Q$2,$B7)</f>
        <v>330</v>
      </c>
      <c r="R7" s="5" t="str" cm="1">
        <f t="array" ref="R7">INDEX(Resultat!$D$5:$BK$79,R$2,$B7)</f>
        <v>Nej</v>
      </c>
      <c r="S7" s="5" t="str" cm="1">
        <f t="array" ref="S7">INDEX(Resultat!$D$5:$BK$79,S$2,$B7)</f>
        <v>Ja</v>
      </c>
      <c r="T7" s="342" cm="1">
        <f t="array" ref="T7">INDEX(Resultat!$D$5:$BK$79,T$2,$B7)</f>
        <v>9.2842859424495262E-3</v>
      </c>
      <c r="U7" s="340" cm="1">
        <f t="array" ref="U7">INDEX(Resultat!$D$5:$BK$79,U$2,$B7)</f>
        <v>3.7844036697247709</v>
      </c>
      <c r="V7" s="340" t="str" cm="1">
        <f t="array" ref="V7">INDEX(Resultat!$D$5:$BK$79,V$2,$B7)</f>
        <v>Hård puds eller gips</v>
      </c>
      <c r="W7" s="340" cm="1">
        <f t="array" ref="W7">INDEX(Resultat!$D$5:$BK$79,W$2,$B7)</f>
        <v>4</v>
      </c>
      <c r="X7" s="340" cm="1">
        <f t="array" ref="X7">INDEX(Resultat!$D$5:$BK$79,X$2,$B7)</f>
        <v>1.5758960215855802</v>
      </c>
      <c r="Y7" s="5" t="str" cm="1">
        <f t="array" ref="Y7">INDEX(Resultat!$D$5:$BK$79,Y$2,$B7)</f>
        <v>Nej (knap hørbar)</v>
      </c>
      <c r="Z7" s="5" t="str" cm="1">
        <f t="array" ref="Z7">INDEX(Resultat!$D$5:$BK$79,Z$2,$B7)</f>
        <v>Ja, hørbar</v>
      </c>
      <c r="AA7" s="5" t="str" cm="1">
        <f t="array" ref="AA7">INDEX(Resultat!$D$5:$BK$79,AA$2,$B7)</f>
        <v>Ved ikke</v>
      </c>
      <c r="AB7" s="5" t="str" cm="1">
        <f t="array" ref="AB7">INDEX(Resultat!$D$5:$BK$79,AB$2,$B7)</f>
        <v>Ingen ventilation</v>
      </c>
      <c r="AC7" s="5" t="str" cm="1">
        <f t="array" ref="AC7">INDEX(Resultat!$D$5:$BK$79,AC$2,$B7)</f>
        <v>Ved ikke</v>
      </c>
      <c r="AD7" s="5" t="str" cm="1">
        <f t="array" ref="AD7">INDEX(Resultat!$D$5:$BK$79,AD$2,$B7)</f>
        <v>Ved ikke</v>
      </c>
      <c r="AE7" s="5" t="str" cm="1">
        <f t="array" ref="AE7">INDEX(Resultat!$D$5:$BK$79,AE$2,$B7)</f>
        <v>Nej</v>
      </c>
      <c r="AF7" s="5" t="str" cm="1">
        <f t="array" ref="AF7">INDEX(Resultat!$D$5:$BK$79,AF$2,$B7)</f>
        <v>Nej</v>
      </c>
      <c r="AG7" s="340" cm="1">
        <f t="array" ref="AG7">INDEX(Resultat!$D$5:$BK$79,AG$2,$B7)</f>
        <v>26.614435810513033</v>
      </c>
      <c r="AH7" s="5" t="str" cm="1">
        <f t="array" ref="AH7">INDEX(Resultat!$D$5:$BK$79,AH$2,$B7)</f>
        <v>Nej</v>
      </c>
      <c r="AI7" s="340" cm="1">
        <f t="array" ref="AI7">INDEX(Resultat!$D$5:$BK$79,AI$2,$B7)</f>
        <v>0</v>
      </c>
      <c r="AJ7" s="5" t="str" cm="1">
        <f t="array" ref="AJ7">INDEX(Resultat!$D$5:$BK$79,AJ$2,$B7)</f>
        <v>Nej</v>
      </c>
      <c r="AK7" s="5" t="str" cm="1">
        <f t="array" ref="AK7">INDEX(Resultat!$D$5:$BK$79,AK$2,$B7)</f>
        <v>Nej</v>
      </c>
      <c r="AL7" s="5" t="str" cm="1">
        <f t="array" ref="AL7">INDEX(Resultat!$D$5:$BK$79,AL$2,$B7)</f>
        <v>-</v>
      </c>
      <c r="AM7" s="5" t="str" cm="1">
        <f t="array" ref="AM7">INDEX(Resultat!$D$5:$BK$79,AM$2,$B7)</f>
        <v>-</v>
      </c>
      <c r="AN7" s="5" t="str" cm="1">
        <f t="array" ref="AN7">INDEX(Resultat!$D$5:$BK$79,AN$2,$B7)</f>
        <v>-</v>
      </c>
      <c r="AO7" s="5" t="str" cm="1">
        <f t="array" ref="AO7">INDEX(Resultat!$D$5:$BK$79,AO$2,$B7)</f>
        <v>Mærkelig lugt</v>
      </c>
      <c r="AP7" s="5" t="str" cm="1">
        <f t="array" ref="AP7">INDEX(Resultat!$D$5:$BK$79,AP$2,$B7)</f>
        <v>-</v>
      </c>
    </row>
    <row r="8" spans="1:42" x14ac:dyDescent="0.4">
      <c r="B8" s="277">
        <v>6</v>
      </c>
      <c r="C8" t="str" cm="1">
        <f t="array" ref="C8">INDEX(Resultat!$D$5:$BK$73,C$2,$B8)</f>
        <v>Ikke tastet</v>
      </c>
      <c r="D8" s="5" t="str" cm="1">
        <f t="array" ref="D8">INDEX(Resultat!$D$5:$BK$79,D$2,$B8)</f>
        <v>-</v>
      </c>
      <c r="E8" s="5" t="str" cm="1">
        <f t="array" ref="E8">INDEX(Resultat!$D$5:$BK$79,E$2,$B8)</f>
        <v>&lt; vælg fra listen &gt;</v>
      </c>
      <c r="F8" s="340" t="str" cm="1">
        <f t="array" ref="F8">INDEX(Resultat!$D$5:$BK$79,F$2,$B8)</f>
        <v/>
      </c>
      <c r="G8" s="340" t="str" cm="1">
        <f t="array" ref="G8">INDEX(Resultat!$D$5:$BK$79,G$2,$B8)</f>
        <v/>
      </c>
      <c r="H8" s="340" t="str" cm="1">
        <f t="array" ref="H8">INDEX(Resultat!$D$5:$BK$79,H$2,$B8)</f>
        <v/>
      </c>
      <c r="I8" s="5" t="str" cm="1">
        <f t="array" ref="I8">INDEX(Resultat!$D$5:$BK$79,I$2,$B8)</f>
        <v/>
      </c>
      <c r="J8" s="341" t="str" cm="1">
        <f t="array" ref="J8">INDEX(Resultat!$D$5:$BK$79,J$2,$B8)</f>
        <v/>
      </c>
      <c r="K8" s="341" t="str" cm="1">
        <f t="array" ref="K8">INDEX(Resultat!$D$5:$BK$79,K$2,$B8)</f>
        <v/>
      </c>
      <c r="L8" s="341" t="str" cm="1">
        <f t="array" ref="L8">INDEX(Resultat!$D$5:$BK$79,L$2,$B8)</f>
        <v/>
      </c>
      <c r="M8" s="341" t="str" cm="1">
        <f t="array" ref="M8">INDEX(Resultat!$D$5:$BK$79,M$2,$B8)</f>
        <v/>
      </c>
      <c r="N8" s="341" t="str" cm="1">
        <f t="array" ref="N8">INDEX(Resultat!$D$5:$BK$79,N$2,$B8)</f>
        <v/>
      </c>
      <c r="O8" s="5" t="str" cm="1">
        <f t="array" ref="O8">INDEX(Resultat!$D$5:$BK$79,O$2,$B8)</f>
        <v/>
      </c>
      <c r="P8" s="5" t="str" cm="1">
        <f t="array" ref="P8">INDEX(Resultat!$D$5:$BK$79,P$2,$B8)</f>
        <v/>
      </c>
      <c r="Q8" s="5" t="str" cm="1">
        <f t="array" ref="Q8">INDEX(Resultat!$D$5:$BK$79,Q$2,$B8)</f>
        <v/>
      </c>
      <c r="R8" s="5" t="str" cm="1">
        <f t="array" ref="R8">INDEX(Resultat!$D$5:$BK$79,R$2,$B8)</f>
        <v/>
      </c>
      <c r="S8" s="5" t="str" cm="1">
        <f t="array" ref="S8">INDEX(Resultat!$D$5:$BK$79,S$2,$B8)</f>
        <v/>
      </c>
      <c r="T8" s="342" t="str" cm="1">
        <f t="array" ref="T8">INDEX(Resultat!$D$5:$BK$79,T$2,$B8)</f>
        <v/>
      </c>
      <c r="U8" s="340" t="str" cm="1">
        <f t="array" ref="U8">INDEX(Resultat!$D$5:$BK$79,U$2,$B8)</f>
        <v/>
      </c>
      <c r="V8" s="340" t="str" cm="1">
        <f t="array" ref="V8">INDEX(Resultat!$D$5:$BK$79,V$2,$B8)</f>
        <v/>
      </c>
      <c r="W8" s="340" t="str" cm="1">
        <f t="array" ref="W8">INDEX(Resultat!$D$5:$BK$79,W$2,$B8)</f>
        <v/>
      </c>
      <c r="X8" s="340" t="str" cm="1">
        <f t="array" ref="X8">INDEX(Resultat!$D$5:$BK$79,X$2,$B8)</f>
        <v/>
      </c>
      <c r="Y8" s="5" t="str" cm="1">
        <f t="array" ref="Y8">INDEX(Resultat!$D$5:$BK$79,Y$2,$B8)</f>
        <v/>
      </c>
      <c r="Z8" s="5" t="str" cm="1">
        <f t="array" ref="Z8">INDEX(Resultat!$D$5:$BK$79,Z$2,$B8)</f>
        <v/>
      </c>
      <c r="AA8" s="5" t="str" cm="1">
        <f t="array" ref="AA8">INDEX(Resultat!$D$5:$BK$79,AA$2,$B8)</f>
        <v/>
      </c>
      <c r="AB8" s="5" t="str" cm="1">
        <f t="array" ref="AB8">INDEX(Resultat!$D$5:$BK$79,AB$2,$B8)</f>
        <v/>
      </c>
      <c r="AC8" s="5" t="str" cm="1">
        <f t="array" ref="AC8">INDEX(Resultat!$D$5:$BK$79,AC$2,$B8)</f>
        <v/>
      </c>
      <c r="AD8" s="5" t="str" cm="1">
        <f t="array" ref="AD8">INDEX(Resultat!$D$5:$BK$79,AD$2,$B8)</f>
        <v/>
      </c>
      <c r="AE8" s="5" t="str" cm="1">
        <f t="array" ref="AE8">INDEX(Resultat!$D$5:$BK$79,AE$2,$B8)</f>
        <v/>
      </c>
      <c r="AF8" s="5" t="str" cm="1">
        <f t="array" ref="AF8">INDEX(Resultat!$D$5:$BK$79,AF$2,$B8)</f>
        <v/>
      </c>
      <c r="AG8" s="340" t="str" cm="1">
        <f t="array" ref="AG8">INDEX(Resultat!$D$5:$BK$79,AG$2,$B8)</f>
        <v/>
      </c>
      <c r="AH8" s="5" t="str" cm="1">
        <f t="array" ref="AH8">INDEX(Resultat!$D$5:$BK$79,AH$2,$B8)</f>
        <v/>
      </c>
      <c r="AI8" s="340" t="str" cm="1">
        <f t="array" ref="AI8">INDEX(Resultat!$D$5:$BK$79,AI$2,$B8)</f>
        <v/>
      </c>
      <c r="AJ8" s="5" t="str" cm="1">
        <f t="array" ref="AJ8">INDEX(Resultat!$D$5:$BK$79,AJ$2,$B8)</f>
        <v/>
      </c>
      <c r="AK8" s="5" t="str" cm="1">
        <f t="array" ref="AK8">INDEX(Resultat!$D$5:$BK$79,AK$2,$B8)</f>
        <v/>
      </c>
      <c r="AL8" s="5" t="str" cm="1">
        <f t="array" ref="AL8">INDEX(Resultat!$D$5:$BK$79,AL$2,$B8)</f>
        <v>-</v>
      </c>
      <c r="AM8" s="5" t="str" cm="1">
        <f t="array" ref="AM8">INDEX(Resultat!$D$5:$BK$79,AM$2,$B8)</f>
        <v>-</v>
      </c>
      <c r="AN8" s="5" t="str" cm="1">
        <f t="array" ref="AN8">INDEX(Resultat!$D$5:$BK$79,AN$2,$B8)</f>
        <v>-</v>
      </c>
      <c r="AO8" s="5" t="str" cm="1">
        <f t="array" ref="AO8">INDEX(Resultat!$D$5:$BK$79,AO$2,$B8)</f>
        <v>-</v>
      </c>
      <c r="AP8" s="5" t="str" cm="1">
        <f t="array" ref="AP8">INDEX(Resultat!$D$5:$BK$79,AP$2,$B8)</f>
        <v>-</v>
      </c>
    </row>
    <row r="9" spans="1:42" x14ac:dyDescent="0.4">
      <c r="B9" s="277">
        <v>7</v>
      </c>
      <c r="C9" t="str" cm="1">
        <f t="array" ref="C9">INDEX(Resultat!$D$5:$BK$73,C$2,$B9)</f>
        <v>Ikke tastet</v>
      </c>
      <c r="D9" s="5" t="str" cm="1">
        <f t="array" ref="D9">INDEX(Resultat!$D$5:$BK$79,D$2,$B9)</f>
        <v>-</v>
      </c>
      <c r="E9" s="5" t="str" cm="1">
        <f t="array" ref="E9">INDEX(Resultat!$D$5:$BK$79,E$2,$B9)</f>
        <v/>
      </c>
      <c r="F9" s="340" t="str" cm="1">
        <f t="array" ref="F9">INDEX(Resultat!$D$5:$BK$79,F$2,$B9)</f>
        <v/>
      </c>
      <c r="G9" s="340" t="str" cm="1">
        <f t="array" ref="G9">INDEX(Resultat!$D$5:$BK$79,G$2,$B9)</f>
        <v/>
      </c>
      <c r="H9" s="340" t="str" cm="1">
        <f t="array" ref="H9">INDEX(Resultat!$D$5:$BK$79,H$2,$B9)</f>
        <v/>
      </c>
      <c r="I9" s="5" t="str" cm="1">
        <f t="array" ref="I9">INDEX(Resultat!$D$5:$BK$79,I$2,$B9)</f>
        <v/>
      </c>
      <c r="J9" s="341" t="str" cm="1">
        <f t="array" ref="J9">INDEX(Resultat!$D$5:$BK$79,J$2,$B9)</f>
        <v/>
      </c>
      <c r="K9" s="341" t="str" cm="1">
        <f t="array" ref="K9">INDEX(Resultat!$D$5:$BK$79,K$2,$B9)</f>
        <v/>
      </c>
      <c r="L9" s="341" t="str" cm="1">
        <f t="array" ref="L9">INDEX(Resultat!$D$5:$BK$79,L$2,$B9)</f>
        <v/>
      </c>
      <c r="M9" s="341" t="str" cm="1">
        <f t="array" ref="M9">INDEX(Resultat!$D$5:$BK$79,M$2,$B9)</f>
        <v/>
      </c>
      <c r="N9" s="341" t="str" cm="1">
        <f t="array" ref="N9">INDEX(Resultat!$D$5:$BK$79,N$2,$B9)</f>
        <v/>
      </c>
      <c r="O9" s="5" t="str" cm="1">
        <f t="array" ref="O9">INDEX(Resultat!$D$5:$BK$79,O$2,$B9)</f>
        <v/>
      </c>
      <c r="P9" s="5" t="str" cm="1">
        <f t="array" ref="P9">INDEX(Resultat!$D$5:$BK$79,P$2,$B9)</f>
        <v/>
      </c>
      <c r="Q9" s="5" t="str" cm="1">
        <f t="array" ref="Q9">INDEX(Resultat!$D$5:$BK$79,Q$2,$B9)</f>
        <v/>
      </c>
      <c r="R9" s="5" t="str" cm="1">
        <f t="array" ref="R9">INDEX(Resultat!$D$5:$BK$79,R$2,$B9)</f>
        <v/>
      </c>
      <c r="S9" s="5" t="str" cm="1">
        <f t="array" ref="S9">INDEX(Resultat!$D$5:$BK$79,S$2,$B9)</f>
        <v/>
      </c>
      <c r="T9" s="342" t="str" cm="1">
        <f t="array" ref="T9">INDEX(Resultat!$D$5:$BK$79,T$2,$B9)</f>
        <v/>
      </c>
      <c r="U9" s="340" t="str" cm="1">
        <f t="array" ref="U9">INDEX(Resultat!$D$5:$BK$79,U$2,$B9)</f>
        <v/>
      </c>
      <c r="V9" s="340" t="str" cm="1">
        <f t="array" ref="V9">INDEX(Resultat!$D$5:$BK$79,V$2,$B9)</f>
        <v/>
      </c>
      <c r="W9" s="340" t="str" cm="1">
        <f t="array" ref="W9">INDEX(Resultat!$D$5:$BK$79,W$2,$B9)</f>
        <v/>
      </c>
      <c r="X9" s="340" t="str" cm="1">
        <f t="array" ref="X9">INDEX(Resultat!$D$5:$BK$79,X$2,$B9)</f>
        <v/>
      </c>
      <c r="Y9" s="5" t="str" cm="1">
        <f t="array" ref="Y9">INDEX(Resultat!$D$5:$BK$79,Y$2,$B9)</f>
        <v/>
      </c>
      <c r="Z9" s="5" t="str" cm="1">
        <f t="array" ref="Z9">INDEX(Resultat!$D$5:$BK$79,Z$2,$B9)</f>
        <v/>
      </c>
      <c r="AA9" s="5" t="str" cm="1">
        <f t="array" ref="AA9">INDEX(Resultat!$D$5:$BK$79,AA$2,$B9)</f>
        <v/>
      </c>
      <c r="AB9" s="5" t="str" cm="1">
        <f t="array" ref="AB9">INDEX(Resultat!$D$5:$BK$79,AB$2,$B9)</f>
        <v/>
      </c>
      <c r="AC9" s="5" t="str" cm="1">
        <f t="array" ref="AC9">INDEX(Resultat!$D$5:$BK$79,AC$2,$B9)</f>
        <v/>
      </c>
      <c r="AD9" s="5" t="str" cm="1">
        <f t="array" ref="AD9">INDEX(Resultat!$D$5:$BK$79,AD$2,$B9)</f>
        <v/>
      </c>
      <c r="AE9" s="5" t="str" cm="1">
        <f t="array" ref="AE9">INDEX(Resultat!$D$5:$BK$79,AE$2,$B9)</f>
        <v/>
      </c>
      <c r="AF9" s="5" t="str" cm="1">
        <f t="array" ref="AF9">INDEX(Resultat!$D$5:$BK$79,AF$2,$B9)</f>
        <v/>
      </c>
      <c r="AG9" s="340" t="str" cm="1">
        <f t="array" ref="AG9">INDEX(Resultat!$D$5:$BK$79,AG$2,$B9)</f>
        <v/>
      </c>
      <c r="AH9" s="5" t="str" cm="1">
        <f t="array" ref="AH9">INDEX(Resultat!$D$5:$BK$79,AH$2,$B9)</f>
        <v/>
      </c>
      <c r="AI9" s="340" t="str" cm="1">
        <f t="array" ref="AI9">INDEX(Resultat!$D$5:$BK$79,AI$2,$B9)</f>
        <v/>
      </c>
      <c r="AJ9" s="5" t="str" cm="1">
        <f t="array" ref="AJ9">INDEX(Resultat!$D$5:$BK$79,AJ$2,$B9)</f>
        <v/>
      </c>
      <c r="AK9" s="5" t="str" cm="1">
        <f t="array" ref="AK9">INDEX(Resultat!$D$5:$BK$79,AK$2,$B9)</f>
        <v/>
      </c>
      <c r="AL9" s="5" t="str" cm="1">
        <f t="array" ref="AL9">INDEX(Resultat!$D$5:$BK$79,AL$2,$B9)</f>
        <v>-</v>
      </c>
      <c r="AM9" s="5" t="str" cm="1">
        <f t="array" ref="AM9">INDEX(Resultat!$D$5:$BK$79,AM$2,$B9)</f>
        <v>-</v>
      </c>
      <c r="AN9" s="5" t="str" cm="1">
        <f t="array" ref="AN9">INDEX(Resultat!$D$5:$BK$79,AN$2,$B9)</f>
        <v>-</v>
      </c>
      <c r="AO9" s="5" t="str" cm="1">
        <f t="array" ref="AO9">INDEX(Resultat!$D$5:$BK$79,AO$2,$B9)</f>
        <v>-</v>
      </c>
      <c r="AP9" s="5" t="str" cm="1">
        <f t="array" ref="AP9">INDEX(Resultat!$D$5:$BK$79,AP$2,$B9)</f>
        <v>-</v>
      </c>
    </row>
    <row r="10" spans="1:42" x14ac:dyDescent="0.4">
      <c r="B10" s="277">
        <v>8</v>
      </c>
      <c r="C10" t="str" cm="1">
        <f t="array" ref="C10">INDEX(Resultat!$D$5:$BK$73,C$2,$B10)</f>
        <v>Ikke tastet</v>
      </c>
      <c r="D10" s="5" t="str" cm="1">
        <f t="array" ref="D10">INDEX(Resultat!$D$5:$BK$79,D$2,$B10)</f>
        <v>-</v>
      </c>
      <c r="E10" s="5" t="str" cm="1">
        <f t="array" ref="E10">INDEX(Resultat!$D$5:$BK$79,E$2,$B10)</f>
        <v/>
      </c>
      <c r="F10" s="340" t="str" cm="1">
        <f t="array" ref="F10">INDEX(Resultat!$D$5:$BK$79,F$2,$B10)</f>
        <v/>
      </c>
      <c r="G10" s="340" t="str" cm="1">
        <f t="array" ref="G10">INDEX(Resultat!$D$5:$BK$79,G$2,$B10)</f>
        <v/>
      </c>
      <c r="H10" s="340" t="str" cm="1">
        <f t="array" ref="H10">INDEX(Resultat!$D$5:$BK$79,H$2,$B10)</f>
        <v/>
      </c>
      <c r="I10" s="5" t="str" cm="1">
        <f t="array" ref="I10">INDEX(Resultat!$D$5:$BK$79,I$2,$B10)</f>
        <v/>
      </c>
      <c r="J10" s="341" t="str" cm="1">
        <f t="array" ref="J10">INDEX(Resultat!$D$5:$BK$79,J$2,$B10)</f>
        <v/>
      </c>
      <c r="K10" s="341" t="str" cm="1">
        <f t="array" ref="K10">INDEX(Resultat!$D$5:$BK$79,K$2,$B10)</f>
        <v/>
      </c>
      <c r="L10" s="341" t="str" cm="1">
        <f t="array" ref="L10">INDEX(Resultat!$D$5:$BK$79,L$2,$B10)</f>
        <v/>
      </c>
      <c r="M10" s="341" t="str" cm="1">
        <f t="array" ref="M10">INDEX(Resultat!$D$5:$BK$79,M$2,$B10)</f>
        <v/>
      </c>
      <c r="N10" s="341" t="str" cm="1">
        <f t="array" ref="N10">INDEX(Resultat!$D$5:$BK$79,N$2,$B10)</f>
        <v/>
      </c>
      <c r="O10" s="5" t="str" cm="1">
        <f t="array" ref="O10">INDEX(Resultat!$D$5:$BK$79,O$2,$B10)</f>
        <v/>
      </c>
      <c r="P10" s="5" t="str" cm="1">
        <f t="array" ref="P10">INDEX(Resultat!$D$5:$BK$79,P$2,$B10)</f>
        <v/>
      </c>
      <c r="Q10" s="5" t="str" cm="1">
        <f t="array" ref="Q10">INDEX(Resultat!$D$5:$BK$79,Q$2,$B10)</f>
        <v/>
      </c>
      <c r="R10" s="5" t="str" cm="1">
        <f t="array" ref="R10">INDEX(Resultat!$D$5:$BK$79,R$2,$B10)</f>
        <v/>
      </c>
      <c r="S10" s="5" t="str" cm="1">
        <f t="array" ref="S10">INDEX(Resultat!$D$5:$BK$79,S$2,$B10)</f>
        <v/>
      </c>
      <c r="T10" s="342" t="str" cm="1">
        <f t="array" ref="T10">INDEX(Resultat!$D$5:$BK$79,T$2,$B10)</f>
        <v/>
      </c>
      <c r="U10" s="340" t="str" cm="1">
        <f t="array" ref="U10">INDEX(Resultat!$D$5:$BK$79,U$2,$B10)</f>
        <v/>
      </c>
      <c r="V10" s="340" t="str" cm="1">
        <f t="array" ref="V10">INDEX(Resultat!$D$5:$BK$79,V$2,$B10)</f>
        <v/>
      </c>
      <c r="W10" s="340" t="str" cm="1">
        <f t="array" ref="W10">INDEX(Resultat!$D$5:$BK$79,W$2,$B10)</f>
        <v/>
      </c>
      <c r="X10" s="340" t="str" cm="1">
        <f t="array" ref="X10">INDEX(Resultat!$D$5:$BK$79,X$2,$B10)</f>
        <v/>
      </c>
      <c r="Y10" s="5" t="str" cm="1">
        <f t="array" ref="Y10">INDEX(Resultat!$D$5:$BK$79,Y$2,$B10)</f>
        <v/>
      </c>
      <c r="Z10" s="5" t="str" cm="1">
        <f t="array" ref="Z10">INDEX(Resultat!$D$5:$BK$79,Z$2,$B10)</f>
        <v/>
      </c>
      <c r="AA10" s="5" t="str" cm="1">
        <f t="array" ref="AA10">INDEX(Resultat!$D$5:$BK$79,AA$2,$B10)</f>
        <v/>
      </c>
      <c r="AB10" s="5" t="str" cm="1">
        <f t="array" ref="AB10">INDEX(Resultat!$D$5:$BK$79,AB$2,$B10)</f>
        <v/>
      </c>
      <c r="AC10" s="5" t="str" cm="1">
        <f t="array" ref="AC10">INDEX(Resultat!$D$5:$BK$79,AC$2,$B10)</f>
        <v/>
      </c>
      <c r="AD10" s="5" t="str" cm="1">
        <f t="array" ref="AD10">INDEX(Resultat!$D$5:$BK$79,AD$2,$B10)</f>
        <v/>
      </c>
      <c r="AE10" s="5" t="str" cm="1">
        <f t="array" ref="AE10">INDEX(Resultat!$D$5:$BK$79,AE$2,$B10)</f>
        <v/>
      </c>
      <c r="AF10" s="5" t="str" cm="1">
        <f t="array" ref="AF10">INDEX(Resultat!$D$5:$BK$79,AF$2,$B10)</f>
        <v/>
      </c>
      <c r="AG10" s="340" t="str" cm="1">
        <f t="array" ref="AG10">INDEX(Resultat!$D$5:$BK$79,AG$2,$B10)</f>
        <v/>
      </c>
      <c r="AH10" s="5" t="str" cm="1">
        <f t="array" ref="AH10">INDEX(Resultat!$D$5:$BK$79,AH$2,$B10)</f>
        <v/>
      </c>
      <c r="AI10" s="340" t="str" cm="1">
        <f t="array" ref="AI10">INDEX(Resultat!$D$5:$BK$79,AI$2,$B10)</f>
        <v/>
      </c>
      <c r="AJ10" s="5" t="str" cm="1">
        <f t="array" ref="AJ10">INDEX(Resultat!$D$5:$BK$79,AJ$2,$B10)</f>
        <v/>
      </c>
      <c r="AK10" s="5" t="str" cm="1">
        <f t="array" ref="AK10">INDEX(Resultat!$D$5:$BK$79,AK$2,$B10)</f>
        <v/>
      </c>
      <c r="AL10" s="5" t="str" cm="1">
        <f t="array" ref="AL10">INDEX(Resultat!$D$5:$BK$79,AL$2,$B10)</f>
        <v>-</v>
      </c>
      <c r="AM10" s="5" t="str" cm="1">
        <f t="array" ref="AM10">INDEX(Resultat!$D$5:$BK$79,AM$2,$B10)</f>
        <v>-</v>
      </c>
      <c r="AN10" s="5" t="str" cm="1">
        <f t="array" ref="AN10">INDEX(Resultat!$D$5:$BK$79,AN$2,$B10)</f>
        <v>-</v>
      </c>
      <c r="AO10" s="5" t="str" cm="1">
        <f t="array" ref="AO10">INDEX(Resultat!$D$5:$BK$79,AO$2,$B10)</f>
        <v>-</v>
      </c>
      <c r="AP10" s="5" t="str" cm="1">
        <f t="array" ref="AP10">INDEX(Resultat!$D$5:$BK$79,AP$2,$B10)</f>
        <v>-</v>
      </c>
    </row>
    <row r="11" spans="1:42" x14ac:dyDescent="0.4">
      <c r="B11" s="277">
        <v>9</v>
      </c>
      <c r="C11" t="str" cm="1">
        <f t="array" ref="C11">INDEX(Resultat!$D$5:$BK$73,C$2,$B11)</f>
        <v>Ikke tastet</v>
      </c>
      <c r="D11" s="5" t="str" cm="1">
        <f t="array" ref="D11">INDEX(Resultat!$D$5:$BK$79,D$2,$B11)</f>
        <v>-</v>
      </c>
      <c r="E11" s="5" t="str" cm="1">
        <f t="array" ref="E11">INDEX(Resultat!$D$5:$BK$79,E$2,$B11)</f>
        <v/>
      </c>
      <c r="F11" s="340" t="str" cm="1">
        <f t="array" ref="F11">INDEX(Resultat!$D$5:$BK$79,F$2,$B11)</f>
        <v/>
      </c>
      <c r="G11" s="340" t="str" cm="1">
        <f t="array" ref="G11">INDEX(Resultat!$D$5:$BK$79,G$2,$B11)</f>
        <v/>
      </c>
      <c r="H11" s="340" t="str" cm="1">
        <f t="array" ref="H11">INDEX(Resultat!$D$5:$BK$79,H$2,$B11)</f>
        <v/>
      </c>
      <c r="I11" s="5" t="str" cm="1">
        <f t="array" ref="I11">INDEX(Resultat!$D$5:$BK$79,I$2,$B11)</f>
        <v/>
      </c>
      <c r="J11" s="341" t="str" cm="1">
        <f t="array" ref="J11">INDEX(Resultat!$D$5:$BK$79,J$2,$B11)</f>
        <v/>
      </c>
      <c r="K11" s="341" t="str" cm="1">
        <f t="array" ref="K11">INDEX(Resultat!$D$5:$BK$79,K$2,$B11)</f>
        <v/>
      </c>
      <c r="L11" s="341" t="str" cm="1">
        <f t="array" ref="L11">INDEX(Resultat!$D$5:$BK$79,L$2,$B11)</f>
        <v/>
      </c>
      <c r="M11" s="341" t="str" cm="1">
        <f t="array" ref="M11">INDEX(Resultat!$D$5:$BK$79,M$2,$B11)</f>
        <v/>
      </c>
      <c r="N11" s="341" t="str" cm="1">
        <f t="array" ref="N11">INDEX(Resultat!$D$5:$BK$79,N$2,$B11)</f>
        <v/>
      </c>
      <c r="O11" s="5" t="str" cm="1">
        <f t="array" ref="O11">INDEX(Resultat!$D$5:$BK$79,O$2,$B11)</f>
        <v/>
      </c>
      <c r="P11" s="5" t="str" cm="1">
        <f t="array" ref="P11">INDEX(Resultat!$D$5:$BK$79,P$2,$B11)</f>
        <v/>
      </c>
      <c r="Q11" s="5" t="str" cm="1">
        <f t="array" ref="Q11">INDEX(Resultat!$D$5:$BK$79,Q$2,$B11)</f>
        <v/>
      </c>
      <c r="R11" s="5" t="str" cm="1">
        <f t="array" ref="R11">INDEX(Resultat!$D$5:$BK$79,R$2,$B11)</f>
        <v/>
      </c>
      <c r="S11" s="5" t="str" cm="1">
        <f t="array" ref="S11">INDEX(Resultat!$D$5:$BK$79,S$2,$B11)</f>
        <v/>
      </c>
      <c r="T11" s="342" t="str" cm="1">
        <f t="array" ref="T11">INDEX(Resultat!$D$5:$BK$79,T$2,$B11)</f>
        <v/>
      </c>
      <c r="U11" s="340" t="str" cm="1">
        <f t="array" ref="U11">INDEX(Resultat!$D$5:$BK$79,U$2,$B11)</f>
        <v/>
      </c>
      <c r="V11" s="340" t="str" cm="1">
        <f t="array" ref="V11">INDEX(Resultat!$D$5:$BK$79,V$2,$B11)</f>
        <v/>
      </c>
      <c r="W11" s="340" t="str" cm="1">
        <f t="array" ref="W11">INDEX(Resultat!$D$5:$BK$79,W$2,$B11)</f>
        <v/>
      </c>
      <c r="X11" s="340" t="str" cm="1">
        <f t="array" ref="X11">INDEX(Resultat!$D$5:$BK$79,X$2,$B11)</f>
        <v/>
      </c>
      <c r="Y11" s="5" t="str" cm="1">
        <f t="array" ref="Y11">INDEX(Resultat!$D$5:$BK$79,Y$2,$B11)</f>
        <v/>
      </c>
      <c r="Z11" s="5" t="str" cm="1">
        <f t="array" ref="Z11">INDEX(Resultat!$D$5:$BK$79,Z$2,$B11)</f>
        <v/>
      </c>
      <c r="AA11" s="5" t="str" cm="1">
        <f t="array" ref="AA11">INDEX(Resultat!$D$5:$BK$79,AA$2,$B11)</f>
        <v/>
      </c>
      <c r="AB11" s="5" t="str" cm="1">
        <f t="array" ref="AB11">INDEX(Resultat!$D$5:$BK$79,AB$2,$B11)</f>
        <v/>
      </c>
      <c r="AC11" s="5" t="str" cm="1">
        <f t="array" ref="AC11">INDEX(Resultat!$D$5:$BK$79,AC$2,$B11)</f>
        <v/>
      </c>
      <c r="AD11" s="5" t="str" cm="1">
        <f t="array" ref="AD11">INDEX(Resultat!$D$5:$BK$79,AD$2,$B11)</f>
        <v/>
      </c>
      <c r="AE11" s="5" t="str" cm="1">
        <f t="array" ref="AE11">INDEX(Resultat!$D$5:$BK$79,AE$2,$B11)</f>
        <v/>
      </c>
      <c r="AF11" s="5" t="str" cm="1">
        <f t="array" ref="AF11">INDEX(Resultat!$D$5:$BK$79,AF$2,$B11)</f>
        <v/>
      </c>
      <c r="AG11" s="340" t="str" cm="1">
        <f t="array" ref="AG11">INDEX(Resultat!$D$5:$BK$79,AG$2,$B11)</f>
        <v/>
      </c>
      <c r="AH11" s="5" t="str" cm="1">
        <f t="array" ref="AH11">INDEX(Resultat!$D$5:$BK$79,AH$2,$B11)</f>
        <v/>
      </c>
      <c r="AI11" s="340" t="str" cm="1">
        <f t="array" ref="AI11">INDEX(Resultat!$D$5:$BK$79,AI$2,$B11)</f>
        <v/>
      </c>
      <c r="AJ11" s="5" t="str" cm="1">
        <f t="array" ref="AJ11">INDEX(Resultat!$D$5:$BK$79,AJ$2,$B11)</f>
        <v/>
      </c>
      <c r="AK11" s="5" t="str" cm="1">
        <f t="array" ref="AK11">INDEX(Resultat!$D$5:$BK$79,AK$2,$B11)</f>
        <v/>
      </c>
      <c r="AL11" s="5" t="str" cm="1">
        <f t="array" ref="AL11">INDEX(Resultat!$D$5:$BK$79,AL$2,$B11)</f>
        <v>-</v>
      </c>
      <c r="AM11" s="5" t="str" cm="1">
        <f t="array" ref="AM11">INDEX(Resultat!$D$5:$BK$79,AM$2,$B11)</f>
        <v>-</v>
      </c>
      <c r="AN11" s="5" t="str" cm="1">
        <f t="array" ref="AN11">INDEX(Resultat!$D$5:$BK$79,AN$2,$B11)</f>
        <v>-</v>
      </c>
      <c r="AO11" s="5" t="str" cm="1">
        <f t="array" ref="AO11">INDEX(Resultat!$D$5:$BK$79,AO$2,$B11)</f>
        <v>-</v>
      </c>
      <c r="AP11" s="5" t="str" cm="1">
        <f t="array" ref="AP11">INDEX(Resultat!$D$5:$BK$79,AP$2,$B11)</f>
        <v>-</v>
      </c>
    </row>
    <row r="12" spans="1:42" x14ac:dyDescent="0.4">
      <c r="B12" s="277">
        <v>10</v>
      </c>
      <c r="C12" t="str" cm="1">
        <f t="array" ref="C12">INDEX(Resultat!$D$5:$BK$73,C$2,$B12)</f>
        <v>Ikke tastet</v>
      </c>
      <c r="D12" s="5" t="str" cm="1">
        <f t="array" ref="D12">INDEX(Resultat!$D$5:$BK$79,D$2,$B12)</f>
        <v>-</v>
      </c>
      <c r="E12" s="5" t="str" cm="1">
        <f t="array" ref="E12">INDEX(Resultat!$D$5:$BK$79,E$2,$B12)</f>
        <v/>
      </c>
      <c r="F12" s="340" t="str" cm="1">
        <f t="array" ref="F12">INDEX(Resultat!$D$5:$BK$79,F$2,$B12)</f>
        <v/>
      </c>
      <c r="G12" s="340" t="str" cm="1">
        <f t="array" ref="G12">INDEX(Resultat!$D$5:$BK$79,G$2,$B12)</f>
        <v/>
      </c>
      <c r="H12" s="340" t="str" cm="1">
        <f t="array" ref="H12">INDEX(Resultat!$D$5:$BK$79,H$2,$B12)</f>
        <v/>
      </c>
      <c r="I12" s="5" t="str" cm="1">
        <f t="array" ref="I12">INDEX(Resultat!$D$5:$BK$79,I$2,$B12)</f>
        <v/>
      </c>
      <c r="J12" s="341" t="str" cm="1">
        <f t="array" ref="J12">INDEX(Resultat!$D$5:$BK$79,J$2,$B12)</f>
        <v/>
      </c>
      <c r="K12" s="341" t="str" cm="1">
        <f t="array" ref="K12">INDEX(Resultat!$D$5:$BK$79,K$2,$B12)</f>
        <v/>
      </c>
      <c r="L12" s="341" t="str" cm="1">
        <f t="array" ref="L12">INDEX(Resultat!$D$5:$BK$79,L$2,$B12)</f>
        <v/>
      </c>
      <c r="M12" s="341" t="str" cm="1">
        <f t="array" ref="M12">INDEX(Resultat!$D$5:$BK$79,M$2,$B12)</f>
        <v/>
      </c>
      <c r="N12" s="341" t="str" cm="1">
        <f t="array" ref="N12">INDEX(Resultat!$D$5:$BK$79,N$2,$B12)</f>
        <v/>
      </c>
      <c r="O12" s="5" t="str" cm="1">
        <f t="array" ref="O12">INDEX(Resultat!$D$5:$BK$79,O$2,$B12)</f>
        <v/>
      </c>
      <c r="P12" s="5" t="str" cm="1">
        <f t="array" ref="P12">INDEX(Resultat!$D$5:$BK$79,P$2,$B12)</f>
        <v/>
      </c>
      <c r="Q12" s="5" t="str" cm="1">
        <f t="array" ref="Q12">INDEX(Resultat!$D$5:$BK$79,Q$2,$B12)</f>
        <v/>
      </c>
      <c r="R12" s="5" t="str" cm="1">
        <f t="array" ref="R12">INDEX(Resultat!$D$5:$BK$79,R$2,$B12)</f>
        <v/>
      </c>
      <c r="S12" s="5" t="str" cm="1">
        <f t="array" ref="S12">INDEX(Resultat!$D$5:$BK$79,S$2,$B12)</f>
        <v/>
      </c>
      <c r="T12" s="342" t="str" cm="1">
        <f t="array" ref="T12">INDEX(Resultat!$D$5:$BK$79,T$2,$B12)</f>
        <v/>
      </c>
      <c r="U12" s="340" t="str" cm="1">
        <f t="array" ref="U12">INDEX(Resultat!$D$5:$BK$79,U$2,$B12)</f>
        <v/>
      </c>
      <c r="V12" s="340" t="str" cm="1">
        <f t="array" ref="V12">INDEX(Resultat!$D$5:$BK$79,V$2,$B12)</f>
        <v/>
      </c>
      <c r="W12" s="340" t="str" cm="1">
        <f t="array" ref="W12">INDEX(Resultat!$D$5:$BK$79,W$2,$B12)</f>
        <v/>
      </c>
      <c r="X12" s="340" t="str" cm="1">
        <f t="array" ref="X12">INDEX(Resultat!$D$5:$BK$79,X$2,$B12)</f>
        <v/>
      </c>
      <c r="Y12" s="5" t="str" cm="1">
        <f t="array" ref="Y12">INDEX(Resultat!$D$5:$BK$79,Y$2,$B12)</f>
        <v/>
      </c>
      <c r="Z12" s="5" t="str" cm="1">
        <f t="array" ref="Z12">INDEX(Resultat!$D$5:$BK$79,Z$2,$B12)</f>
        <v/>
      </c>
      <c r="AA12" s="5" t="str" cm="1">
        <f t="array" ref="AA12">INDEX(Resultat!$D$5:$BK$79,AA$2,$B12)</f>
        <v/>
      </c>
      <c r="AB12" s="5" t="str" cm="1">
        <f t="array" ref="AB12">INDEX(Resultat!$D$5:$BK$79,AB$2,$B12)</f>
        <v/>
      </c>
      <c r="AC12" s="5" t="str" cm="1">
        <f t="array" ref="AC12">INDEX(Resultat!$D$5:$BK$79,AC$2,$B12)</f>
        <v/>
      </c>
      <c r="AD12" s="5" t="str" cm="1">
        <f t="array" ref="AD12">INDEX(Resultat!$D$5:$BK$79,AD$2,$B12)</f>
        <v/>
      </c>
      <c r="AE12" s="5" t="str" cm="1">
        <f t="array" ref="AE12">INDEX(Resultat!$D$5:$BK$79,AE$2,$B12)</f>
        <v/>
      </c>
      <c r="AF12" s="5" t="str" cm="1">
        <f t="array" ref="AF12">INDEX(Resultat!$D$5:$BK$79,AF$2,$B12)</f>
        <v/>
      </c>
      <c r="AG12" s="340" t="str" cm="1">
        <f t="array" ref="AG12">INDEX(Resultat!$D$5:$BK$79,AG$2,$B12)</f>
        <v/>
      </c>
      <c r="AH12" s="5" t="str" cm="1">
        <f t="array" ref="AH12">INDEX(Resultat!$D$5:$BK$79,AH$2,$B12)</f>
        <v/>
      </c>
      <c r="AI12" s="340" t="str" cm="1">
        <f t="array" ref="AI12">INDEX(Resultat!$D$5:$BK$79,AI$2,$B12)</f>
        <v/>
      </c>
      <c r="AJ12" s="5" t="str" cm="1">
        <f t="array" ref="AJ12">INDEX(Resultat!$D$5:$BK$79,AJ$2,$B12)</f>
        <v/>
      </c>
      <c r="AK12" s="5" t="str" cm="1">
        <f t="array" ref="AK12">INDEX(Resultat!$D$5:$BK$79,AK$2,$B12)</f>
        <v/>
      </c>
      <c r="AL12" s="5" t="str" cm="1">
        <f t="array" ref="AL12">INDEX(Resultat!$D$5:$BK$79,AL$2,$B12)</f>
        <v>-</v>
      </c>
      <c r="AM12" s="5" t="str" cm="1">
        <f t="array" ref="AM12">INDEX(Resultat!$D$5:$BK$79,AM$2,$B12)</f>
        <v>-</v>
      </c>
      <c r="AN12" s="5" t="str" cm="1">
        <f t="array" ref="AN12">INDEX(Resultat!$D$5:$BK$79,AN$2,$B12)</f>
        <v>-</v>
      </c>
      <c r="AO12" s="5" t="str" cm="1">
        <f t="array" ref="AO12">INDEX(Resultat!$D$5:$BK$79,AO$2,$B12)</f>
        <v>-</v>
      </c>
      <c r="AP12" s="5" t="str" cm="1">
        <f t="array" ref="AP12">INDEX(Resultat!$D$5:$BK$79,AP$2,$B12)</f>
        <v>-</v>
      </c>
    </row>
    <row r="13" spans="1:42" x14ac:dyDescent="0.4">
      <c r="B13" s="277">
        <v>11</v>
      </c>
      <c r="C13" t="str" cm="1">
        <f t="array" ref="C13">INDEX(Resultat!$D$5:$BK$73,C$2,$B13)</f>
        <v>Ikke tastet</v>
      </c>
      <c r="D13" s="5" t="str" cm="1">
        <f t="array" ref="D13">INDEX(Resultat!$D$5:$BK$79,D$2,$B13)</f>
        <v>-</v>
      </c>
      <c r="E13" s="5" t="str" cm="1">
        <f t="array" ref="E13">INDEX(Resultat!$D$5:$BK$79,E$2,$B13)</f>
        <v/>
      </c>
      <c r="F13" s="340" t="str" cm="1">
        <f t="array" ref="F13">INDEX(Resultat!$D$5:$BK$79,F$2,$B13)</f>
        <v/>
      </c>
      <c r="G13" s="340" t="str" cm="1">
        <f t="array" ref="G13">INDEX(Resultat!$D$5:$BK$79,G$2,$B13)</f>
        <v/>
      </c>
      <c r="H13" s="340" t="str" cm="1">
        <f t="array" ref="H13">INDEX(Resultat!$D$5:$BK$79,H$2,$B13)</f>
        <v/>
      </c>
      <c r="I13" s="5" t="str" cm="1">
        <f t="array" ref="I13">INDEX(Resultat!$D$5:$BK$79,I$2,$B13)</f>
        <v/>
      </c>
      <c r="J13" s="341" t="str" cm="1">
        <f t="array" ref="J13">INDEX(Resultat!$D$5:$BK$79,J$2,$B13)</f>
        <v/>
      </c>
      <c r="K13" s="341" t="str" cm="1">
        <f t="array" ref="K13">INDEX(Resultat!$D$5:$BK$79,K$2,$B13)</f>
        <v/>
      </c>
      <c r="L13" s="341" t="str" cm="1">
        <f t="array" ref="L13">INDEX(Resultat!$D$5:$BK$79,L$2,$B13)</f>
        <v/>
      </c>
      <c r="M13" s="341" t="str" cm="1">
        <f t="array" ref="M13">INDEX(Resultat!$D$5:$BK$79,M$2,$B13)</f>
        <v/>
      </c>
      <c r="N13" s="341" t="str" cm="1">
        <f t="array" ref="N13">INDEX(Resultat!$D$5:$BK$79,N$2,$B13)</f>
        <v/>
      </c>
      <c r="O13" s="5" t="str" cm="1">
        <f t="array" ref="O13">INDEX(Resultat!$D$5:$BK$79,O$2,$B13)</f>
        <v/>
      </c>
      <c r="P13" s="5" t="str" cm="1">
        <f t="array" ref="P13">INDEX(Resultat!$D$5:$BK$79,P$2,$B13)</f>
        <v/>
      </c>
      <c r="Q13" s="5" t="str" cm="1">
        <f t="array" ref="Q13">INDEX(Resultat!$D$5:$BK$79,Q$2,$B13)</f>
        <v/>
      </c>
      <c r="R13" s="5" t="str" cm="1">
        <f t="array" ref="R13">INDEX(Resultat!$D$5:$BK$79,R$2,$B13)</f>
        <v/>
      </c>
      <c r="S13" s="5" t="str" cm="1">
        <f t="array" ref="S13">INDEX(Resultat!$D$5:$BK$79,S$2,$B13)</f>
        <v/>
      </c>
      <c r="T13" s="342" t="str" cm="1">
        <f t="array" ref="T13">INDEX(Resultat!$D$5:$BK$79,T$2,$B13)</f>
        <v/>
      </c>
      <c r="U13" s="340" t="str" cm="1">
        <f t="array" ref="U13">INDEX(Resultat!$D$5:$BK$79,U$2,$B13)</f>
        <v/>
      </c>
      <c r="V13" s="340" t="str" cm="1">
        <f t="array" ref="V13">INDEX(Resultat!$D$5:$BK$79,V$2,$B13)</f>
        <v/>
      </c>
      <c r="W13" s="340" t="str" cm="1">
        <f t="array" ref="W13">INDEX(Resultat!$D$5:$BK$79,W$2,$B13)</f>
        <v/>
      </c>
      <c r="X13" s="340" t="str" cm="1">
        <f t="array" ref="X13">INDEX(Resultat!$D$5:$BK$79,X$2,$B13)</f>
        <v/>
      </c>
      <c r="Y13" s="5" t="str" cm="1">
        <f t="array" ref="Y13">INDEX(Resultat!$D$5:$BK$79,Y$2,$B13)</f>
        <v/>
      </c>
      <c r="Z13" s="5" t="str" cm="1">
        <f t="array" ref="Z13">INDEX(Resultat!$D$5:$BK$79,Z$2,$B13)</f>
        <v/>
      </c>
      <c r="AA13" s="5" t="str" cm="1">
        <f t="array" ref="AA13">INDEX(Resultat!$D$5:$BK$79,AA$2,$B13)</f>
        <v/>
      </c>
      <c r="AB13" s="5" t="str" cm="1">
        <f t="array" ref="AB13">INDEX(Resultat!$D$5:$BK$79,AB$2,$B13)</f>
        <v/>
      </c>
      <c r="AC13" s="5" t="str" cm="1">
        <f t="array" ref="AC13">INDEX(Resultat!$D$5:$BK$79,AC$2,$B13)</f>
        <v/>
      </c>
      <c r="AD13" s="5" t="str" cm="1">
        <f t="array" ref="AD13">INDEX(Resultat!$D$5:$BK$79,AD$2,$B13)</f>
        <v/>
      </c>
      <c r="AE13" s="5" t="str" cm="1">
        <f t="array" ref="AE13">INDEX(Resultat!$D$5:$BK$79,AE$2,$B13)</f>
        <v/>
      </c>
      <c r="AF13" s="5" t="str" cm="1">
        <f t="array" ref="AF13">INDEX(Resultat!$D$5:$BK$79,AF$2,$B13)</f>
        <v/>
      </c>
      <c r="AG13" s="340" t="str" cm="1">
        <f t="array" ref="AG13">INDEX(Resultat!$D$5:$BK$79,AG$2,$B13)</f>
        <v/>
      </c>
      <c r="AH13" s="5" t="str" cm="1">
        <f t="array" ref="AH13">INDEX(Resultat!$D$5:$BK$79,AH$2,$B13)</f>
        <v/>
      </c>
      <c r="AI13" s="340" t="str" cm="1">
        <f t="array" ref="AI13">INDEX(Resultat!$D$5:$BK$79,AI$2,$B13)</f>
        <v/>
      </c>
      <c r="AJ13" s="5" t="str" cm="1">
        <f t="array" ref="AJ13">INDEX(Resultat!$D$5:$BK$79,AJ$2,$B13)</f>
        <v/>
      </c>
      <c r="AK13" s="5" t="str" cm="1">
        <f t="array" ref="AK13">INDEX(Resultat!$D$5:$BK$79,AK$2,$B13)</f>
        <v/>
      </c>
      <c r="AL13" s="5" t="str" cm="1">
        <f t="array" ref="AL13">INDEX(Resultat!$D$5:$BK$79,AL$2,$B13)</f>
        <v>-</v>
      </c>
      <c r="AM13" s="5" t="str" cm="1">
        <f t="array" ref="AM13">INDEX(Resultat!$D$5:$BK$79,AM$2,$B13)</f>
        <v>-</v>
      </c>
      <c r="AN13" s="5" t="str" cm="1">
        <f t="array" ref="AN13">INDEX(Resultat!$D$5:$BK$79,AN$2,$B13)</f>
        <v>-</v>
      </c>
      <c r="AO13" s="5" t="str" cm="1">
        <f t="array" ref="AO13">INDEX(Resultat!$D$5:$BK$79,AO$2,$B13)</f>
        <v>-</v>
      </c>
      <c r="AP13" s="5" t="str" cm="1">
        <f t="array" ref="AP13">INDEX(Resultat!$D$5:$BK$79,AP$2,$B13)</f>
        <v>-</v>
      </c>
    </row>
    <row r="14" spans="1:42" x14ac:dyDescent="0.4">
      <c r="B14" s="277">
        <v>12</v>
      </c>
      <c r="C14" t="str" cm="1">
        <f t="array" ref="C14">INDEX(Resultat!$D$5:$BK$73,C$2,$B14)</f>
        <v>Ikke tastet</v>
      </c>
      <c r="D14" s="5" t="str" cm="1">
        <f t="array" ref="D14">INDEX(Resultat!$D$5:$BK$79,D$2,$B14)</f>
        <v>-</v>
      </c>
      <c r="E14" s="5" t="str" cm="1">
        <f t="array" ref="E14">INDEX(Resultat!$D$5:$BK$79,E$2,$B14)</f>
        <v/>
      </c>
      <c r="F14" s="340" t="str" cm="1">
        <f t="array" ref="F14">INDEX(Resultat!$D$5:$BK$79,F$2,$B14)</f>
        <v/>
      </c>
      <c r="G14" s="340" t="str" cm="1">
        <f t="array" ref="G14">INDEX(Resultat!$D$5:$BK$79,G$2,$B14)</f>
        <v/>
      </c>
      <c r="H14" s="340" t="str" cm="1">
        <f t="array" ref="H14">INDEX(Resultat!$D$5:$BK$79,H$2,$B14)</f>
        <v/>
      </c>
      <c r="I14" s="5" t="str" cm="1">
        <f t="array" ref="I14">INDEX(Resultat!$D$5:$BK$79,I$2,$B14)</f>
        <v/>
      </c>
      <c r="J14" s="341" t="str" cm="1">
        <f t="array" ref="J14">INDEX(Resultat!$D$5:$BK$79,J$2,$B14)</f>
        <v/>
      </c>
      <c r="K14" s="341" t="str" cm="1">
        <f t="array" ref="K14">INDEX(Resultat!$D$5:$BK$79,K$2,$B14)</f>
        <v/>
      </c>
      <c r="L14" s="341" t="str" cm="1">
        <f t="array" ref="L14">INDEX(Resultat!$D$5:$BK$79,L$2,$B14)</f>
        <v/>
      </c>
      <c r="M14" s="341" t="str" cm="1">
        <f t="array" ref="M14">INDEX(Resultat!$D$5:$BK$79,M$2,$B14)</f>
        <v/>
      </c>
      <c r="N14" s="341" t="str" cm="1">
        <f t="array" ref="N14">INDEX(Resultat!$D$5:$BK$79,N$2,$B14)</f>
        <v/>
      </c>
      <c r="O14" s="5" t="str" cm="1">
        <f t="array" ref="O14">INDEX(Resultat!$D$5:$BK$79,O$2,$B14)</f>
        <v/>
      </c>
      <c r="P14" s="5" t="str" cm="1">
        <f t="array" ref="P14">INDEX(Resultat!$D$5:$BK$79,P$2,$B14)</f>
        <v/>
      </c>
      <c r="Q14" s="5" t="str" cm="1">
        <f t="array" ref="Q14">INDEX(Resultat!$D$5:$BK$79,Q$2,$B14)</f>
        <v/>
      </c>
      <c r="R14" s="5" t="str" cm="1">
        <f t="array" ref="R14">INDEX(Resultat!$D$5:$BK$79,R$2,$B14)</f>
        <v/>
      </c>
      <c r="S14" s="5" t="str" cm="1">
        <f t="array" ref="S14">INDEX(Resultat!$D$5:$BK$79,S$2,$B14)</f>
        <v/>
      </c>
      <c r="T14" s="342" t="str" cm="1">
        <f t="array" ref="T14">INDEX(Resultat!$D$5:$BK$79,T$2,$B14)</f>
        <v/>
      </c>
      <c r="U14" s="340" t="str" cm="1">
        <f t="array" ref="U14">INDEX(Resultat!$D$5:$BK$79,U$2,$B14)</f>
        <v/>
      </c>
      <c r="V14" s="340" t="str" cm="1">
        <f t="array" ref="V14">INDEX(Resultat!$D$5:$BK$79,V$2,$B14)</f>
        <v/>
      </c>
      <c r="W14" s="340" t="str" cm="1">
        <f t="array" ref="W14">INDEX(Resultat!$D$5:$BK$79,W$2,$B14)</f>
        <v/>
      </c>
      <c r="X14" s="340" t="str" cm="1">
        <f t="array" ref="X14">INDEX(Resultat!$D$5:$BK$79,X$2,$B14)</f>
        <v/>
      </c>
      <c r="Y14" s="5" t="str" cm="1">
        <f t="array" ref="Y14">INDEX(Resultat!$D$5:$BK$79,Y$2,$B14)</f>
        <v/>
      </c>
      <c r="Z14" s="5" t="str" cm="1">
        <f t="array" ref="Z14">INDEX(Resultat!$D$5:$BK$79,Z$2,$B14)</f>
        <v/>
      </c>
      <c r="AA14" s="5" t="str" cm="1">
        <f t="array" ref="AA14">INDEX(Resultat!$D$5:$BK$79,AA$2,$B14)</f>
        <v/>
      </c>
      <c r="AB14" s="5" t="str" cm="1">
        <f t="array" ref="AB14">INDEX(Resultat!$D$5:$BK$79,AB$2,$B14)</f>
        <v/>
      </c>
      <c r="AC14" s="5" t="str" cm="1">
        <f t="array" ref="AC14">INDEX(Resultat!$D$5:$BK$79,AC$2,$B14)</f>
        <v/>
      </c>
      <c r="AD14" s="5" t="str" cm="1">
        <f t="array" ref="AD14">INDEX(Resultat!$D$5:$BK$79,AD$2,$B14)</f>
        <v/>
      </c>
      <c r="AE14" s="5" t="str" cm="1">
        <f t="array" ref="AE14">INDEX(Resultat!$D$5:$BK$79,AE$2,$B14)</f>
        <v/>
      </c>
      <c r="AF14" s="5" t="str" cm="1">
        <f t="array" ref="AF14">INDEX(Resultat!$D$5:$BK$79,AF$2,$B14)</f>
        <v/>
      </c>
      <c r="AG14" s="340" t="str" cm="1">
        <f t="array" ref="AG14">INDEX(Resultat!$D$5:$BK$79,AG$2,$B14)</f>
        <v/>
      </c>
      <c r="AH14" s="5" t="str" cm="1">
        <f t="array" ref="AH14">INDEX(Resultat!$D$5:$BK$79,AH$2,$B14)</f>
        <v/>
      </c>
      <c r="AI14" s="340" t="str" cm="1">
        <f t="array" ref="AI14">INDEX(Resultat!$D$5:$BK$79,AI$2,$B14)</f>
        <v/>
      </c>
      <c r="AJ14" s="5" t="str" cm="1">
        <f t="array" ref="AJ14">INDEX(Resultat!$D$5:$BK$79,AJ$2,$B14)</f>
        <v/>
      </c>
      <c r="AK14" s="5" t="str" cm="1">
        <f t="array" ref="AK14">INDEX(Resultat!$D$5:$BK$79,AK$2,$B14)</f>
        <v/>
      </c>
      <c r="AL14" s="5" t="str" cm="1">
        <f t="array" ref="AL14">INDEX(Resultat!$D$5:$BK$79,AL$2,$B14)</f>
        <v>-</v>
      </c>
      <c r="AM14" s="5" t="str" cm="1">
        <f t="array" ref="AM14">INDEX(Resultat!$D$5:$BK$79,AM$2,$B14)</f>
        <v>-</v>
      </c>
      <c r="AN14" s="5" t="str" cm="1">
        <f t="array" ref="AN14">INDEX(Resultat!$D$5:$BK$79,AN$2,$B14)</f>
        <v>-</v>
      </c>
      <c r="AO14" s="5" t="str" cm="1">
        <f t="array" ref="AO14">INDEX(Resultat!$D$5:$BK$79,AO$2,$B14)</f>
        <v>-</v>
      </c>
      <c r="AP14" s="5" t="str" cm="1">
        <f t="array" ref="AP14">INDEX(Resultat!$D$5:$BK$79,AP$2,$B14)</f>
        <v>-</v>
      </c>
    </row>
    <row r="15" spans="1:42" x14ac:dyDescent="0.4">
      <c r="B15" s="277">
        <v>13</v>
      </c>
      <c r="C15" t="str" cm="1">
        <f t="array" ref="C15">INDEX(Resultat!$D$5:$BK$73,C$2,$B15)</f>
        <v>Ikke tastet</v>
      </c>
      <c r="D15" s="5" t="str" cm="1">
        <f t="array" ref="D15">INDEX(Resultat!$D$5:$BK$79,D$2,$B15)</f>
        <v>-</v>
      </c>
      <c r="E15" s="5" t="str" cm="1">
        <f t="array" ref="E15">INDEX(Resultat!$D$5:$BK$79,E$2,$B15)</f>
        <v/>
      </c>
      <c r="F15" s="340" t="str" cm="1">
        <f t="array" ref="F15">INDEX(Resultat!$D$5:$BK$79,F$2,$B15)</f>
        <v/>
      </c>
      <c r="G15" s="340" t="str" cm="1">
        <f t="array" ref="G15">INDEX(Resultat!$D$5:$BK$79,G$2,$B15)</f>
        <v/>
      </c>
      <c r="H15" s="340" t="str" cm="1">
        <f t="array" ref="H15">INDEX(Resultat!$D$5:$BK$79,H$2,$B15)</f>
        <v/>
      </c>
      <c r="I15" s="5" t="str" cm="1">
        <f t="array" ref="I15">INDEX(Resultat!$D$5:$BK$79,I$2,$B15)</f>
        <v/>
      </c>
      <c r="J15" s="341" t="str" cm="1">
        <f t="array" ref="J15">INDEX(Resultat!$D$5:$BK$79,J$2,$B15)</f>
        <v/>
      </c>
      <c r="K15" s="341" t="str" cm="1">
        <f t="array" ref="K15">INDEX(Resultat!$D$5:$BK$79,K$2,$B15)</f>
        <v/>
      </c>
      <c r="L15" s="341" t="str" cm="1">
        <f t="array" ref="L15">INDEX(Resultat!$D$5:$BK$79,L$2,$B15)</f>
        <v/>
      </c>
      <c r="M15" s="341" t="str" cm="1">
        <f t="array" ref="M15">INDEX(Resultat!$D$5:$BK$79,M$2,$B15)</f>
        <v/>
      </c>
      <c r="N15" s="341" t="str" cm="1">
        <f t="array" ref="N15">INDEX(Resultat!$D$5:$BK$79,N$2,$B15)</f>
        <v/>
      </c>
      <c r="O15" s="5" t="str" cm="1">
        <f t="array" ref="O15">INDEX(Resultat!$D$5:$BK$79,O$2,$B15)</f>
        <v/>
      </c>
      <c r="P15" s="5" t="str" cm="1">
        <f t="array" ref="P15">INDEX(Resultat!$D$5:$BK$79,P$2,$B15)</f>
        <v/>
      </c>
      <c r="Q15" s="5" t="str" cm="1">
        <f t="array" ref="Q15">INDEX(Resultat!$D$5:$BK$79,Q$2,$B15)</f>
        <v/>
      </c>
      <c r="R15" s="5" t="str" cm="1">
        <f t="array" ref="R15">INDEX(Resultat!$D$5:$BK$79,R$2,$B15)</f>
        <v/>
      </c>
      <c r="S15" s="5" t="str" cm="1">
        <f t="array" ref="S15">INDEX(Resultat!$D$5:$BK$79,S$2,$B15)</f>
        <v/>
      </c>
      <c r="T15" s="342" t="str" cm="1">
        <f t="array" ref="T15">INDEX(Resultat!$D$5:$BK$79,T$2,$B15)</f>
        <v/>
      </c>
      <c r="U15" s="340" t="str" cm="1">
        <f t="array" ref="U15">INDEX(Resultat!$D$5:$BK$79,U$2,$B15)</f>
        <v/>
      </c>
      <c r="V15" s="340" t="str" cm="1">
        <f t="array" ref="V15">INDEX(Resultat!$D$5:$BK$79,V$2,$B15)</f>
        <v/>
      </c>
      <c r="W15" s="340" t="str" cm="1">
        <f t="array" ref="W15">INDEX(Resultat!$D$5:$BK$79,W$2,$B15)</f>
        <v/>
      </c>
      <c r="X15" s="340" t="str" cm="1">
        <f t="array" ref="X15">INDEX(Resultat!$D$5:$BK$79,X$2,$B15)</f>
        <v/>
      </c>
      <c r="Y15" s="5" t="str" cm="1">
        <f t="array" ref="Y15">INDEX(Resultat!$D$5:$BK$79,Y$2,$B15)</f>
        <v/>
      </c>
      <c r="Z15" s="5" t="str" cm="1">
        <f t="array" ref="Z15">INDEX(Resultat!$D$5:$BK$79,Z$2,$B15)</f>
        <v/>
      </c>
      <c r="AA15" s="5" t="str" cm="1">
        <f t="array" ref="AA15">INDEX(Resultat!$D$5:$BK$79,AA$2,$B15)</f>
        <v/>
      </c>
      <c r="AB15" s="5" t="str" cm="1">
        <f t="array" ref="AB15">INDEX(Resultat!$D$5:$BK$79,AB$2,$B15)</f>
        <v/>
      </c>
      <c r="AC15" s="5" t="str" cm="1">
        <f t="array" ref="AC15">INDEX(Resultat!$D$5:$BK$79,AC$2,$B15)</f>
        <v/>
      </c>
      <c r="AD15" s="5" t="str" cm="1">
        <f t="array" ref="AD15">INDEX(Resultat!$D$5:$BK$79,AD$2,$B15)</f>
        <v/>
      </c>
      <c r="AE15" s="5" t="str" cm="1">
        <f t="array" ref="AE15">INDEX(Resultat!$D$5:$BK$79,AE$2,$B15)</f>
        <v/>
      </c>
      <c r="AF15" s="5" t="str" cm="1">
        <f t="array" ref="AF15">INDEX(Resultat!$D$5:$BK$79,AF$2,$B15)</f>
        <v/>
      </c>
      <c r="AG15" s="340" t="str" cm="1">
        <f t="array" ref="AG15">INDEX(Resultat!$D$5:$BK$79,AG$2,$B15)</f>
        <v/>
      </c>
      <c r="AH15" s="5" t="str" cm="1">
        <f t="array" ref="AH15">INDEX(Resultat!$D$5:$BK$79,AH$2,$B15)</f>
        <v/>
      </c>
      <c r="AI15" s="340" t="str" cm="1">
        <f t="array" ref="AI15">INDEX(Resultat!$D$5:$BK$79,AI$2,$B15)</f>
        <v/>
      </c>
      <c r="AJ15" s="5" t="str" cm="1">
        <f t="array" ref="AJ15">INDEX(Resultat!$D$5:$BK$79,AJ$2,$B15)</f>
        <v/>
      </c>
      <c r="AK15" s="5" t="str" cm="1">
        <f t="array" ref="AK15">INDEX(Resultat!$D$5:$BK$79,AK$2,$B15)</f>
        <v/>
      </c>
      <c r="AL15" s="5" t="str" cm="1">
        <f t="array" ref="AL15">INDEX(Resultat!$D$5:$BK$79,AL$2,$B15)</f>
        <v>-</v>
      </c>
      <c r="AM15" s="5" t="str" cm="1">
        <f t="array" ref="AM15">INDEX(Resultat!$D$5:$BK$79,AM$2,$B15)</f>
        <v>-</v>
      </c>
      <c r="AN15" s="5" t="str" cm="1">
        <f t="array" ref="AN15">INDEX(Resultat!$D$5:$BK$79,AN$2,$B15)</f>
        <v>-</v>
      </c>
      <c r="AO15" s="5" t="str" cm="1">
        <f t="array" ref="AO15">INDEX(Resultat!$D$5:$BK$79,AO$2,$B15)</f>
        <v>-</v>
      </c>
      <c r="AP15" s="5" t="str" cm="1">
        <f t="array" ref="AP15">INDEX(Resultat!$D$5:$BK$79,AP$2,$B15)</f>
        <v>-</v>
      </c>
    </row>
    <row r="16" spans="1:42" x14ac:dyDescent="0.4">
      <c r="B16" s="277">
        <v>14</v>
      </c>
      <c r="C16" t="str" cm="1">
        <f t="array" ref="C16">INDEX(Resultat!$D$5:$BK$73,C$2,$B16)</f>
        <v>Ikke tastet</v>
      </c>
      <c r="D16" s="5" t="str" cm="1">
        <f t="array" ref="D16">INDEX(Resultat!$D$5:$BK$79,D$2,$B16)</f>
        <v>-</v>
      </c>
      <c r="E16" s="5" t="str" cm="1">
        <f t="array" ref="E16">INDEX(Resultat!$D$5:$BK$79,E$2,$B16)</f>
        <v/>
      </c>
      <c r="F16" s="340" t="str" cm="1">
        <f t="array" ref="F16">INDEX(Resultat!$D$5:$BK$79,F$2,$B16)</f>
        <v/>
      </c>
      <c r="G16" s="340" t="str" cm="1">
        <f t="array" ref="G16">INDEX(Resultat!$D$5:$BK$79,G$2,$B16)</f>
        <v/>
      </c>
      <c r="H16" s="340" t="str" cm="1">
        <f t="array" ref="H16">INDEX(Resultat!$D$5:$BK$79,H$2,$B16)</f>
        <v/>
      </c>
      <c r="I16" s="5" t="str" cm="1">
        <f t="array" ref="I16">INDEX(Resultat!$D$5:$BK$79,I$2,$B16)</f>
        <v/>
      </c>
      <c r="J16" s="341" t="str" cm="1">
        <f t="array" ref="J16">INDEX(Resultat!$D$5:$BK$79,J$2,$B16)</f>
        <v/>
      </c>
      <c r="K16" s="341" t="str" cm="1">
        <f t="array" ref="K16">INDEX(Resultat!$D$5:$BK$79,K$2,$B16)</f>
        <v/>
      </c>
      <c r="L16" s="341" t="str" cm="1">
        <f t="array" ref="L16">INDEX(Resultat!$D$5:$BK$79,L$2,$B16)</f>
        <v/>
      </c>
      <c r="M16" s="341" t="str" cm="1">
        <f t="array" ref="M16">INDEX(Resultat!$D$5:$BK$79,M$2,$B16)</f>
        <v/>
      </c>
      <c r="N16" s="341" t="str" cm="1">
        <f t="array" ref="N16">INDEX(Resultat!$D$5:$BK$79,N$2,$B16)</f>
        <v/>
      </c>
      <c r="O16" s="5" t="str" cm="1">
        <f t="array" ref="O16">INDEX(Resultat!$D$5:$BK$79,O$2,$B16)</f>
        <v/>
      </c>
      <c r="P16" s="5" t="str" cm="1">
        <f t="array" ref="P16">INDEX(Resultat!$D$5:$BK$79,P$2,$B16)</f>
        <v/>
      </c>
      <c r="Q16" s="5" t="str" cm="1">
        <f t="array" ref="Q16">INDEX(Resultat!$D$5:$BK$79,Q$2,$B16)</f>
        <v/>
      </c>
      <c r="R16" s="5" t="str" cm="1">
        <f t="array" ref="R16">INDEX(Resultat!$D$5:$BK$79,R$2,$B16)</f>
        <v/>
      </c>
      <c r="S16" s="5" t="str" cm="1">
        <f t="array" ref="S16">INDEX(Resultat!$D$5:$BK$79,S$2,$B16)</f>
        <v/>
      </c>
      <c r="T16" s="342" t="str" cm="1">
        <f t="array" ref="T16">INDEX(Resultat!$D$5:$BK$79,T$2,$B16)</f>
        <v/>
      </c>
      <c r="U16" s="340" t="str" cm="1">
        <f t="array" ref="U16">INDEX(Resultat!$D$5:$BK$79,U$2,$B16)</f>
        <v/>
      </c>
      <c r="V16" s="340" t="str" cm="1">
        <f t="array" ref="V16">INDEX(Resultat!$D$5:$BK$79,V$2,$B16)</f>
        <v/>
      </c>
      <c r="W16" s="340" t="str" cm="1">
        <f t="array" ref="W16">INDEX(Resultat!$D$5:$BK$79,W$2,$B16)</f>
        <v/>
      </c>
      <c r="X16" s="340" t="str" cm="1">
        <f t="array" ref="X16">INDEX(Resultat!$D$5:$BK$79,X$2,$B16)</f>
        <v/>
      </c>
      <c r="Y16" s="5" t="str" cm="1">
        <f t="array" ref="Y16">INDEX(Resultat!$D$5:$BK$79,Y$2,$B16)</f>
        <v/>
      </c>
      <c r="Z16" s="5" t="str" cm="1">
        <f t="array" ref="Z16">INDEX(Resultat!$D$5:$BK$79,Z$2,$B16)</f>
        <v/>
      </c>
      <c r="AA16" s="5" t="str" cm="1">
        <f t="array" ref="AA16">INDEX(Resultat!$D$5:$BK$79,AA$2,$B16)</f>
        <v/>
      </c>
      <c r="AB16" s="5" t="str" cm="1">
        <f t="array" ref="AB16">INDEX(Resultat!$D$5:$BK$79,AB$2,$B16)</f>
        <v/>
      </c>
      <c r="AC16" s="5" t="str" cm="1">
        <f t="array" ref="AC16">INDEX(Resultat!$D$5:$BK$79,AC$2,$B16)</f>
        <v/>
      </c>
      <c r="AD16" s="5" t="str" cm="1">
        <f t="array" ref="AD16">INDEX(Resultat!$D$5:$BK$79,AD$2,$B16)</f>
        <v/>
      </c>
      <c r="AE16" s="5" t="str" cm="1">
        <f t="array" ref="AE16">INDEX(Resultat!$D$5:$BK$79,AE$2,$B16)</f>
        <v/>
      </c>
      <c r="AF16" s="5" t="str" cm="1">
        <f t="array" ref="AF16">INDEX(Resultat!$D$5:$BK$79,AF$2,$B16)</f>
        <v/>
      </c>
      <c r="AG16" s="340" t="str" cm="1">
        <f t="array" ref="AG16">INDEX(Resultat!$D$5:$BK$79,AG$2,$B16)</f>
        <v/>
      </c>
      <c r="AH16" s="5" t="str" cm="1">
        <f t="array" ref="AH16">INDEX(Resultat!$D$5:$BK$79,AH$2,$B16)</f>
        <v/>
      </c>
      <c r="AI16" s="340" t="str" cm="1">
        <f t="array" ref="AI16">INDEX(Resultat!$D$5:$BK$79,AI$2,$B16)</f>
        <v/>
      </c>
      <c r="AJ16" s="5" t="str" cm="1">
        <f t="array" ref="AJ16">INDEX(Resultat!$D$5:$BK$79,AJ$2,$B16)</f>
        <v/>
      </c>
      <c r="AK16" s="5" t="str" cm="1">
        <f t="array" ref="AK16">INDEX(Resultat!$D$5:$BK$79,AK$2,$B16)</f>
        <v/>
      </c>
      <c r="AL16" s="5" t="str" cm="1">
        <f t="array" ref="AL16">INDEX(Resultat!$D$5:$BK$79,AL$2,$B16)</f>
        <v>-</v>
      </c>
      <c r="AM16" s="5" t="str" cm="1">
        <f t="array" ref="AM16">INDEX(Resultat!$D$5:$BK$79,AM$2,$B16)</f>
        <v>-</v>
      </c>
      <c r="AN16" s="5" t="str" cm="1">
        <f t="array" ref="AN16">INDEX(Resultat!$D$5:$BK$79,AN$2,$B16)</f>
        <v>-</v>
      </c>
      <c r="AO16" s="5" t="str" cm="1">
        <f t="array" ref="AO16">INDEX(Resultat!$D$5:$BK$79,AO$2,$B16)</f>
        <v>-</v>
      </c>
      <c r="AP16" s="5" t="str" cm="1">
        <f t="array" ref="AP16">INDEX(Resultat!$D$5:$BK$79,AP$2,$B16)</f>
        <v>-</v>
      </c>
    </row>
    <row r="17" spans="2:42" x14ac:dyDescent="0.4">
      <c r="B17" s="277">
        <v>15</v>
      </c>
      <c r="C17" t="str" cm="1">
        <f t="array" ref="C17">INDEX(Resultat!$D$5:$BK$73,C$2,$B17)</f>
        <v>Ikke tastet</v>
      </c>
      <c r="D17" s="5" t="str" cm="1">
        <f t="array" ref="D17">INDEX(Resultat!$D$5:$BK$79,D$2,$B17)</f>
        <v>-</v>
      </c>
      <c r="E17" s="5" t="str" cm="1">
        <f t="array" ref="E17">INDEX(Resultat!$D$5:$BK$79,E$2,$B17)</f>
        <v/>
      </c>
      <c r="F17" s="340" t="str" cm="1">
        <f t="array" ref="F17">INDEX(Resultat!$D$5:$BK$79,F$2,$B17)</f>
        <v/>
      </c>
      <c r="G17" s="340" t="str" cm="1">
        <f t="array" ref="G17">INDEX(Resultat!$D$5:$BK$79,G$2,$B17)</f>
        <v/>
      </c>
      <c r="H17" s="340" t="str" cm="1">
        <f t="array" ref="H17">INDEX(Resultat!$D$5:$BK$79,H$2,$B17)</f>
        <v/>
      </c>
      <c r="I17" s="5" t="str" cm="1">
        <f t="array" ref="I17">INDEX(Resultat!$D$5:$BK$79,I$2,$B17)</f>
        <v/>
      </c>
      <c r="J17" s="341" t="str" cm="1">
        <f t="array" ref="J17">INDEX(Resultat!$D$5:$BK$79,J$2,$B17)</f>
        <v/>
      </c>
      <c r="K17" s="341" t="str" cm="1">
        <f t="array" ref="K17">INDEX(Resultat!$D$5:$BK$79,K$2,$B17)</f>
        <v/>
      </c>
      <c r="L17" s="341" t="str" cm="1">
        <f t="array" ref="L17">INDEX(Resultat!$D$5:$BK$79,L$2,$B17)</f>
        <v/>
      </c>
      <c r="M17" s="341" t="str" cm="1">
        <f t="array" ref="M17">INDEX(Resultat!$D$5:$BK$79,M$2,$B17)</f>
        <v/>
      </c>
      <c r="N17" s="341" t="str" cm="1">
        <f t="array" ref="N17">INDEX(Resultat!$D$5:$BK$79,N$2,$B17)</f>
        <v/>
      </c>
      <c r="O17" s="5" t="str" cm="1">
        <f t="array" ref="O17">INDEX(Resultat!$D$5:$BK$79,O$2,$B17)</f>
        <v/>
      </c>
      <c r="P17" s="5" t="str" cm="1">
        <f t="array" ref="P17">INDEX(Resultat!$D$5:$BK$79,P$2,$B17)</f>
        <v/>
      </c>
      <c r="Q17" s="5" t="str" cm="1">
        <f t="array" ref="Q17">INDEX(Resultat!$D$5:$BK$79,Q$2,$B17)</f>
        <v/>
      </c>
      <c r="R17" s="5" t="str" cm="1">
        <f t="array" ref="R17">INDEX(Resultat!$D$5:$BK$79,R$2,$B17)</f>
        <v/>
      </c>
      <c r="S17" s="5" t="str" cm="1">
        <f t="array" ref="S17">INDEX(Resultat!$D$5:$BK$79,S$2,$B17)</f>
        <v/>
      </c>
      <c r="T17" s="342" t="str" cm="1">
        <f t="array" ref="T17">INDEX(Resultat!$D$5:$BK$79,T$2,$B17)</f>
        <v/>
      </c>
      <c r="U17" s="340" t="str" cm="1">
        <f t="array" ref="U17">INDEX(Resultat!$D$5:$BK$79,U$2,$B17)</f>
        <v/>
      </c>
      <c r="V17" s="340" t="str" cm="1">
        <f t="array" ref="V17">INDEX(Resultat!$D$5:$BK$79,V$2,$B17)</f>
        <v/>
      </c>
      <c r="W17" s="340" t="str" cm="1">
        <f t="array" ref="W17">INDEX(Resultat!$D$5:$BK$79,W$2,$B17)</f>
        <v/>
      </c>
      <c r="X17" s="340" t="str" cm="1">
        <f t="array" ref="X17">INDEX(Resultat!$D$5:$BK$79,X$2,$B17)</f>
        <v/>
      </c>
      <c r="Y17" s="5" t="str" cm="1">
        <f t="array" ref="Y17">INDEX(Resultat!$D$5:$BK$79,Y$2,$B17)</f>
        <v/>
      </c>
      <c r="Z17" s="5" t="str" cm="1">
        <f t="array" ref="Z17">INDEX(Resultat!$D$5:$BK$79,Z$2,$B17)</f>
        <v/>
      </c>
      <c r="AA17" s="5" t="str" cm="1">
        <f t="array" ref="AA17">INDEX(Resultat!$D$5:$BK$79,AA$2,$B17)</f>
        <v/>
      </c>
      <c r="AB17" s="5" t="str" cm="1">
        <f t="array" ref="AB17">INDEX(Resultat!$D$5:$BK$79,AB$2,$B17)</f>
        <v/>
      </c>
      <c r="AC17" s="5" t="str" cm="1">
        <f t="array" ref="AC17">INDEX(Resultat!$D$5:$BK$79,AC$2,$B17)</f>
        <v/>
      </c>
      <c r="AD17" s="5" t="str" cm="1">
        <f t="array" ref="AD17">INDEX(Resultat!$D$5:$BK$79,AD$2,$B17)</f>
        <v/>
      </c>
      <c r="AE17" s="5" t="str" cm="1">
        <f t="array" ref="AE17">INDEX(Resultat!$D$5:$BK$79,AE$2,$B17)</f>
        <v/>
      </c>
      <c r="AF17" s="5" t="str" cm="1">
        <f t="array" ref="AF17">INDEX(Resultat!$D$5:$BK$79,AF$2,$B17)</f>
        <v/>
      </c>
      <c r="AG17" s="340" t="str" cm="1">
        <f t="array" ref="AG17">INDEX(Resultat!$D$5:$BK$79,AG$2,$B17)</f>
        <v/>
      </c>
      <c r="AH17" s="5" t="str" cm="1">
        <f t="array" ref="AH17">INDEX(Resultat!$D$5:$BK$79,AH$2,$B17)</f>
        <v/>
      </c>
      <c r="AI17" s="340" t="str" cm="1">
        <f t="array" ref="AI17">INDEX(Resultat!$D$5:$BK$79,AI$2,$B17)</f>
        <v/>
      </c>
      <c r="AJ17" s="5" t="str" cm="1">
        <f t="array" ref="AJ17">INDEX(Resultat!$D$5:$BK$79,AJ$2,$B17)</f>
        <v/>
      </c>
      <c r="AK17" s="5" t="str" cm="1">
        <f t="array" ref="AK17">INDEX(Resultat!$D$5:$BK$79,AK$2,$B17)</f>
        <v/>
      </c>
      <c r="AL17" s="5" t="str" cm="1">
        <f t="array" ref="AL17">INDEX(Resultat!$D$5:$BK$79,AL$2,$B17)</f>
        <v>-</v>
      </c>
      <c r="AM17" s="5" t="str" cm="1">
        <f t="array" ref="AM17">INDEX(Resultat!$D$5:$BK$79,AM$2,$B17)</f>
        <v>-</v>
      </c>
      <c r="AN17" s="5" t="str" cm="1">
        <f t="array" ref="AN17">INDEX(Resultat!$D$5:$BK$79,AN$2,$B17)</f>
        <v>-</v>
      </c>
      <c r="AO17" s="5" t="str" cm="1">
        <f t="array" ref="AO17">INDEX(Resultat!$D$5:$BK$79,AO$2,$B17)</f>
        <v>-</v>
      </c>
      <c r="AP17" s="5" t="str" cm="1">
        <f t="array" ref="AP17">INDEX(Resultat!$D$5:$BK$79,AP$2,$B17)</f>
        <v>-</v>
      </c>
    </row>
    <row r="18" spans="2:42" x14ac:dyDescent="0.4">
      <c r="B18" s="277">
        <v>16</v>
      </c>
      <c r="C18" t="str" cm="1">
        <f t="array" ref="C18">INDEX(Resultat!$D$5:$BK$73,C$2,$B18)</f>
        <v>Ikke tastet</v>
      </c>
      <c r="D18" s="5" t="str" cm="1">
        <f t="array" ref="D18">INDEX(Resultat!$D$5:$BK$79,D$2,$B18)</f>
        <v>-</v>
      </c>
      <c r="E18" s="5" t="str" cm="1">
        <f t="array" ref="E18">INDEX(Resultat!$D$5:$BK$79,E$2,$B18)</f>
        <v/>
      </c>
      <c r="F18" s="340" t="str" cm="1">
        <f t="array" ref="F18">INDEX(Resultat!$D$5:$BK$79,F$2,$B18)</f>
        <v/>
      </c>
      <c r="G18" s="340" t="str" cm="1">
        <f t="array" ref="G18">INDEX(Resultat!$D$5:$BK$79,G$2,$B18)</f>
        <v/>
      </c>
      <c r="H18" s="340" t="str" cm="1">
        <f t="array" ref="H18">INDEX(Resultat!$D$5:$BK$79,H$2,$B18)</f>
        <v/>
      </c>
      <c r="I18" s="5" t="str" cm="1">
        <f t="array" ref="I18">INDEX(Resultat!$D$5:$BK$79,I$2,$B18)</f>
        <v/>
      </c>
      <c r="J18" s="341" t="str" cm="1">
        <f t="array" ref="J18">INDEX(Resultat!$D$5:$BK$79,J$2,$B18)</f>
        <v/>
      </c>
      <c r="K18" s="341" t="str" cm="1">
        <f t="array" ref="K18">INDEX(Resultat!$D$5:$BK$79,K$2,$B18)</f>
        <v/>
      </c>
      <c r="L18" s="341" t="str" cm="1">
        <f t="array" ref="L18">INDEX(Resultat!$D$5:$BK$79,L$2,$B18)</f>
        <v/>
      </c>
      <c r="M18" s="341" t="str" cm="1">
        <f t="array" ref="M18">INDEX(Resultat!$D$5:$BK$79,M$2,$B18)</f>
        <v/>
      </c>
      <c r="N18" s="341" t="str" cm="1">
        <f t="array" ref="N18">INDEX(Resultat!$D$5:$BK$79,N$2,$B18)</f>
        <v/>
      </c>
      <c r="O18" s="5" t="str" cm="1">
        <f t="array" ref="O18">INDEX(Resultat!$D$5:$BK$79,O$2,$B18)</f>
        <v/>
      </c>
      <c r="P18" s="5" t="str" cm="1">
        <f t="array" ref="P18">INDEX(Resultat!$D$5:$BK$79,P$2,$B18)</f>
        <v/>
      </c>
      <c r="Q18" s="5" t="str" cm="1">
        <f t="array" ref="Q18">INDEX(Resultat!$D$5:$BK$79,Q$2,$B18)</f>
        <v/>
      </c>
      <c r="R18" s="5" t="str" cm="1">
        <f t="array" ref="R18">INDEX(Resultat!$D$5:$BK$79,R$2,$B18)</f>
        <v/>
      </c>
      <c r="S18" s="5" t="str" cm="1">
        <f t="array" ref="S18">INDEX(Resultat!$D$5:$BK$79,S$2,$B18)</f>
        <v/>
      </c>
      <c r="T18" s="342" t="str" cm="1">
        <f t="array" ref="T18">INDEX(Resultat!$D$5:$BK$79,T$2,$B18)</f>
        <v/>
      </c>
      <c r="U18" s="340" t="str" cm="1">
        <f t="array" ref="U18">INDEX(Resultat!$D$5:$BK$79,U$2,$B18)</f>
        <v/>
      </c>
      <c r="V18" s="340" t="str" cm="1">
        <f t="array" ref="V18">INDEX(Resultat!$D$5:$BK$79,V$2,$B18)</f>
        <v/>
      </c>
      <c r="W18" s="340" t="str" cm="1">
        <f t="array" ref="W18">INDEX(Resultat!$D$5:$BK$79,W$2,$B18)</f>
        <v/>
      </c>
      <c r="X18" s="340" t="str" cm="1">
        <f t="array" ref="X18">INDEX(Resultat!$D$5:$BK$79,X$2,$B18)</f>
        <v/>
      </c>
      <c r="Y18" s="5" t="str" cm="1">
        <f t="array" ref="Y18">INDEX(Resultat!$D$5:$BK$79,Y$2,$B18)</f>
        <v/>
      </c>
      <c r="Z18" s="5" t="str" cm="1">
        <f t="array" ref="Z18">INDEX(Resultat!$D$5:$BK$79,Z$2,$B18)</f>
        <v/>
      </c>
      <c r="AA18" s="5" t="str" cm="1">
        <f t="array" ref="AA18">INDEX(Resultat!$D$5:$BK$79,AA$2,$B18)</f>
        <v/>
      </c>
      <c r="AB18" s="5" t="str" cm="1">
        <f t="array" ref="AB18">INDEX(Resultat!$D$5:$BK$79,AB$2,$B18)</f>
        <v/>
      </c>
      <c r="AC18" s="5" t="str" cm="1">
        <f t="array" ref="AC18">INDEX(Resultat!$D$5:$BK$79,AC$2,$B18)</f>
        <v/>
      </c>
      <c r="AD18" s="5" t="str" cm="1">
        <f t="array" ref="AD18">INDEX(Resultat!$D$5:$BK$79,AD$2,$B18)</f>
        <v/>
      </c>
      <c r="AE18" s="5" t="str" cm="1">
        <f t="array" ref="AE18">INDEX(Resultat!$D$5:$BK$79,AE$2,$B18)</f>
        <v/>
      </c>
      <c r="AF18" s="5" t="str" cm="1">
        <f t="array" ref="AF18">INDEX(Resultat!$D$5:$BK$79,AF$2,$B18)</f>
        <v/>
      </c>
      <c r="AG18" s="340" t="str" cm="1">
        <f t="array" ref="AG18">INDEX(Resultat!$D$5:$BK$79,AG$2,$B18)</f>
        <v/>
      </c>
      <c r="AH18" s="5" t="str" cm="1">
        <f t="array" ref="AH18">INDEX(Resultat!$D$5:$BK$79,AH$2,$B18)</f>
        <v/>
      </c>
      <c r="AI18" s="340" t="str" cm="1">
        <f t="array" ref="AI18">INDEX(Resultat!$D$5:$BK$79,AI$2,$B18)</f>
        <v/>
      </c>
      <c r="AJ18" s="5" t="str" cm="1">
        <f t="array" ref="AJ18">INDEX(Resultat!$D$5:$BK$79,AJ$2,$B18)</f>
        <v/>
      </c>
      <c r="AK18" s="5" t="str" cm="1">
        <f t="array" ref="AK18">INDEX(Resultat!$D$5:$BK$79,AK$2,$B18)</f>
        <v/>
      </c>
      <c r="AL18" s="5" t="str" cm="1">
        <f t="array" ref="AL18">INDEX(Resultat!$D$5:$BK$79,AL$2,$B18)</f>
        <v>-</v>
      </c>
      <c r="AM18" s="5" t="str" cm="1">
        <f t="array" ref="AM18">INDEX(Resultat!$D$5:$BK$79,AM$2,$B18)</f>
        <v>-</v>
      </c>
      <c r="AN18" s="5" t="str" cm="1">
        <f t="array" ref="AN18">INDEX(Resultat!$D$5:$BK$79,AN$2,$B18)</f>
        <v>-</v>
      </c>
      <c r="AO18" s="5" t="str" cm="1">
        <f t="array" ref="AO18">INDEX(Resultat!$D$5:$BK$79,AO$2,$B18)</f>
        <v>-</v>
      </c>
      <c r="AP18" s="5" t="str" cm="1">
        <f t="array" ref="AP18">INDEX(Resultat!$D$5:$BK$79,AP$2,$B18)</f>
        <v>-</v>
      </c>
    </row>
    <row r="19" spans="2:42" x14ac:dyDescent="0.4">
      <c r="B19" s="277">
        <v>17</v>
      </c>
      <c r="C19" t="str" cm="1">
        <f t="array" ref="C19">INDEX(Resultat!$D$5:$BK$73,C$2,$B19)</f>
        <v>Ikke tastet</v>
      </c>
      <c r="D19" s="5" t="str" cm="1">
        <f t="array" ref="D19">INDEX(Resultat!$D$5:$BK$79,D$2,$B19)</f>
        <v>-</v>
      </c>
      <c r="E19" s="5" t="str" cm="1">
        <f t="array" ref="E19">INDEX(Resultat!$D$5:$BK$79,E$2,$B19)</f>
        <v/>
      </c>
      <c r="F19" s="340" t="str" cm="1">
        <f t="array" ref="F19">INDEX(Resultat!$D$5:$BK$79,F$2,$B19)</f>
        <v/>
      </c>
      <c r="G19" s="340" t="str" cm="1">
        <f t="array" ref="G19">INDEX(Resultat!$D$5:$BK$79,G$2,$B19)</f>
        <v/>
      </c>
      <c r="H19" s="340" t="str" cm="1">
        <f t="array" ref="H19">INDEX(Resultat!$D$5:$BK$79,H$2,$B19)</f>
        <v/>
      </c>
      <c r="I19" s="5" t="str" cm="1">
        <f t="array" ref="I19">INDEX(Resultat!$D$5:$BK$79,I$2,$B19)</f>
        <v/>
      </c>
      <c r="J19" s="341" t="str" cm="1">
        <f t="array" ref="J19">INDEX(Resultat!$D$5:$BK$79,J$2,$B19)</f>
        <v/>
      </c>
      <c r="K19" s="341" t="str" cm="1">
        <f t="array" ref="K19">INDEX(Resultat!$D$5:$BK$79,K$2,$B19)</f>
        <v/>
      </c>
      <c r="L19" s="341" t="str" cm="1">
        <f t="array" ref="L19">INDEX(Resultat!$D$5:$BK$79,L$2,$B19)</f>
        <v/>
      </c>
      <c r="M19" s="341" t="str" cm="1">
        <f t="array" ref="M19">INDEX(Resultat!$D$5:$BK$79,M$2,$B19)</f>
        <v/>
      </c>
      <c r="N19" s="341" t="str" cm="1">
        <f t="array" ref="N19">INDEX(Resultat!$D$5:$BK$79,N$2,$B19)</f>
        <v/>
      </c>
      <c r="O19" s="5" t="str" cm="1">
        <f t="array" ref="O19">INDEX(Resultat!$D$5:$BK$79,O$2,$B19)</f>
        <v/>
      </c>
      <c r="P19" s="5" t="str" cm="1">
        <f t="array" ref="P19">INDEX(Resultat!$D$5:$BK$79,P$2,$B19)</f>
        <v/>
      </c>
      <c r="Q19" s="5" t="str" cm="1">
        <f t="array" ref="Q19">INDEX(Resultat!$D$5:$BK$79,Q$2,$B19)</f>
        <v/>
      </c>
      <c r="R19" s="5" t="str" cm="1">
        <f t="array" ref="R19">INDEX(Resultat!$D$5:$BK$79,R$2,$B19)</f>
        <v/>
      </c>
      <c r="S19" s="5" t="str" cm="1">
        <f t="array" ref="S19">INDEX(Resultat!$D$5:$BK$79,S$2,$B19)</f>
        <v/>
      </c>
      <c r="T19" s="342" t="str" cm="1">
        <f t="array" ref="T19">INDEX(Resultat!$D$5:$BK$79,T$2,$B19)</f>
        <v/>
      </c>
      <c r="U19" s="340" t="str" cm="1">
        <f t="array" ref="U19">INDEX(Resultat!$D$5:$BK$79,U$2,$B19)</f>
        <v/>
      </c>
      <c r="V19" s="340" t="str" cm="1">
        <f t="array" ref="V19">INDEX(Resultat!$D$5:$BK$79,V$2,$B19)</f>
        <v/>
      </c>
      <c r="W19" s="340" t="str" cm="1">
        <f t="array" ref="W19">INDEX(Resultat!$D$5:$BK$79,W$2,$B19)</f>
        <v/>
      </c>
      <c r="X19" s="340" t="str" cm="1">
        <f t="array" ref="X19">INDEX(Resultat!$D$5:$BK$79,X$2,$B19)</f>
        <v/>
      </c>
      <c r="Y19" s="5" t="str" cm="1">
        <f t="array" ref="Y19">INDEX(Resultat!$D$5:$BK$79,Y$2,$B19)</f>
        <v/>
      </c>
      <c r="Z19" s="5" t="str" cm="1">
        <f t="array" ref="Z19">INDEX(Resultat!$D$5:$BK$79,Z$2,$B19)</f>
        <v/>
      </c>
      <c r="AA19" s="5" t="str" cm="1">
        <f t="array" ref="AA19">INDEX(Resultat!$D$5:$BK$79,AA$2,$B19)</f>
        <v/>
      </c>
      <c r="AB19" s="5" t="str" cm="1">
        <f t="array" ref="AB19">INDEX(Resultat!$D$5:$BK$79,AB$2,$B19)</f>
        <v/>
      </c>
      <c r="AC19" s="5" t="str" cm="1">
        <f t="array" ref="AC19">INDEX(Resultat!$D$5:$BK$79,AC$2,$B19)</f>
        <v/>
      </c>
      <c r="AD19" s="5" t="str" cm="1">
        <f t="array" ref="AD19">INDEX(Resultat!$D$5:$BK$79,AD$2,$B19)</f>
        <v/>
      </c>
      <c r="AE19" s="5" t="str" cm="1">
        <f t="array" ref="AE19">INDEX(Resultat!$D$5:$BK$79,AE$2,$B19)</f>
        <v/>
      </c>
      <c r="AF19" s="5" t="str" cm="1">
        <f t="array" ref="AF19">INDEX(Resultat!$D$5:$BK$79,AF$2,$B19)</f>
        <v/>
      </c>
      <c r="AG19" s="340" t="str" cm="1">
        <f t="array" ref="AG19">INDEX(Resultat!$D$5:$BK$79,AG$2,$B19)</f>
        <v/>
      </c>
      <c r="AH19" s="5" t="str" cm="1">
        <f t="array" ref="AH19">INDEX(Resultat!$D$5:$BK$79,AH$2,$B19)</f>
        <v/>
      </c>
      <c r="AI19" s="340" t="str" cm="1">
        <f t="array" ref="AI19">INDEX(Resultat!$D$5:$BK$79,AI$2,$B19)</f>
        <v/>
      </c>
      <c r="AJ19" s="5" t="str" cm="1">
        <f t="array" ref="AJ19">INDEX(Resultat!$D$5:$BK$79,AJ$2,$B19)</f>
        <v/>
      </c>
      <c r="AK19" s="5" t="str" cm="1">
        <f t="array" ref="AK19">INDEX(Resultat!$D$5:$BK$79,AK$2,$B19)</f>
        <v/>
      </c>
      <c r="AL19" s="5" t="str" cm="1">
        <f t="array" ref="AL19">INDEX(Resultat!$D$5:$BK$79,AL$2,$B19)</f>
        <v>-</v>
      </c>
      <c r="AM19" s="5" t="str" cm="1">
        <f t="array" ref="AM19">INDEX(Resultat!$D$5:$BK$79,AM$2,$B19)</f>
        <v>-</v>
      </c>
      <c r="AN19" s="5" t="str" cm="1">
        <f t="array" ref="AN19">INDEX(Resultat!$D$5:$BK$79,AN$2,$B19)</f>
        <v>-</v>
      </c>
      <c r="AO19" s="5" t="str" cm="1">
        <f t="array" ref="AO19">INDEX(Resultat!$D$5:$BK$79,AO$2,$B19)</f>
        <v>-</v>
      </c>
      <c r="AP19" s="5" t="str" cm="1">
        <f t="array" ref="AP19">INDEX(Resultat!$D$5:$BK$79,AP$2,$B19)</f>
        <v>-</v>
      </c>
    </row>
    <row r="20" spans="2:42" x14ac:dyDescent="0.4">
      <c r="B20" s="277">
        <v>18</v>
      </c>
      <c r="C20" t="str" cm="1">
        <f t="array" ref="C20">INDEX(Resultat!$D$5:$BK$73,C$2,$B20)</f>
        <v>Ikke tastet</v>
      </c>
      <c r="D20" s="5" t="str" cm="1">
        <f t="array" ref="D20">INDEX(Resultat!$D$5:$BK$79,D$2,$B20)</f>
        <v>-</v>
      </c>
      <c r="E20" s="5" t="str" cm="1">
        <f t="array" ref="E20">INDEX(Resultat!$D$5:$BK$79,E$2,$B20)</f>
        <v/>
      </c>
      <c r="F20" s="340" t="str" cm="1">
        <f t="array" ref="F20">INDEX(Resultat!$D$5:$BK$79,F$2,$B20)</f>
        <v/>
      </c>
      <c r="G20" s="340" t="str" cm="1">
        <f t="array" ref="G20">INDEX(Resultat!$D$5:$BK$79,G$2,$B20)</f>
        <v/>
      </c>
      <c r="H20" s="340" t="str" cm="1">
        <f t="array" ref="H20">INDEX(Resultat!$D$5:$BK$79,H$2,$B20)</f>
        <v/>
      </c>
      <c r="I20" s="5" t="str" cm="1">
        <f t="array" ref="I20">INDEX(Resultat!$D$5:$BK$79,I$2,$B20)</f>
        <v/>
      </c>
      <c r="J20" s="341" t="str" cm="1">
        <f t="array" ref="J20">INDEX(Resultat!$D$5:$BK$79,J$2,$B20)</f>
        <v/>
      </c>
      <c r="K20" s="341" t="str" cm="1">
        <f t="array" ref="K20">INDEX(Resultat!$D$5:$BK$79,K$2,$B20)</f>
        <v/>
      </c>
      <c r="L20" s="341" t="str" cm="1">
        <f t="array" ref="L20">INDEX(Resultat!$D$5:$BK$79,L$2,$B20)</f>
        <v/>
      </c>
      <c r="M20" s="341" t="str" cm="1">
        <f t="array" ref="M20">INDEX(Resultat!$D$5:$BK$79,M$2,$B20)</f>
        <v/>
      </c>
      <c r="N20" s="341" t="str" cm="1">
        <f t="array" ref="N20">INDEX(Resultat!$D$5:$BK$79,N$2,$B20)</f>
        <v/>
      </c>
      <c r="O20" s="5" t="str" cm="1">
        <f t="array" ref="O20">INDEX(Resultat!$D$5:$BK$79,O$2,$B20)</f>
        <v/>
      </c>
      <c r="P20" s="5" t="str" cm="1">
        <f t="array" ref="P20">INDEX(Resultat!$D$5:$BK$79,P$2,$B20)</f>
        <v/>
      </c>
      <c r="Q20" s="5" t="str" cm="1">
        <f t="array" ref="Q20">INDEX(Resultat!$D$5:$BK$79,Q$2,$B20)</f>
        <v/>
      </c>
      <c r="R20" s="5" t="str" cm="1">
        <f t="array" ref="R20">INDEX(Resultat!$D$5:$BK$79,R$2,$B20)</f>
        <v/>
      </c>
      <c r="S20" s="5" t="str" cm="1">
        <f t="array" ref="S20">INDEX(Resultat!$D$5:$BK$79,S$2,$B20)</f>
        <v/>
      </c>
      <c r="T20" s="342" t="str" cm="1">
        <f t="array" ref="T20">INDEX(Resultat!$D$5:$BK$79,T$2,$B20)</f>
        <v/>
      </c>
      <c r="U20" s="340" t="str" cm="1">
        <f t="array" ref="U20">INDEX(Resultat!$D$5:$BK$79,U$2,$B20)</f>
        <v/>
      </c>
      <c r="V20" s="340" t="str" cm="1">
        <f t="array" ref="V20">INDEX(Resultat!$D$5:$BK$79,V$2,$B20)</f>
        <v/>
      </c>
      <c r="W20" s="340" t="str" cm="1">
        <f t="array" ref="W20">INDEX(Resultat!$D$5:$BK$79,W$2,$B20)</f>
        <v/>
      </c>
      <c r="X20" s="340" t="str" cm="1">
        <f t="array" ref="X20">INDEX(Resultat!$D$5:$BK$79,X$2,$B20)</f>
        <v/>
      </c>
      <c r="Y20" s="5" t="str" cm="1">
        <f t="array" ref="Y20">INDEX(Resultat!$D$5:$BK$79,Y$2,$B20)</f>
        <v/>
      </c>
      <c r="Z20" s="5" t="str" cm="1">
        <f t="array" ref="Z20">INDEX(Resultat!$D$5:$BK$79,Z$2,$B20)</f>
        <v/>
      </c>
      <c r="AA20" s="5" t="str" cm="1">
        <f t="array" ref="AA20">INDEX(Resultat!$D$5:$BK$79,AA$2,$B20)</f>
        <v/>
      </c>
      <c r="AB20" s="5" t="str" cm="1">
        <f t="array" ref="AB20">INDEX(Resultat!$D$5:$BK$79,AB$2,$B20)</f>
        <v/>
      </c>
      <c r="AC20" s="5" t="str" cm="1">
        <f t="array" ref="AC20">INDEX(Resultat!$D$5:$BK$79,AC$2,$B20)</f>
        <v/>
      </c>
      <c r="AD20" s="5" t="str" cm="1">
        <f t="array" ref="AD20">INDEX(Resultat!$D$5:$BK$79,AD$2,$B20)</f>
        <v/>
      </c>
      <c r="AE20" s="5" t="str" cm="1">
        <f t="array" ref="AE20">INDEX(Resultat!$D$5:$BK$79,AE$2,$B20)</f>
        <v/>
      </c>
      <c r="AF20" s="5" t="str" cm="1">
        <f t="array" ref="AF20">INDEX(Resultat!$D$5:$BK$79,AF$2,$B20)</f>
        <v/>
      </c>
      <c r="AG20" s="340" t="str" cm="1">
        <f t="array" ref="AG20">INDEX(Resultat!$D$5:$BK$79,AG$2,$B20)</f>
        <v/>
      </c>
      <c r="AH20" s="5" t="str" cm="1">
        <f t="array" ref="AH20">INDEX(Resultat!$D$5:$BK$79,AH$2,$B20)</f>
        <v/>
      </c>
      <c r="AI20" s="340" t="str" cm="1">
        <f t="array" ref="AI20">INDEX(Resultat!$D$5:$BK$79,AI$2,$B20)</f>
        <v/>
      </c>
      <c r="AJ20" s="5" t="str" cm="1">
        <f t="array" ref="AJ20">INDEX(Resultat!$D$5:$BK$79,AJ$2,$B20)</f>
        <v/>
      </c>
      <c r="AK20" s="5" t="str" cm="1">
        <f t="array" ref="AK20">INDEX(Resultat!$D$5:$BK$79,AK$2,$B20)</f>
        <v/>
      </c>
      <c r="AL20" s="5" t="str" cm="1">
        <f t="array" ref="AL20">INDEX(Resultat!$D$5:$BK$79,AL$2,$B20)</f>
        <v>-</v>
      </c>
      <c r="AM20" s="5" t="str" cm="1">
        <f t="array" ref="AM20">INDEX(Resultat!$D$5:$BK$79,AM$2,$B20)</f>
        <v>-</v>
      </c>
      <c r="AN20" s="5" t="str" cm="1">
        <f t="array" ref="AN20">INDEX(Resultat!$D$5:$BK$79,AN$2,$B20)</f>
        <v>-</v>
      </c>
      <c r="AO20" s="5" t="str" cm="1">
        <f t="array" ref="AO20">INDEX(Resultat!$D$5:$BK$79,AO$2,$B20)</f>
        <v>-</v>
      </c>
      <c r="AP20" s="5" t="str" cm="1">
        <f t="array" ref="AP20">INDEX(Resultat!$D$5:$BK$79,AP$2,$B20)</f>
        <v>-</v>
      </c>
    </row>
    <row r="21" spans="2:42" x14ac:dyDescent="0.4">
      <c r="B21" s="277">
        <v>19</v>
      </c>
      <c r="C21" t="str" cm="1">
        <f t="array" ref="C21">INDEX(Resultat!$D$5:$BK$73,C$2,$B21)</f>
        <v>Ikke tastet</v>
      </c>
      <c r="D21" s="5" t="str" cm="1">
        <f t="array" ref="D21">INDEX(Resultat!$D$5:$BK$79,D$2,$B21)</f>
        <v>-</v>
      </c>
      <c r="E21" s="5" t="str" cm="1">
        <f t="array" ref="E21">INDEX(Resultat!$D$5:$BK$79,E$2,$B21)</f>
        <v/>
      </c>
      <c r="F21" s="340" t="str" cm="1">
        <f t="array" ref="F21">INDEX(Resultat!$D$5:$BK$79,F$2,$B21)</f>
        <v/>
      </c>
      <c r="G21" s="340" t="str" cm="1">
        <f t="array" ref="G21">INDEX(Resultat!$D$5:$BK$79,G$2,$B21)</f>
        <v/>
      </c>
      <c r="H21" s="340" t="str" cm="1">
        <f t="array" ref="H21">INDEX(Resultat!$D$5:$BK$79,H$2,$B21)</f>
        <v/>
      </c>
      <c r="I21" s="5" t="str" cm="1">
        <f t="array" ref="I21">INDEX(Resultat!$D$5:$BK$79,I$2,$B21)</f>
        <v/>
      </c>
      <c r="J21" s="341" t="str" cm="1">
        <f t="array" ref="J21">INDEX(Resultat!$D$5:$BK$79,J$2,$B21)</f>
        <v/>
      </c>
      <c r="K21" s="341" t="str" cm="1">
        <f t="array" ref="K21">INDEX(Resultat!$D$5:$BK$79,K$2,$B21)</f>
        <v/>
      </c>
      <c r="L21" s="341" t="str" cm="1">
        <f t="array" ref="L21">INDEX(Resultat!$D$5:$BK$79,L$2,$B21)</f>
        <v/>
      </c>
      <c r="M21" s="341" t="str" cm="1">
        <f t="array" ref="M21">INDEX(Resultat!$D$5:$BK$79,M$2,$B21)</f>
        <v/>
      </c>
      <c r="N21" s="341" t="str" cm="1">
        <f t="array" ref="N21">INDEX(Resultat!$D$5:$BK$79,N$2,$B21)</f>
        <v/>
      </c>
      <c r="O21" s="5" t="str" cm="1">
        <f t="array" ref="O21">INDEX(Resultat!$D$5:$BK$79,O$2,$B21)</f>
        <v/>
      </c>
      <c r="P21" s="5" t="str" cm="1">
        <f t="array" ref="P21">INDEX(Resultat!$D$5:$BK$79,P$2,$B21)</f>
        <v/>
      </c>
      <c r="Q21" s="5" t="str" cm="1">
        <f t="array" ref="Q21">INDEX(Resultat!$D$5:$BK$79,Q$2,$B21)</f>
        <v/>
      </c>
      <c r="R21" s="5" t="str" cm="1">
        <f t="array" ref="R21">INDEX(Resultat!$D$5:$BK$79,R$2,$B21)</f>
        <v/>
      </c>
      <c r="S21" s="5" t="str" cm="1">
        <f t="array" ref="S21">INDEX(Resultat!$D$5:$BK$79,S$2,$B21)</f>
        <v/>
      </c>
      <c r="T21" s="342" t="str" cm="1">
        <f t="array" ref="T21">INDEX(Resultat!$D$5:$BK$79,T$2,$B21)</f>
        <v/>
      </c>
      <c r="U21" s="340" t="str" cm="1">
        <f t="array" ref="U21">INDEX(Resultat!$D$5:$BK$79,U$2,$B21)</f>
        <v/>
      </c>
      <c r="V21" s="340" t="str" cm="1">
        <f t="array" ref="V21">INDEX(Resultat!$D$5:$BK$79,V$2,$B21)</f>
        <v/>
      </c>
      <c r="W21" s="340" t="str" cm="1">
        <f t="array" ref="W21">INDEX(Resultat!$D$5:$BK$79,W$2,$B21)</f>
        <v/>
      </c>
      <c r="X21" s="340" t="str" cm="1">
        <f t="array" ref="X21">INDEX(Resultat!$D$5:$BK$79,X$2,$B21)</f>
        <v/>
      </c>
      <c r="Y21" s="5" t="str" cm="1">
        <f t="array" ref="Y21">INDEX(Resultat!$D$5:$BK$79,Y$2,$B21)</f>
        <v/>
      </c>
      <c r="Z21" s="5" t="str" cm="1">
        <f t="array" ref="Z21">INDEX(Resultat!$D$5:$BK$79,Z$2,$B21)</f>
        <v/>
      </c>
      <c r="AA21" s="5" t="str" cm="1">
        <f t="array" ref="AA21">INDEX(Resultat!$D$5:$BK$79,AA$2,$B21)</f>
        <v/>
      </c>
      <c r="AB21" s="5" t="str" cm="1">
        <f t="array" ref="AB21">INDEX(Resultat!$D$5:$BK$79,AB$2,$B21)</f>
        <v/>
      </c>
      <c r="AC21" s="5" t="str" cm="1">
        <f t="array" ref="AC21">INDEX(Resultat!$D$5:$BK$79,AC$2,$B21)</f>
        <v/>
      </c>
      <c r="AD21" s="5" t="str" cm="1">
        <f t="array" ref="AD21">INDEX(Resultat!$D$5:$BK$79,AD$2,$B21)</f>
        <v/>
      </c>
      <c r="AE21" s="5" t="str" cm="1">
        <f t="array" ref="AE21">INDEX(Resultat!$D$5:$BK$79,AE$2,$B21)</f>
        <v/>
      </c>
      <c r="AF21" s="5" t="str" cm="1">
        <f t="array" ref="AF21">INDEX(Resultat!$D$5:$BK$79,AF$2,$B21)</f>
        <v/>
      </c>
      <c r="AG21" s="340" t="str" cm="1">
        <f t="array" ref="AG21">INDEX(Resultat!$D$5:$BK$79,AG$2,$B21)</f>
        <v/>
      </c>
      <c r="AH21" s="5" t="str" cm="1">
        <f t="array" ref="AH21">INDEX(Resultat!$D$5:$BK$79,AH$2,$B21)</f>
        <v/>
      </c>
      <c r="AI21" s="340" t="str" cm="1">
        <f t="array" ref="AI21">INDEX(Resultat!$D$5:$BK$79,AI$2,$B21)</f>
        <v/>
      </c>
      <c r="AJ21" s="5" t="str" cm="1">
        <f t="array" ref="AJ21">INDEX(Resultat!$D$5:$BK$79,AJ$2,$B21)</f>
        <v/>
      </c>
      <c r="AK21" s="5" t="str" cm="1">
        <f t="array" ref="AK21">INDEX(Resultat!$D$5:$BK$79,AK$2,$B21)</f>
        <v/>
      </c>
      <c r="AL21" s="5" t="str" cm="1">
        <f t="array" ref="AL21">INDEX(Resultat!$D$5:$BK$79,AL$2,$B21)</f>
        <v>-</v>
      </c>
      <c r="AM21" s="5" t="str" cm="1">
        <f t="array" ref="AM21">INDEX(Resultat!$D$5:$BK$79,AM$2,$B21)</f>
        <v>-</v>
      </c>
      <c r="AN21" s="5" t="str" cm="1">
        <f t="array" ref="AN21">INDEX(Resultat!$D$5:$BK$79,AN$2,$B21)</f>
        <v>-</v>
      </c>
      <c r="AO21" s="5" t="str" cm="1">
        <f t="array" ref="AO21">INDEX(Resultat!$D$5:$BK$79,AO$2,$B21)</f>
        <v>-</v>
      </c>
      <c r="AP21" s="5" t="str" cm="1">
        <f t="array" ref="AP21">INDEX(Resultat!$D$5:$BK$79,AP$2,$B21)</f>
        <v>-</v>
      </c>
    </row>
    <row r="22" spans="2:42" x14ac:dyDescent="0.4">
      <c r="B22" s="277">
        <v>20</v>
      </c>
      <c r="C22" t="str" cm="1">
        <f t="array" ref="C22">INDEX(Resultat!$D$5:$BK$73,C$2,$B22)</f>
        <v>Ikke tastet</v>
      </c>
      <c r="D22" s="5" t="str" cm="1">
        <f t="array" ref="D22">INDEX(Resultat!$D$5:$BK$79,D$2,$B22)</f>
        <v>-</v>
      </c>
      <c r="E22" s="5" t="str" cm="1">
        <f t="array" ref="E22">INDEX(Resultat!$D$5:$BK$79,E$2,$B22)</f>
        <v/>
      </c>
      <c r="F22" s="340" t="str" cm="1">
        <f t="array" ref="F22">INDEX(Resultat!$D$5:$BK$79,F$2,$B22)</f>
        <v/>
      </c>
      <c r="G22" s="340" t="str" cm="1">
        <f t="array" ref="G22">INDEX(Resultat!$D$5:$BK$79,G$2,$B22)</f>
        <v/>
      </c>
      <c r="H22" s="340" t="str" cm="1">
        <f t="array" ref="H22">INDEX(Resultat!$D$5:$BK$79,H$2,$B22)</f>
        <v/>
      </c>
      <c r="I22" s="5" t="str" cm="1">
        <f t="array" ref="I22">INDEX(Resultat!$D$5:$BK$79,I$2,$B22)</f>
        <v/>
      </c>
      <c r="J22" s="341" t="str" cm="1">
        <f t="array" ref="J22">INDEX(Resultat!$D$5:$BK$79,J$2,$B22)</f>
        <v/>
      </c>
      <c r="K22" s="341" t="str" cm="1">
        <f t="array" ref="K22">INDEX(Resultat!$D$5:$BK$79,K$2,$B22)</f>
        <v/>
      </c>
      <c r="L22" s="341" t="str" cm="1">
        <f t="array" ref="L22">INDEX(Resultat!$D$5:$BK$79,L$2,$B22)</f>
        <v/>
      </c>
      <c r="M22" s="341" t="str" cm="1">
        <f t="array" ref="M22">INDEX(Resultat!$D$5:$BK$79,M$2,$B22)</f>
        <v/>
      </c>
      <c r="N22" s="341" t="str" cm="1">
        <f t="array" ref="N22">INDEX(Resultat!$D$5:$BK$79,N$2,$B22)</f>
        <v/>
      </c>
      <c r="O22" s="5" t="str" cm="1">
        <f t="array" ref="O22">INDEX(Resultat!$D$5:$BK$79,O$2,$B22)</f>
        <v/>
      </c>
      <c r="P22" s="5" t="str" cm="1">
        <f t="array" ref="P22">INDEX(Resultat!$D$5:$BK$79,P$2,$B22)</f>
        <v/>
      </c>
      <c r="Q22" s="5" t="str" cm="1">
        <f t="array" ref="Q22">INDEX(Resultat!$D$5:$BK$79,Q$2,$B22)</f>
        <v/>
      </c>
      <c r="R22" s="5" t="str" cm="1">
        <f t="array" ref="R22">INDEX(Resultat!$D$5:$BK$79,R$2,$B22)</f>
        <v/>
      </c>
      <c r="S22" s="5" t="str" cm="1">
        <f t="array" ref="S22">INDEX(Resultat!$D$5:$BK$79,S$2,$B22)</f>
        <v/>
      </c>
      <c r="T22" s="342" t="str" cm="1">
        <f t="array" ref="T22">INDEX(Resultat!$D$5:$BK$79,T$2,$B22)</f>
        <v/>
      </c>
      <c r="U22" s="340" t="str" cm="1">
        <f t="array" ref="U22">INDEX(Resultat!$D$5:$BK$79,U$2,$B22)</f>
        <v/>
      </c>
      <c r="V22" s="340" t="str" cm="1">
        <f t="array" ref="V22">INDEX(Resultat!$D$5:$BK$79,V$2,$B22)</f>
        <v/>
      </c>
      <c r="W22" s="340" t="str" cm="1">
        <f t="array" ref="W22">INDEX(Resultat!$D$5:$BK$79,W$2,$B22)</f>
        <v/>
      </c>
      <c r="X22" s="340" t="str" cm="1">
        <f t="array" ref="X22">INDEX(Resultat!$D$5:$BK$79,X$2,$B22)</f>
        <v/>
      </c>
      <c r="Y22" s="5" t="str" cm="1">
        <f t="array" ref="Y22">INDEX(Resultat!$D$5:$BK$79,Y$2,$B22)</f>
        <v/>
      </c>
      <c r="Z22" s="5" t="str" cm="1">
        <f t="array" ref="Z22">INDEX(Resultat!$D$5:$BK$79,Z$2,$B22)</f>
        <v/>
      </c>
      <c r="AA22" s="5" t="str" cm="1">
        <f t="array" ref="AA22">INDEX(Resultat!$D$5:$BK$79,AA$2,$B22)</f>
        <v/>
      </c>
      <c r="AB22" s="5" t="str" cm="1">
        <f t="array" ref="AB22">INDEX(Resultat!$D$5:$BK$79,AB$2,$B22)</f>
        <v/>
      </c>
      <c r="AC22" s="5" t="str" cm="1">
        <f t="array" ref="AC22">INDEX(Resultat!$D$5:$BK$79,AC$2,$B22)</f>
        <v/>
      </c>
      <c r="AD22" s="5" t="str" cm="1">
        <f t="array" ref="AD22">INDEX(Resultat!$D$5:$BK$79,AD$2,$B22)</f>
        <v/>
      </c>
      <c r="AE22" s="5" t="str" cm="1">
        <f t="array" ref="AE22">INDEX(Resultat!$D$5:$BK$79,AE$2,$B22)</f>
        <v/>
      </c>
      <c r="AF22" s="5" t="str" cm="1">
        <f t="array" ref="AF22">INDEX(Resultat!$D$5:$BK$79,AF$2,$B22)</f>
        <v/>
      </c>
      <c r="AG22" s="340" t="str" cm="1">
        <f t="array" ref="AG22">INDEX(Resultat!$D$5:$BK$79,AG$2,$B22)</f>
        <v/>
      </c>
      <c r="AH22" s="5" t="str" cm="1">
        <f t="array" ref="AH22">INDEX(Resultat!$D$5:$BK$79,AH$2,$B22)</f>
        <v/>
      </c>
      <c r="AI22" s="340" t="str" cm="1">
        <f t="array" ref="AI22">INDEX(Resultat!$D$5:$BK$79,AI$2,$B22)</f>
        <v/>
      </c>
      <c r="AJ22" s="5" t="str" cm="1">
        <f t="array" ref="AJ22">INDEX(Resultat!$D$5:$BK$79,AJ$2,$B22)</f>
        <v/>
      </c>
      <c r="AK22" s="5" t="str" cm="1">
        <f t="array" ref="AK22">INDEX(Resultat!$D$5:$BK$79,AK$2,$B22)</f>
        <v/>
      </c>
      <c r="AL22" s="5" t="str" cm="1">
        <f t="array" ref="AL22">INDEX(Resultat!$D$5:$BK$79,AL$2,$B22)</f>
        <v>-</v>
      </c>
      <c r="AM22" s="5" t="str" cm="1">
        <f t="array" ref="AM22">INDEX(Resultat!$D$5:$BK$79,AM$2,$B22)</f>
        <v>-</v>
      </c>
      <c r="AN22" s="5" t="str" cm="1">
        <f t="array" ref="AN22">INDEX(Resultat!$D$5:$BK$79,AN$2,$B22)</f>
        <v>-</v>
      </c>
      <c r="AO22" s="5" t="str" cm="1">
        <f t="array" ref="AO22">INDEX(Resultat!$D$5:$BK$79,AO$2,$B22)</f>
        <v>-</v>
      </c>
      <c r="AP22" s="5" t="str" cm="1">
        <f t="array" ref="AP22">INDEX(Resultat!$D$5:$BK$79,AP$2,$B22)</f>
        <v>-</v>
      </c>
    </row>
    <row r="23" spans="2:42" x14ac:dyDescent="0.4">
      <c r="B23" s="277">
        <v>21</v>
      </c>
      <c r="C23" t="str" cm="1">
        <f t="array" ref="C23">INDEX(Resultat!$D$5:$BK$73,C$2,$B23)</f>
        <v>Ikke tastet</v>
      </c>
      <c r="D23" s="5" t="str" cm="1">
        <f t="array" ref="D23">INDEX(Resultat!$D$5:$BK$79,D$2,$B23)</f>
        <v>-</v>
      </c>
      <c r="E23" s="5" t="str" cm="1">
        <f t="array" ref="E23">INDEX(Resultat!$D$5:$BK$79,E$2,$B23)</f>
        <v/>
      </c>
      <c r="F23" s="340" t="str" cm="1">
        <f t="array" ref="F23">INDEX(Resultat!$D$5:$BK$79,F$2,$B23)</f>
        <v/>
      </c>
      <c r="G23" s="340" t="str" cm="1">
        <f t="array" ref="G23">INDEX(Resultat!$D$5:$BK$79,G$2,$B23)</f>
        <v/>
      </c>
      <c r="H23" s="340" t="str" cm="1">
        <f t="array" ref="H23">INDEX(Resultat!$D$5:$BK$79,H$2,$B23)</f>
        <v/>
      </c>
      <c r="I23" s="5" t="str" cm="1">
        <f t="array" ref="I23">INDEX(Resultat!$D$5:$BK$79,I$2,$B23)</f>
        <v/>
      </c>
      <c r="J23" s="341" t="str" cm="1">
        <f t="array" ref="J23">INDEX(Resultat!$D$5:$BK$79,J$2,$B23)</f>
        <v/>
      </c>
      <c r="K23" s="341" t="str" cm="1">
        <f t="array" ref="K23">INDEX(Resultat!$D$5:$BK$79,K$2,$B23)</f>
        <v/>
      </c>
      <c r="L23" s="341" t="str" cm="1">
        <f t="array" ref="L23">INDEX(Resultat!$D$5:$BK$79,L$2,$B23)</f>
        <v/>
      </c>
      <c r="M23" s="341" t="str" cm="1">
        <f t="array" ref="M23">INDEX(Resultat!$D$5:$BK$79,M$2,$B23)</f>
        <v/>
      </c>
      <c r="N23" s="341" t="str" cm="1">
        <f t="array" ref="N23">INDEX(Resultat!$D$5:$BK$79,N$2,$B23)</f>
        <v/>
      </c>
      <c r="O23" s="5" t="str" cm="1">
        <f t="array" ref="O23">INDEX(Resultat!$D$5:$BK$79,O$2,$B23)</f>
        <v/>
      </c>
      <c r="P23" s="5" t="str" cm="1">
        <f t="array" ref="P23">INDEX(Resultat!$D$5:$BK$79,P$2,$B23)</f>
        <v/>
      </c>
      <c r="Q23" s="5" t="str" cm="1">
        <f t="array" ref="Q23">INDEX(Resultat!$D$5:$BK$79,Q$2,$B23)</f>
        <v/>
      </c>
      <c r="R23" s="5" t="str" cm="1">
        <f t="array" ref="R23">INDEX(Resultat!$D$5:$BK$79,R$2,$B23)</f>
        <v/>
      </c>
      <c r="S23" s="5" t="str" cm="1">
        <f t="array" ref="S23">INDEX(Resultat!$D$5:$BK$79,S$2,$B23)</f>
        <v/>
      </c>
      <c r="T23" s="342" t="str" cm="1">
        <f t="array" ref="T23">INDEX(Resultat!$D$5:$BK$79,T$2,$B23)</f>
        <v/>
      </c>
      <c r="U23" s="340" t="str" cm="1">
        <f t="array" ref="U23">INDEX(Resultat!$D$5:$BK$79,U$2,$B23)</f>
        <v/>
      </c>
      <c r="V23" s="340" t="str" cm="1">
        <f t="array" ref="V23">INDEX(Resultat!$D$5:$BK$79,V$2,$B23)</f>
        <v/>
      </c>
      <c r="W23" s="340" t="str" cm="1">
        <f t="array" ref="W23">INDEX(Resultat!$D$5:$BK$79,W$2,$B23)</f>
        <v/>
      </c>
      <c r="X23" s="340" t="str" cm="1">
        <f t="array" ref="X23">INDEX(Resultat!$D$5:$BK$79,X$2,$B23)</f>
        <v/>
      </c>
      <c r="Y23" s="5" t="str" cm="1">
        <f t="array" ref="Y23">INDEX(Resultat!$D$5:$BK$79,Y$2,$B23)</f>
        <v/>
      </c>
      <c r="Z23" s="5" t="str" cm="1">
        <f t="array" ref="Z23">INDEX(Resultat!$D$5:$BK$79,Z$2,$B23)</f>
        <v/>
      </c>
      <c r="AA23" s="5" t="str" cm="1">
        <f t="array" ref="AA23">INDEX(Resultat!$D$5:$BK$79,AA$2,$B23)</f>
        <v/>
      </c>
      <c r="AB23" s="5" t="str" cm="1">
        <f t="array" ref="AB23">INDEX(Resultat!$D$5:$BK$79,AB$2,$B23)</f>
        <v/>
      </c>
      <c r="AC23" s="5" t="str" cm="1">
        <f t="array" ref="AC23">INDEX(Resultat!$D$5:$BK$79,AC$2,$B23)</f>
        <v/>
      </c>
      <c r="AD23" s="5" t="str" cm="1">
        <f t="array" ref="AD23">INDEX(Resultat!$D$5:$BK$79,AD$2,$B23)</f>
        <v/>
      </c>
      <c r="AE23" s="5" t="str" cm="1">
        <f t="array" ref="AE23">INDEX(Resultat!$D$5:$BK$79,AE$2,$B23)</f>
        <v/>
      </c>
      <c r="AF23" s="5" t="str" cm="1">
        <f t="array" ref="AF23">INDEX(Resultat!$D$5:$BK$79,AF$2,$B23)</f>
        <v/>
      </c>
      <c r="AG23" s="340" t="str" cm="1">
        <f t="array" ref="AG23">INDEX(Resultat!$D$5:$BK$79,AG$2,$B23)</f>
        <v/>
      </c>
      <c r="AH23" s="5" t="str" cm="1">
        <f t="array" ref="AH23">INDEX(Resultat!$D$5:$BK$79,AH$2,$B23)</f>
        <v/>
      </c>
      <c r="AI23" s="340" t="str" cm="1">
        <f t="array" ref="AI23">INDEX(Resultat!$D$5:$BK$79,AI$2,$B23)</f>
        <v/>
      </c>
      <c r="AJ23" s="5" t="str" cm="1">
        <f t="array" ref="AJ23">INDEX(Resultat!$D$5:$BK$79,AJ$2,$B23)</f>
        <v/>
      </c>
      <c r="AK23" s="5" t="str" cm="1">
        <f t="array" ref="AK23">INDEX(Resultat!$D$5:$BK$79,AK$2,$B23)</f>
        <v/>
      </c>
      <c r="AL23" s="5" t="str" cm="1">
        <f t="array" ref="AL23">INDEX(Resultat!$D$5:$BK$79,AL$2,$B23)</f>
        <v>-</v>
      </c>
      <c r="AM23" s="5" t="str" cm="1">
        <f t="array" ref="AM23">INDEX(Resultat!$D$5:$BK$79,AM$2,$B23)</f>
        <v>-</v>
      </c>
      <c r="AN23" s="5" t="str" cm="1">
        <f t="array" ref="AN23">INDEX(Resultat!$D$5:$BK$79,AN$2,$B23)</f>
        <v>-</v>
      </c>
      <c r="AO23" s="5" t="str" cm="1">
        <f t="array" ref="AO23">INDEX(Resultat!$D$5:$BK$79,AO$2,$B23)</f>
        <v>-</v>
      </c>
      <c r="AP23" s="5" t="str" cm="1">
        <f t="array" ref="AP23">INDEX(Resultat!$D$5:$BK$79,AP$2,$B23)</f>
        <v>-</v>
      </c>
    </row>
    <row r="24" spans="2:42" x14ac:dyDescent="0.4">
      <c r="B24" s="277">
        <v>22</v>
      </c>
      <c r="C24" t="str" cm="1">
        <f t="array" ref="C24">INDEX(Resultat!$D$5:$BK$73,C$2,$B24)</f>
        <v>Ikke tastet</v>
      </c>
      <c r="D24" s="5" t="str" cm="1">
        <f t="array" ref="D24">INDEX(Resultat!$D$5:$BK$79,D$2,$B24)</f>
        <v>-</v>
      </c>
      <c r="E24" s="5" t="str" cm="1">
        <f t="array" ref="E24">INDEX(Resultat!$D$5:$BK$79,E$2,$B24)</f>
        <v/>
      </c>
      <c r="F24" s="340" t="str" cm="1">
        <f t="array" ref="F24">INDEX(Resultat!$D$5:$BK$79,F$2,$B24)</f>
        <v/>
      </c>
      <c r="G24" s="340" t="str" cm="1">
        <f t="array" ref="G24">INDEX(Resultat!$D$5:$BK$79,G$2,$B24)</f>
        <v/>
      </c>
      <c r="H24" s="340" t="str" cm="1">
        <f t="array" ref="H24">INDEX(Resultat!$D$5:$BK$79,H$2,$B24)</f>
        <v/>
      </c>
      <c r="I24" s="5" t="str" cm="1">
        <f t="array" ref="I24">INDEX(Resultat!$D$5:$BK$79,I$2,$B24)</f>
        <v/>
      </c>
      <c r="J24" s="341" t="str" cm="1">
        <f t="array" ref="J24">INDEX(Resultat!$D$5:$BK$79,J$2,$B24)</f>
        <v/>
      </c>
      <c r="K24" s="341" t="str" cm="1">
        <f t="array" ref="K24">INDEX(Resultat!$D$5:$BK$79,K$2,$B24)</f>
        <v/>
      </c>
      <c r="L24" s="341" t="str" cm="1">
        <f t="array" ref="L24">INDEX(Resultat!$D$5:$BK$79,L$2,$B24)</f>
        <v/>
      </c>
      <c r="M24" s="341" t="str" cm="1">
        <f t="array" ref="M24">INDEX(Resultat!$D$5:$BK$79,M$2,$B24)</f>
        <v/>
      </c>
      <c r="N24" s="341" t="str" cm="1">
        <f t="array" ref="N24">INDEX(Resultat!$D$5:$BK$79,N$2,$B24)</f>
        <v/>
      </c>
      <c r="O24" s="5" t="str" cm="1">
        <f t="array" ref="O24">INDEX(Resultat!$D$5:$BK$79,O$2,$B24)</f>
        <v/>
      </c>
      <c r="P24" s="5" t="str" cm="1">
        <f t="array" ref="P24">INDEX(Resultat!$D$5:$BK$79,P$2,$B24)</f>
        <v/>
      </c>
      <c r="Q24" s="5" t="str" cm="1">
        <f t="array" ref="Q24">INDEX(Resultat!$D$5:$BK$79,Q$2,$B24)</f>
        <v/>
      </c>
      <c r="R24" s="5" t="str" cm="1">
        <f t="array" ref="R24">INDEX(Resultat!$D$5:$BK$79,R$2,$B24)</f>
        <v/>
      </c>
      <c r="S24" s="5" t="str" cm="1">
        <f t="array" ref="S24">INDEX(Resultat!$D$5:$BK$79,S$2,$B24)</f>
        <v/>
      </c>
      <c r="T24" s="342" t="str" cm="1">
        <f t="array" ref="T24">INDEX(Resultat!$D$5:$BK$79,T$2,$B24)</f>
        <v/>
      </c>
      <c r="U24" s="340" t="str" cm="1">
        <f t="array" ref="U24">INDEX(Resultat!$D$5:$BK$79,U$2,$B24)</f>
        <v/>
      </c>
      <c r="V24" s="340" t="str" cm="1">
        <f t="array" ref="V24">INDEX(Resultat!$D$5:$BK$79,V$2,$B24)</f>
        <v/>
      </c>
      <c r="W24" s="340" t="str" cm="1">
        <f t="array" ref="W24">INDEX(Resultat!$D$5:$BK$79,W$2,$B24)</f>
        <v/>
      </c>
      <c r="X24" s="340" t="str" cm="1">
        <f t="array" ref="X24">INDEX(Resultat!$D$5:$BK$79,X$2,$B24)</f>
        <v/>
      </c>
      <c r="Y24" s="5" t="str" cm="1">
        <f t="array" ref="Y24">INDEX(Resultat!$D$5:$BK$79,Y$2,$B24)</f>
        <v/>
      </c>
      <c r="Z24" s="5" t="str" cm="1">
        <f t="array" ref="Z24">INDEX(Resultat!$D$5:$BK$79,Z$2,$B24)</f>
        <v/>
      </c>
      <c r="AA24" s="5" t="str" cm="1">
        <f t="array" ref="AA24">INDEX(Resultat!$D$5:$BK$79,AA$2,$B24)</f>
        <v/>
      </c>
      <c r="AB24" s="5" t="str" cm="1">
        <f t="array" ref="AB24">INDEX(Resultat!$D$5:$BK$79,AB$2,$B24)</f>
        <v/>
      </c>
      <c r="AC24" s="5" t="str" cm="1">
        <f t="array" ref="AC24">INDEX(Resultat!$D$5:$BK$79,AC$2,$B24)</f>
        <v/>
      </c>
      <c r="AD24" s="5" t="str" cm="1">
        <f t="array" ref="AD24">INDEX(Resultat!$D$5:$BK$79,AD$2,$B24)</f>
        <v/>
      </c>
      <c r="AE24" s="5" t="str" cm="1">
        <f t="array" ref="AE24">INDEX(Resultat!$D$5:$BK$79,AE$2,$B24)</f>
        <v/>
      </c>
      <c r="AF24" s="5" t="str" cm="1">
        <f t="array" ref="AF24">INDEX(Resultat!$D$5:$BK$79,AF$2,$B24)</f>
        <v/>
      </c>
      <c r="AG24" s="340" t="str" cm="1">
        <f t="array" ref="AG24">INDEX(Resultat!$D$5:$BK$79,AG$2,$B24)</f>
        <v/>
      </c>
      <c r="AH24" s="5" t="str" cm="1">
        <f t="array" ref="AH24">INDEX(Resultat!$D$5:$BK$79,AH$2,$B24)</f>
        <v/>
      </c>
      <c r="AI24" s="340" t="str" cm="1">
        <f t="array" ref="AI24">INDEX(Resultat!$D$5:$BK$79,AI$2,$B24)</f>
        <v/>
      </c>
      <c r="AJ24" s="5" t="str" cm="1">
        <f t="array" ref="AJ24">INDEX(Resultat!$D$5:$BK$79,AJ$2,$B24)</f>
        <v/>
      </c>
      <c r="AK24" s="5" t="str" cm="1">
        <f t="array" ref="AK24">INDEX(Resultat!$D$5:$BK$79,AK$2,$B24)</f>
        <v/>
      </c>
      <c r="AL24" s="5" t="str" cm="1">
        <f t="array" ref="AL24">INDEX(Resultat!$D$5:$BK$79,AL$2,$B24)</f>
        <v>-</v>
      </c>
      <c r="AM24" s="5" t="str" cm="1">
        <f t="array" ref="AM24">INDEX(Resultat!$D$5:$BK$79,AM$2,$B24)</f>
        <v>-</v>
      </c>
      <c r="AN24" s="5" t="str" cm="1">
        <f t="array" ref="AN24">INDEX(Resultat!$D$5:$BK$79,AN$2,$B24)</f>
        <v>-</v>
      </c>
      <c r="AO24" s="5" t="str" cm="1">
        <f t="array" ref="AO24">INDEX(Resultat!$D$5:$BK$79,AO$2,$B24)</f>
        <v>-</v>
      </c>
      <c r="AP24" s="5" t="str" cm="1">
        <f t="array" ref="AP24">INDEX(Resultat!$D$5:$BK$79,AP$2,$B24)</f>
        <v>-</v>
      </c>
    </row>
    <row r="25" spans="2:42" x14ac:dyDescent="0.4">
      <c r="B25" s="277">
        <v>23</v>
      </c>
      <c r="C25" t="str" cm="1">
        <f t="array" ref="C25">INDEX(Resultat!$D$5:$BK$73,C$2,$B25)</f>
        <v>Ikke tastet</v>
      </c>
      <c r="D25" s="5" t="str" cm="1">
        <f t="array" ref="D25">INDEX(Resultat!$D$5:$BK$79,D$2,$B25)</f>
        <v>-</v>
      </c>
      <c r="E25" s="5" t="str" cm="1">
        <f t="array" ref="E25">INDEX(Resultat!$D$5:$BK$79,E$2,$B25)</f>
        <v/>
      </c>
      <c r="F25" s="340" t="str" cm="1">
        <f t="array" ref="F25">INDEX(Resultat!$D$5:$BK$79,F$2,$B25)</f>
        <v/>
      </c>
      <c r="G25" s="340" t="str" cm="1">
        <f t="array" ref="G25">INDEX(Resultat!$D$5:$BK$79,G$2,$B25)</f>
        <v/>
      </c>
      <c r="H25" s="340" t="str" cm="1">
        <f t="array" ref="H25">INDEX(Resultat!$D$5:$BK$79,H$2,$B25)</f>
        <v/>
      </c>
      <c r="I25" s="5" t="str" cm="1">
        <f t="array" ref="I25">INDEX(Resultat!$D$5:$BK$79,I$2,$B25)</f>
        <v/>
      </c>
      <c r="J25" s="341" t="str" cm="1">
        <f t="array" ref="J25">INDEX(Resultat!$D$5:$BK$79,J$2,$B25)</f>
        <v/>
      </c>
      <c r="K25" s="341" t="str" cm="1">
        <f t="array" ref="K25">INDEX(Resultat!$D$5:$BK$79,K$2,$B25)</f>
        <v/>
      </c>
      <c r="L25" s="341" t="str" cm="1">
        <f t="array" ref="L25">INDEX(Resultat!$D$5:$BK$79,L$2,$B25)</f>
        <v/>
      </c>
      <c r="M25" s="341" t="str" cm="1">
        <f t="array" ref="M25">INDEX(Resultat!$D$5:$BK$79,M$2,$B25)</f>
        <v/>
      </c>
      <c r="N25" s="341" t="str" cm="1">
        <f t="array" ref="N25">INDEX(Resultat!$D$5:$BK$79,N$2,$B25)</f>
        <v/>
      </c>
      <c r="O25" s="5" t="str" cm="1">
        <f t="array" ref="O25">INDEX(Resultat!$D$5:$BK$79,O$2,$B25)</f>
        <v/>
      </c>
      <c r="P25" s="5" t="str" cm="1">
        <f t="array" ref="P25">INDEX(Resultat!$D$5:$BK$79,P$2,$B25)</f>
        <v/>
      </c>
      <c r="Q25" s="5" t="str" cm="1">
        <f t="array" ref="Q25">INDEX(Resultat!$D$5:$BK$79,Q$2,$B25)</f>
        <v/>
      </c>
      <c r="R25" s="5" t="str" cm="1">
        <f t="array" ref="R25">INDEX(Resultat!$D$5:$BK$79,R$2,$B25)</f>
        <v/>
      </c>
      <c r="S25" s="5" t="str" cm="1">
        <f t="array" ref="S25">INDEX(Resultat!$D$5:$BK$79,S$2,$B25)</f>
        <v/>
      </c>
      <c r="T25" s="342" t="str" cm="1">
        <f t="array" ref="T25">INDEX(Resultat!$D$5:$BK$79,T$2,$B25)</f>
        <v/>
      </c>
      <c r="U25" s="340" t="str" cm="1">
        <f t="array" ref="U25">INDEX(Resultat!$D$5:$BK$79,U$2,$B25)</f>
        <v/>
      </c>
      <c r="V25" s="340" t="str" cm="1">
        <f t="array" ref="V25">INDEX(Resultat!$D$5:$BK$79,V$2,$B25)</f>
        <v/>
      </c>
      <c r="W25" s="340" t="str" cm="1">
        <f t="array" ref="W25">INDEX(Resultat!$D$5:$BK$79,W$2,$B25)</f>
        <v/>
      </c>
      <c r="X25" s="340" t="str" cm="1">
        <f t="array" ref="X25">INDEX(Resultat!$D$5:$BK$79,X$2,$B25)</f>
        <v/>
      </c>
      <c r="Y25" s="5" t="str" cm="1">
        <f t="array" ref="Y25">INDEX(Resultat!$D$5:$BK$79,Y$2,$B25)</f>
        <v/>
      </c>
      <c r="Z25" s="5" t="str" cm="1">
        <f t="array" ref="Z25">INDEX(Resultat!$D$5:$BK$79,Z$2,$B25)</f>
        <v/>
      </c>
      <c r="AA25" s="5" t="str" cm="1">
        <f t="array" ref="AA25">INDEX(Resultat!$D$5:$BK$79,AA$2,$B25)</f>
        <v/>
      </c>
      <c r="AB25" s="5" t="str" cm="1">
        <f t="array" ref="AB25">INDEX(Resultat!$D$5:$BK$79,AB$2,$B25)</f>
        <v/>
      </c>
      <c r="AC25" s="5" t="str" cm="1">
        <f t="array" ref="AC25">INDEX(Resultat!$D$5:$BK$79,AC$2,$B25)</f>
        <v/>
      </c>
      <c r="AD25" s="5" t="str" cm="1">
        <f t="array" ref="AD25">INDEX(Resultat!$D$5:$BK$79,AD$2,$B25)</f>
        <v/>
      </c>
      <c r="AE25" s="5" t="str" cm="1">
        <f t="array" ref="AE25">INDEX(Resultat!$D$5:$BK$79,AE$2,$B25)</f>
        <v/>
      </c>
      <c r="AF25" s="5" t="str" cm="1">
        <f t="array" ref="AF25">INDEX(Resultat!$D$5:$BK$79,AF$2,$B25)</f>
        <v/>
      </c>
      <c r="AG25" s="340" t="str" cm="1">
        <f t="array" ref="AG25">INDEX(Resultat!$D$5:$BK$79,AG$2,$B25)</f>
        <v/>
      </c>
      <c r="AH25" s="5" t="str" cm="1">
        <f t="array" ref="AH25">INDEX(Resultat!$D$5:$BK$79,AH$2,$B25)</f>
        <v/>
      </c>
      <c r="AI25" s="340" t="str" cm="1">
        <f t="array" ref="AI25">INDEX(Resultat!$D$5:$BK$79,AI$2,$B25)</f>
        <v/>
      </c>
      <c r="AJ25" s="5" t="str" cm="1">
        <f t="array" ref="AJ25">INDEX(Resultat!$D$5:$BK$79,AJ$2,$B25)</f>
        <v/>
      </c>
      <c r="AK25" s="5" t="str" cm="1">
        <f t="array" ref="AK25">INDEX(Resultat!$D$5:$BK$79,AK$2,$B25)</f>
        <v/>
      </c>
      <c r="AL25" s="5" t="str" cm="1">
        <f t="array" ref="AL25">INDEX(Resultat!$D$5:$BK$79,AL$2,$B25)</f>
        <v>-</v>
      </c>
      <c r="AM25" s="5" t="str" cm="1">
        <f t="array" ref="AM25">INDEX(Resultat!$D$5:$BK$79,AM$2,$B25)</f>
        <v>-</v>
      </c>
      <c r="AN25" s="5" t="str" cm="1">
        <f t="array" ref="AN25">INDEX(Resultat!$D$5:$BK$79,AN$2,$B25)</f>
        <v>-</v>
      </c>
      <c r="AO25" s="5" t="str" cm="1">
        <f t="array" ref="AO25">INDEX(Resultat!$D$5:$BK$79,AO$2,$B25)</f>
        <v>-</v>
      </c>
      <c r="AP25" s="5" t="str" cm="1">
        <f t="array" ref="AP25">INDEX(Resultat!$D$5:$BK$79,AP$2,$B25)</f>
        <v>-</v>
      </c>
    </row>
    <row r="26" spans="2:42" x14ac:dyDescent="0.4">
      <c r="B26" s="277">
        <v>24</v>
      </c>
      <c r="C26" t="str" cm="1">
        <f t="array" ref="C26">INDEX(Resultat!$D$5:$BK$73,C$2,$B26)</f>
        <v>Ikke tastet</v>
      </c>
      <c r="D26" s="5" t="str" cm="1">
        <f t="array" ref="D26">INDEX(Resultat!$D$5:$BK$79,D$2,$B26)</f>
        <v>-</v>
      </c>
      <c r="E26" s="5" t="str" cm="1">
        <f t="array" ref="E26">INDEX(Resultat!$D$5:$BK$79,E$2,$B26)</f>
        <v/>
      </c>
      <c r="F26" s="340" t="str" cm="1">
        <f t="array" ref="F26">INDEX(Resultat!$D$5:$BK$79,F$2,$B26)</f>
        <v/>
      </c>
      <c r="G26" s="340" t="str" cm="1">
        <f t="array" ref="G26">INDEX(Resultat!$D$5:$BK$79,G$2,$B26)</f>
        <v/>
      </c>
      <c r="H26" s="340" t="str" cm="1">
        <f t="array" ref="H26">INDEX(Resultat!$D$5:$BK$79,H$2,$B26)</f>
        <v/>
      </c>
      <c r="I26" s="5" t="str" cm="1">
        <f t="array" ref="I26">INDEX(Resultat!$D$5:$BK$79,I$2,$B26)</f>
        <v/>
      </c>
      <c r="J26" s="341" t="str" cm="1">
        <f t="array" ref="J26">INDEX(Resultat!$D$5:$BK$79,J$2,$B26)</f>
        <v/>
      </c>
      <c r="K26" s="341" t="str" cm="1">
        <f t="array" ref="K26">INDEX(Resultat!$D$5:$BK$79,K$2,$B26)</f>
        <v/>
      </c>
      <c r="L26" s="341" t="str" cm="1">
        <f t="array" ref="L26">INDEX(Resultat!$D$5:$BK$79,L$2,$B26)</f>
        <v/>
      </c>
      <c r="M26" s="341" t="str" cm="1">
        <f t="array" ref="M26">INDEX(Resultat!$D$5:$BK$79,M$2,$B26)</f>
        <v/>
      </c>
      <c r="N26" s="341" t="str" cm="1">
        <f t="array" ref="N26">INDEX(Resultat!$D$5:$BK$79,N$2,$B26)</f>
        <v/>
      </c>
      <c r="O26" s="5" t="str" cm="1">
        <f t="array" ref="O26">INDEX(Resultat!$D$5:$BK$79,O$2,$B26)</f>
        <v/>
      </c>
      <c r="P26" s="5" t="str" cm="1">
        <f t="array" ref="P26">INDEX(Resultat!$D$5:$BK$79,P$2,$B26)</f>
        <v/>
      </c>
      <c r="Q26" s="5" t="str" cm="1">
        <f t="array" ref="Q26">INDEX(Resultat!$D$5:$BK$79,Q$2,$B26)</f>
        <v/>
      </c>
      <c r="R26" s="5" t="str" cm="1">
        <f t="array" ref="R26">INDEX(Resultat!$D$5:$BK$79,R$2,$B26)</f>
        <v/>
      </c>
      <c r="S26" s="5" t="str" cm="1">
        <f t="array" ref="S26">INDEX(Resultat!$D$5:$BK$79,S$2,$B26)</f>
        <v/>
      </c>
      <c r="T26" s="342" t="str" cm="1">
        <f t="array" ref="T26">INDEX(Resultat!$D$5:$BK$79,T$2,$B26)</f>
        <v/>
      </c>
      <c r="U26" s="340" t="str" cm="1">
        <f t="array" ref="U26">INDEX(Resultat!$D$5:$BK$79,U$2,$B26)</f>
        <v/>
      </c>
      <c r="V26" s="340" t="str" cm="1">
        <f t="array" ref="V26">INDEX(Resultat!$D$5:$BK$79,V$2,$B26)</f>
        <v/>
      </c>
      <c r="W26" s="340" t="str" cm="1">
        <f t="array" ref="W26">INDEX(Resultat!$D$5:$BK$79,W$2,$B26)</f>
        <v/>
      </c>
      <c r="X26" s="340" t="str" cm="1">
        <f t="array" ref="X26">INDEX(Resultat!$D$5:$BK$79,X$2,$B26)</f>
        <v/>
      </c>
      <c r="Y26" s="5" t="str" cm="1">
        <f t="array" ref="Y26">INDEX(Resultat!$D$5:$BK$79,Y$2,$B26)</f>
        <v/>
      </c>
      <c r="Z26" s="5" t="str" cm="1">
        <f t="array" ref="Z26">INDEX(Resultat!$D$5:$BK$79,Z$2,$B26)</f>
        <v/>
      </c>
      <c r="AA26" s="5" t="str" cm="1">
        <f t="array" ref="AA26">INDEX(Resultat!$D$5:$BK$79,AA$2,$B26)</f>
        <v/>
      </c>
      <c r="AB26" s="5" t="str" cm="1">
        <f t="array" ref="AB26">INDEX(Resultat!$D$5:$BK$79,AB$2,$B26)</f>
        <v/>
      </c>
      <c r="AC26" s="5" t="str" cm="1">
        <f t="array" ref="AC26">INDEX(Resultat!$D$5:$BK$79,AC$2,$B26)</f>
        <v/>
      </c>
      <c r="AD26" s="5" t="str" cm="1">
        <f t="array" ref="AD26">INDEX(Resultat!$D$5:$BK$79,AD$2,$B26)</f>
        <v/>
      </c>
      <c r="AE26" s="5" t="str" cm="1">
        <f t="array" ref="AE26">INDEX(Resultat!$D$5:$BK$79,AE$2,$B26)</f>
        <v/>
      </c>
      <c r="AF26" s="5" t="str" cm="1">
        <f t="array" ref="AF26">INDEX(Resultat!$D$5:$BK$79,AF$2,$B26)</f>
        <v/>
      </c>
      <c r="AG26" s="340" t="str" cm="1">
        <f t="array" ref="AG26">INDEX(Resultat!$D$5:$BK$79,AG$2,$B26)</f>
        <v/>
      </c>
      <c r="AH26" s="5" t="str" cm="1">
        <f t="array" ref="AH26">INDEX(Resultat!$D$5:$BK$79,AH$2,$B26)</f>
        <v/>
      </c>
      <c r="AI26" s="340" t="str" cm="1">
        <f t="array" ref="AI26">INDEX(Resultat!$D$5:$BK$79,AI$2,$B26)</f>
        <v/>
      </c>
      <c r="AJ26" s="5" t="str" cm="1">
        <f t="array" ref="AJ26">INDEX(Resultat!$D$5:$BK$79,AJ$2,$B26)</f>
        <v/>
      </c>
      <c r="AK26" s="5" t="str" cm="1">
        <f t="array" ref="AK26">INDEX(Resultat!$D$5:$BK$79,AK$2,$B26)</f>
        <v/>
      </c>
      <c r="AL26" s="5" t="str" cm="1">
        <f t="array" ref="AL26">INDEX(Resultat!$D$5:$BK$79,AL$2,$B26)</f>
        <v>-</v>
      </c>
      <c r="AM26" s="5" t="str" cm="1">
        <f t="array" ref="AM26">INDEX(Resultat!$D$5:$BK$79,AM$2,$B26)</f>
        <v>-</v>
      </c>
      <c r="AN26" s="5" t="str" cm="1">
        <f t="array" ref="AN26">INDEX(Resultat!$D$5:$BK$79,AN$2,$B26)</f>
        <v>-</v>
      </c>
      <c r="AO26" s="5" t="str" cm="1">
        <f t="array" ref="AO26">INDEX(Resultat!$D$5:$BK$79,AO$2,$B26)</f>
        <v>-</v>
      </c>
      <c r="AP26" s="5" t="str" cm="1">
        <f t="array" ref="AP26">INDEX(Resultat!$D$5:$BK$79,AP$2,$B26)</f>
        <v>-</v>
      </c>
    </row>
    <row r="27" spans="2:42" x14ac:dyDescent="0.4">
      <c r="B27" s="277">
        <v>25</v>
      </c>
      <c r="C27" t="str" cm="1">
        <f t="array" ref="C27">INDEX(Resultat!$D$5:$BK$73,C$2,$B27)</f>
        <v>Ikke tastet</v>
      </c>
      <c r="D27" s="5" t="str" cm="1">
        <f t="array" ref="D27">INDEX(Resultat!$D$5:$BK$79,D$2,$B27)</f>
        <v>-</v>
      </c>
      <c r="E27" s="5" t="str" cm="1">
        <f t="array" ref="E27">INDEX(Resultat!$D$5:$BK$79,E$2,$B27)</f>
        <v/>
      </c>
      <c r="F27" s="340" t="str" cm="1">
        <f t="array" ref="F27">INDEX(Resultat!$D$5:$BK$79,F$2,$B27)</f>
        <v/>
      </c>
      <c r="G27" s="340" t="str" cm="1">
        <f t="array" ref="G27">INDEX(Resultat!$D$5:$BK$79,G$2,$B27)</f>
        <v/>
      </c>
      <c r="H27" s="340" t="str" cm="1">
        <f t="array" ref="H27">INDEX(Resultat!$D$5:$BK$79,H$2,$B27)</f>
        <v/>
      </c>
      <c r="I27" s="5" t="str" cm="1">
        <f t="array" ref="I27">INDEX(Resultat!$D$5:$BK$79,I$2,$B27)</f>
        <v/>
      </c>
      <c r="J27" s="341" t="str" cm="1">
        <f t="array" ref="J27">INDEX(Resultat!$D$5:$BK$79,J$2,$B27)</f>
        <v/>
      </c>
      <c r="K27" s="341" t="str" cm="1">
        <f t="array" ref="K27">INDEX(Resultat!$D$5:$BK$79,K$2,$B27)</f>
        <v/>
      </c>
      <c r="L27" s="341" t="str" cm="1">
        <f t="array" ref="L27">INDEX(Resultat!$D$5:$BK$79,L$2,$B27)</f>
        <v/>
      </c>
      <c r="M27" s="341" t="str" cm="1">
        <f t="array" ref="M27">INDEX(Resultat!$D$5:$BK$79,M$2,$B27)</f>
        <v/>
      </c>
      <c r="N27" s="341" t="str" cm="1">
        <f t="array" ref="N27">INDEX(Resultat!$D$5:$BK$79,N$2,$B27)</f>
        <v/>
      </c>
      <c r="O27" s="5" t="str" cm="1">
        <f t="array" ref="O27">INDEX(Resultat!$D$5:$BK$79,O$2,$B27)</f>
        <v/>
      </c>
      <c r="P27" s="5" t="str" cm="1">
        <f t="array" ref="P27">INDEX(Resultat!$D$5:$BK$79,P$2,$B27)</f>
        <v/>
      </c>
      <c r="Q27" s="5" t="str" cm="1">
        <f t="array" ref="Q27">INDEX(Resultat!$D$5:$BK$79,Q$2,$B27)</f>
        <v/>
      </c>
      <c r="R27" s="5" t="str" cm="1">
        <f t="array" ref="R27">INDEX(Resultat!$D$5:$BK$79,R$2,$B27)</f>
        <v/>
      </c>
      <c r="S27" s="5" t="str" cm="1">
        <f t="array" ref="S27">INDEX(Resultat!$D$5:$BK$79,S$2,$B27)</f>
        <v/>
      </c>
      <c r="T27" s="342" t="str" cm="1">
        <f t="array" ref="T27">INDEX(Resultat!$D$5:$BK$79,T$2,$B27)</f>
        <v/>
      </c>
      <c r="U27" s="340" t="str" cm="1">
        <f t="array" ref="U27">INDEX(Resultat!$D$5:$BK$79,U$2,$B27)</f>
        <v/>
      </c>
      <c r="V27" s="340" t="str" cm="1">
        <f t="array" ref="V27">INDEX(Resultat!$D$5:$BK$79,V$2,$B27)</f>
        <v/>
      </c>
      <c r="W27" s="340" t="str" cm="1">
        <f t="array" ref="W27">INDEX(Resultat!$D$5:$BK$79,W$2,$B27)</f>
        <v/>
      </c>
      <c r="X27" s="340" t="str" cm="1">
        <f t="array" ref="X27">INDEX(Resultat!$D$5:$BK$79,X$2,$B27)</f>
        <v/>
      </c>
      <c r="Y27" s="5" t="str" cm="1">
        <f t="array" ref="Y27">INDEX(Resultat!$D$5:$BK$79,Y$2,$B27)</f>
        <v/>
      </c>
      <c r="Z27" s="5" t="str" cm="1">
        <f t="array" ref="Z27">INDEX(Resultat!$D$5:$BK$79,Z$2,$B27)</f>
        <v/>
      </c>
      <c r="AA27" s="5" t="str" cm="1">
        <f t="array" ref="AA27">INDEX(Resultat!$D$5:$BK$79,AA$2,$B27)</f>
        <v/>
      </c>
      <c r="AB27" s="5" t="str" cm="1">
        <f t="array" ref="AB27">INDEX(Resultat!$D$5:$BK$79,AB$2,$B27)</f>
        <v/>
      </c>
      <c r="AC27" s="5" t="str" cm="1">
        <f t="array" ref="AC27">INDEX(Resultat!$D$5:$BK$79,AC$2,$B27)</f>
        <v/>
      </c>
      <c r="AD27" s="5" t="str" cm="1">
        <f t="array" ref="AD27">INDEX(Resultat!$D$5:$BK$79,AD$2,$B27)</f>
        <v/>
      </c>
      <c r="AE27" s="5" t="str" cm="1">
        <f t="array" ref="AE27">INDEX(Resultat!$D$5:$BK$79,AE$2,$B27)</f>
        <v/>
      </c>
      <c r="AF27" s="5" t="str" cm="1">
        <f t="array" ref="AF27">INDEX(Resultat!$D$5:$BK$79,AF$2,$B27)</f>
        <v/>
      </c>
      <c r="AG27" s="340" t="str" cm="1">
        <f t="array" ref="AG27">INDEX(Resultat!$D$5:$BK$79,AG$2,$B27)</f>
        <v/>
      </c>
      <c r="AH27" s="5" t="str" cm="1">
        <f t="array" ref="AH27">INDEX(Resultat!$D$5:$BK$79,AH$2,$B27)</f>
        <v/>
      </c>
      <c r="AI27" s="340" t="str" cm="1">
        <f t="array" ref="AI27">INDEX(Resultat!$D$5:$BK$79,AI$2,$B27)</f>
        <v/>
      </c>
      <c r="AJ27" s="5" t="str" cm="1">
        <f t="array" ref="AJ27">INDEX(Resultat!$D$5:$BK$79,AJ$2,$B27)</f>
        <v/>
      </c>
      <c r="AK27" s="5" t="str" cm="1">
        <f t="array" ref="AK27">INDEX(Resultat!$D$5:$BK$79,AK$2,$B27)</f>
        <v/>
      </c>
      <c r="AL27" s="5" t="str" cm="1">
        <f t="array" ref="AL27">INDEX(Resultat!$D$5:$BK$79,AL$2,$B27)</f>
        <v>-</v>
      </c>
      <c r="AM27" s="5" t="str" cm="1">
        <f t="array" ref="AM27">INDEX(Resultat!$D$5:$BK$79,AM$2,$B27)</f>
        <v>-</v>
      </c>
      <c r="AN27" s="5" t="str" cm="1">
        <f t="array" ref="AN27">INDEX(Resultat!$D$5:$BK$79,AN$2,$B27)</f>
        <v>-</v>
      </c>
      <c r="AO27" s="5" t="str" cm="1">
        <f t="array" ref="AO27">INDEX(Resultat!$D$5:$BK$79,AO$2,$B27)</f>
        <v>-</v>
      </c>
      <c r="AP27" s="5" t="str" cm="1">
        <f t="array" ref="AP27">INDEX(Resultat!$D$5:$BK$79,AP$2,$B27)</f>
        <v>-</v>
      </c>
    </row>
    <row r="28" spans="2:42" x14ac:dyDescent="0.4">
      <c r="B28" s="277">
        <v>26</v>
      </c>
      <c r="C28" t="str" cm="1">
        <f t="array" ref="C28">INDEX(Resultat!$D$5:$BK$73,C$2,$B28)</f>
        <v>Ikke tastet</v>
      </c>
      <c r="D28" s="5" t="str" cm="1">
        <f t="array" ref="D28">INDEX(Resultat!$D$5:$BK$79,D$2,$B28)</f>
        <v>-</v>
      </c>
      <c r="E28" s="5" t="str" cm="1">
        <f t="array" ref="E28">INDEX(Resultat!$D$5:$BK$79,E$2,$B28)</f>
        <v/>
      </c>
      <c r="F28" s="340" t="str" cm="1">
        <f t="array" ref="F28">INDEX(Resultat!$D$5:$BK$79,F$2,$B28)</f>
        <v/>
      </c>
      <c r="G28" s="340" t="str" cm="1">
        <f t="array" ref="G28">INDEX(Resultat!$D$5:$BK$79,G$2,$B28)</f>
        <v/>
      </c>
      <c r="H28" s="340" t="str" cm="1">
        <f t="array" ref="H28">INDEX(Resultat!$D$5:$BK$79,H$2,$B28)</f>
        <v/>
      </c>
      <c r="I28" s="5" t="str" cm="1">
        <f t="array" ref="I28">INDEX(Resultat!$D$5:$BK$79,I$2,$B28)</f>
        <v/>
      </c>
      <c r="J28" s="341" t="str" cm="1">
        <f t="array" ref="J28">INDEX(Resultat!$D$5:$BK$79,J$2,$B28)</f>
        <v/>
      </c>
      <c r="K28" s="341" t="str" cm="1">
        <f t="array" ref="K28">INDEX(Resultat!$D$5:$BK$79,K$2,$B28)</f>
        <v/>
      </c>
      <c r="L28" s="341" t="str" cm="1">
        <f t="array" ref="L28">INDEX(Resultat!$D$5:$BK$79,L$2,$B28)</f>
        <v/>
      </c>
      <c r="M28" s="341" t="str" cm="1">
        <f t="array" ref="M28">INDEX(Resultat!$D$5:$BK$79,M$2,$B28)</f>
        <v/>
      </c>
      <c r="N28" s="341" t="str" cm="1">
        <f t="array" ref="N28">INDEX(Resultat!$D$5:$BK$79,N$2,$B28)</f>
        <v/>
      </c>
      <c r="O28" s="5" t="str" cm="1">
        <f t="array" ref="O28">INDEX(Resultat!$D$5:$BK$79,O$2,$B28)</f>
        <v/>
      </c>
      <c r="P28" s="5" t="str" cm="1">
        <f t="array" ref="P28">INDEX(Resultat!$D$5:$BK$79,P$2,$B28)</f>
        <v/>
      </c>
      <c r="Q28" s="5" t="str" cm="1">
        <f t="array" ref="Q28">INDEX(Resultat!$D$5:$BK$79,Q$2,$B28)</f>
        <v/>
      </c>
      <c r="R28" s="5" t="str" cm="1">
        <f t="array" ref="R28">INDEX(Resultat!$D$5:$BK$79,R$2,$B28)</f>
        <v/>
      </c>
      <c r="S28" s="5" t="str" cm="1">
        <f t="array" ref="S28">INDEX(Resultat!$D$5:$BK$79,S$2,$B28)</f>
        <v/>
      </c>
      <c r="T28" s="342" t="str" cm="1">
        <f t="array" ref="T28">INDEX(Resultat!$D$5:$BK$79,T$2,$B28)</f>
        <v/>
      </c>
      <c r="U28" s="340" t="str" cm="1">
        <f t="array" ref="U28">INDEX(Resultat!$D$5:$BK$79,U$2,$B28)</f>
        <v/>
      </c>
      <c r="V28" s="340" t="str" cm="1">
        <f t="array" ref="V28">INDEX(Resultat!$D$5:$BK$79,V$2,$B28)</f>
        <v/>
      </c>
      <c r="W28" s="340" t="str" cm="1">
        <f t="array" ref="W28">INDEX(Resultat!$D$5:$BK$79,W$2,$B28)</f>
        <v/>
      </c>
      <c r="X28" s="340" t="str" cm="1">
        <f t="array" ref="X28">INDEX(Resultat!$D$5:$BK$79,X$2,$B28)</f>
        <v/>
      </c>
      <c r="Y28" s="5" t="str" cm="1">
        <f t="array" ref="Y28">INDEX(Resultat!$D$5:$BK$79,Y$2,$B28)</f>
        <v/>
      </c>
      <c r="Z28" s="5" t="str" cm="1">
        <f t="array" ref="Z28">INDEX(Resultat!$D$5:$BK$79,Z$2,$B28)</f>
        <v/>
      </c>
      <c r="AA28" s="5" t="str" cm="1">
        <f t="array" ref="AA28">INDEX(Resultat!$D$5:$BK$79,AA$2,$B28)</f>
        <v/>
      </c>
      <c r="AB28" s="5" t="str" cm="1">
        <f t="array" ref="AB28">INDEX(Resultat!$D$5:$BK$79,AB$2,$B28)</f>
        <v/>
      </c>
      <c r="AC28" s="5" t="str" cm="1">
        <f t="array" ref="AC28">INDEX(Resultat!$D$5:$BK$79,AC$2,$B28)</f>
        <v/>
      </c>
      <c r="AD28" s="5" t="str" cm="1">
        <f t="array" ref="AD28">INDEX(Resultat!$D$5:$BK$79,AD$2,$B28)</f>
        <v/>
      </c>
      <c r="AE28" s="5" t="str" cm="1">
        <f t="array" ref="AE28">INDEX(Resultat!$D$5:$BK$79,AE$2,$B28)</f>
        <v/>
      </c>
      <c r="AF28" s="5" t="str" cm="1">
        <f t="array" ref="AF28">INDEX(Resultat!$D$5:$BK$79,AF$2,$B28)</f>
        <v/>
      </c>
      <c r="AG28" s="340" t="str" cm="1">
        <f t="array" ref="AG28">INDEX(Resultat!$D$5:$BK$79,AG$2,$B28)</f>
        <v/>
      </c>
      <c r="AH28" s="5" t="str" cm="1">
        <f t="array" ref="AH28">INDEX(Resultat!$D$5:$BK$79,AH$2,$B28)</f>
        <v/>
      </c>
      <c r="AI28" s="340" t="str" cm="1">
        <f t="array" ref="AI28">INDEX(Resultat!$D$5:$BK$79,AI$2,$B28)</f>
        <v/>
      </c>
      <c r="AJ28" s="5" t="str" cm="1">
        <f t="array" ref="AJ28">INDEX(Resultat!$D$5:$BK$79,AJ$2,$B28)</f>
        <v/>
      </c>
      <c r="AK28" s="5" t="str" cm="1">
        <f t="array" ref="AK28">INDEX(Resultat!$D$5:$BK$79,AK$2,$B28)</f>
        <v/>
      </c>
      <c r="AL28" s="5" t="str" cm="1">
        <f t="array" ref="AL28">INDEX(Resultat!$D$5:$BK$79,AL$2,$B28)</f>
        <v>-</v>
      </c>
      <c r="AM28" s="5" t="str" cm="1">
        <f t="array" ref="AM28">INDEX(Resultat!$D$5:$BK$79,AM$2,$B28)</f>
        <v>-</v>
      </c>
      <c r="AN28" s="5" t="str" cm="1">
        <f t="array" ref="AN28">INDEX(Resultat!$D$5:$BK$79,AN$2,$B28)</f>
        <v>-</v>
      </c>
      <c r="AO28" s="5" t="str" cm="1">
        <f t="array" ref="AO28">INDEX(Resultat!$D$5:$BK$79,AO$2,$B28)</f>
        <v>-</v>
      </c>
      <c r="AP28" s="5" t="str" cm="1">
        <f t="array" ref="AP28">INDEX(Resultat!$D$5:$BK$79,AP$2,$B28)</f>
        <v>-</v>
      </c>
    </row>
    <row r="29" spans="2:42" x14ac:dyDescent="0.4">
      <c r="B29" s="277">
        <v>27</v>
      </c>
      <c r="C29" t="str" cm="1">
        <f t="array" ref="C29">INDEX(Resultat!$D$5:$BK$73,C$2,$B29)</f>
        <v>Ikke tastet</v>
      </c>
      <c r="D29" s="5" t="str" cm="1">
        <f t="array" ref="D29">INDEX(Resultat!$D$5:$BK$79,D$2,$B29)</f>
        <v>-</v>
      </c>
      <c r="E29" s="5" t="str" cm="1">
        <f t="array" ref="E29">INDEX(Resultat!$D$5:$BK$79,E$2,$B29)</f>
        <v/>
      </c>
      <c r="F29" s="340" t="str" cm="1">
        <f t="array" ref="F29">INDEX(Resultat!$D$5:$BK$79,F$2,$B29)</f>
        <v/>
      </c>
      <c r="G29" s="340" t="str" cm="1">
        <f t="array" ref="G29">INDEX(Resultat!$D$5:$BK$79,G$2,$B29)</f>
        <v/>
      </c>
      <c r="H29" s="340" t="str" cm="1">
        <f t="array" ref="H29">INDEX(Resultat!$D$5:$BK$79,H$2,$B29)</f>
        <v/>
      </c>
      <c r="I29" s="5" t="str" cm="1">
        <f t="array" ref="I29">INDEX(Resultat!$D$5:$BK$79,I$2,$B29)</f>
        <v/>
      </c>
      <c r="J29" s="341" t="str" cm="1">
        <f t="array" ref="J29">INDEX(Resultat!$D$5:$BK$79,J$2,$B29)</f>
        <v/>
      </c>
      <c r="K29" s="341" t="str" cm="1">
        <f t="array" ref="K29">INDEX(Resultat!$D$5:$BK$79,K$2,$B29)</f>
        <v/>
      </c>
      <c r="L29" s="341" t="str" cm="1">
        <f t="array" ref="L29">INDEX(Resultat!$D$5:$BK$79,L$2,$B29)</f>
        <v/>
      </c>
      <c r="M29" s="341" t="str" cm="1">
        <f t="array" ref="M29">INDEX(Resultat!$D$5:$BK$79,M$2,$B29)</f>
        <v/>
      </c>
      <c r="N29" s="341" t="str" cm="1">
        <f t="array" ref="N29">INDEX(Resultat!$D$5:$BK$79,N$2,$B29)</f>
        <v/>
      </c>
      <c r="O29" s="5" t="str" cm="1">
        <f t="array" ref="O29">INDEX(Resultat!$D$5:$BK$79,O$2,$B29)</f>
        <v/>
      </c>
      <c r="P29" s="5" t="str" cm="1">
        <f t="array" ref="P29">INDEX(Resultat!$D$5:$BK$79,P$2,$B29)</f>
        <v/>
      </c>
      <c r="Q29" s="5" t="str" cm="1">
        <f t="array" ref="Q29">INDEX(Resultat!$D$5:$BK$79,Q$2,$B29)</f>
        <v/>
      </c>
      <c r="R29" s="5" t="str" cm="1">
        <f t="array" ref="R29">INDEX(Resultat!$D$5:$BK$79,R$2,$B29)</f>
        <v/>
      </c>
      <c r="S29" s="5" t="str" cm="1">
        <f t="array" ref="S29">INDEX(Resultat!$D$5:$BK$79,S$2,$B29)</f>
        <v/>
      </c>
      <c r="T29" s="342" t="str" cm="1">
        <f t="array" ref="T29">INDEX(Resultat!$D$5:$BK$79,T$2,$B29)</f>
        <v/>
      </c>
      <c r="U29" s="340" t="str" cm="1">
        <f t="array" ref="U29">INDEX(Resultat!$D$5:$BK$79,U$2,$B29)</f>
        <v/>
      </c>
      <c r="V29" s="340" t="str" cm="1">
        <f t="array" ref="V29">INDEX(Resultat!$D$5:$BK$79,V$2,$B29)</f>
        <v/>
      </c>
      <c r="W29" s="340" t="str" cm="1">
        <f t="array" ref="W29">INDEX(Resultat!$D$5:$BK$79,W$2,$B29)</f>
        <v/>
      </c>
      <c r="X29" s="340" t="str" cm="1">
        <f t="array" ref="X29">INDEX(Resultat!$D$5:$BK$79,X$2,$B29)</f>
        <v/>
      </c>
      <c r="Y29" s="5" t="str" cm="1">
        <f t="array" ref="Y29">INDEX(Resultat!$D$5:$BK$79,Y$2,$B29)</f>
        <v/>
      </c>
      <c r="Z29" s="5" t="str" cm="1">
        <f t="array" ref="Z29">INDEX(Resultat!$D$5:$BK$79,Z$2,$B29)</f>
        <v/>
      </c>
      <c r="AA29" s="5" t="str" cm="1">
        <f t="array" ref="AA29">INDEX(Resultat!$D$5:$BK$79,AA$2,$B29)</f>
        <v/>
      </c>
      <c r="AB29" s="5" t="str" cm="1">
        <f t="array" ref="AB29">INDEX(Resultat!$D$5:$BK$79,AB$2,$B29)</f>
        <v/>
      </c>
      <c r="AC29" s="5" t="str" cm="1">
        <f t="array" ref="AC29">INDEX(Resultat!$D$5:$BK$79,AC$2,$B29)</f>
        <v/>
      </c>
      <c r="AD29" s="5" t="str" cm="1">
        <f t="array" ref="AD29">INDEX(Resultat!$D$5:$BK$79,AD$2,$B29)</f>
        <v/>
      </c>
      <c r="AE29" s="5" t="str" cm="1">
        <f t="array" ref="AE29">INDEX(Resultat!$D$5:$BK$79,AE$2,$B29)</f>
        <v/>
      </c>
      <c r="AF29" s="5" t="str" cm="1">
        <f t="array" ref="AF29">INDEX(Resultat!$D$5:$BK$79,AF$2,$B29)</f>
        <v/>
      </c>
      <c r="AG29" s="340" t="str" cm="1">
        <f t="array" ref="AG29">INDEX(Resultat!$D$5:$BK$79,AG$2,$B29)</f>
        <v/>
      </c>
      <c r="AH29" s="5" t="str" cm="1">
        <f t="array" ref="AH29">INDEX(Resultat!$D$5:$BK$79,AH$2,$B29)</f>
        <v/>
      </c>
      <c r="AI29" s="340" t="str" cm="1">
        <f t="array" ref="AI29">INDEX(Resultat!$D$5:$BK$79,AI$2,$B29)</f>
        <v/>
      </c>
      <c r="AJ29" s="5" t="str" cm="1">
        <f t="array" ref="AJ29">INDEX(Resultat!$D$5:$BK$79,AJ$2,$B29)</f>
        <v/>
      </c>
      <c r="AK29" s="5" t="str" cm="1">
        <f t="array" ref="AK29">INDEX(Resultat!$D$5:$BK$79,AK$2,$B29)</f>
        <v/>
      </c>
      <c r="AL29" s="5" t="str" cm="1">
        <f t="array" ref="AL29">INDEX(Resultat!$D$5:$BK$79,AL$2,$B29)</f>
        <v>-</v>
      </c>
      <c r="AM29" s="5" t="str" cm="1">
        <f t="array" ref="AM29">INDEX(Resultat!$D$5:$BK$79,AM$2,$B29)</f>
        <v>-</v>
      </c>
      <c r="AN29" s="5" t="str" cm="1">
        <f t="array" ref="AN29">INDEX(Resultat!$D$5:$BK$79,AN$2,$B29)</f>
        <v>-</v>
      </c>
      <c r="AO29" s="5" t="str" cm="1">
        <f t="array" ref="AO29">INDEX(Resultat!$D$5:$BK$79,AO$2,$B29)</f>
        <v>-</v>
      </c>
      <c r="AP29" s="5" t="str" cm="1">
        <f t="array" ref="AP29">INDEX(Resultat!$D$5:$BK$79,AP$2,$B29)</f>
        <v>-</v>
      </c>
    </row>
    <row r="30" spans="2:42" x14ac:dyDescent="0.4">
      <c r="B30" s="277">
        <v>28</v>
      </c>
      <c r="C30" t="str" cm="1">
        <f t="array" ref="C30">INDEX(Resultat!$D$5:$BK$73,C$2,$B30)</f>
        <v>Ikke tastet</v>
      </c>
      <c r="D30" s="5" t="str" cm="1">
        <f t="array" ref="D30">INDEX(Resultat!$D$5:$BK$79,D$2,$B30)</f>
        <v>-</v>
      </c>
      <c r="E30" s="5" t="str" cm="1">
        <f t="array" ref="E30">INDEX(Resultat!$D$5:$BK$79,E$2,$B30)</f>
        <v/>
      </c>
      <c r="F30" s="340" t="str" cm="1">
        <f t="array" ref="F30">INDEX(Resultat!$D$5:$BK$79,F$2,$B30)</f>
        <v/>
      </c>
      <c r="G30" s="340" t="str" cm="1">
        <f t="array" ref="G30">INDEX(Resultat!$D$5:$BK$79,G$2,$B30)</f>
        <v/>
      </c>
      <c r="H30" s="340" t="str" cm="1">
        <f t="array" ref="H30">INDEX(Resultat!$D$5:$BK$79,H$2,$B30)</f>
        <v/>
      </c>
      <c r="I30" s="5" t="str" cm="1">
        <f t="array" ref="I30">INDEX(Resultat!$D$5:$BK$79,I$2,$B30)</f>
        <v/>
      </c>
      <c r="J30" s="341" t="str" cm="1">
        <f t="array" ref="J30">INDEX(Resultat!$D$5:$BK$79,J$2,$B30)</f>
        <v/>
      </c>
      <c r="K30" s="341" t="str" cm="1">
        <f t="array" ref="K30">INDEX(Resultat!$D$5:$BK$79,K$2,$B30)</f>
        <v/>
      </c>
      <c r="L30" s="341" t="str" cm="1">
        <f t="array" ref="L30">INDEX(Resultat!$D$5:$BK$79,L$2,$B30)</f>
        <v/>
      </c>
      <c r="M30" s="341" t="str" cm="1">
        <f t="array" ref="M30">INDEX(Resultat!$D$5:$BK$79,M$2,$B30)</f>
        <v/>
      </c>
      <c r="N30" s="341" t="str" cm="1">
        <f t="array" ref="N30">INDEX(Resultat!$D$5:$BK$79,N$2,$B30)</f>
        <v/>
      </c>
      <c r="O30" s="5" t="str" cm="1">
        <f t="array" ref="O30">INDEX(Resultat!$D$5:$BK$79,O$2,$B30)</f>
        <v/>
      </c>
      <c r="P30" s="5" t="str" cm="1">
        <f t="array" ref="P30">INDEX(Resultat!$D$5:$BK$79,P$2,$B30)</f>
        <v/>
      </c>
      <c r="Q30" s="5" t="str" cm="1">
        <f t="array" ref="Q30">INDEX(Resultat!$D$5:$BK$79,Q$2,$B30)</f>
        <v/>
      </c>
      <c r="R30" s="5" t="str" cm="1">
        <f t="array" ref="R30">INDEX(Resultat!$D$5:$BK$79,R$2,$B30)</f>
        <v/>
      </c>
      <c r="S30" s="5" t="str" cm="1">
        <f t="array" ref="S30">INDEX(Resultat!$D$5:$BK$79,S$2,$B30)</f>
        <v/>
      </c>
      <c r="T30" s="342" t="str" cm="1">
        <f t="array" ref="T30">INDEX(Resultat!$D$5:$BK$79,T$2,$B30)</f>
        <v/>
      </c>
      <c r="U30" s="340" t="str" cm="1">
        <f t="array" ref="U30">INDEX(Resultat!$D$5:$BK$79,U$2,$B30)</f>
        <v/>
      </c>
      <c r="V30" s="340" t="str" cm="1">
        <f t="array" ref="V30">INDEX(Resultat!$D$5:$BK$79,V$2,$B30)</f>
        <v/>
      </c>
      <c r="W30" s="340" t="str" cm="1">
        <f t="array" ref="W30">INDEX(Resultat!$D$5:$BK$79,W$2,$B30)</f>
        <v/>
      </c>
      <c r="X30" s="340" t="str" cm="1">
        <f t="array" ref="X30">INDEX(Resultat!$D$5:$BK$79,X$2,$B30)</f>
        <v/>
      </c>
      <c r="Y30" s="5" t="str" cm="1">
        <f t="array" ref="Y30">INDEX(Resultat!$D$5:$BK$79,Y$2,$B30)</f>
        <v/>
      </c>
      <c r="Z30" s="5" t="str" cm="1">
        <f t="array" ref="Z30">INDEX(Resultat!$D$5:$BK$79,Z$2,$B30)</f>
        <v/>
      </c>
      <c r="AA30" s="5" t="str" cm="1">
        <f t="array" ref="AA30">INDEX(Resultat!$D$5:$BK$79,AA$2,$B30)</f>
        <v/>
      </c>
      <c r="AB30" s="5" t="str" cm="1">
        <f t="array" ref="AB30">INDEX(Resultat!$D$5:$BK$79,AB$2,$B30)</f>
        <v/>
      </c>
      <c r="AC30" s="5" t="str" cm="1">
        <f t="array" ref="AC30">INDEX(Resultat!$D$5:$BK$79,AC$2,$B30)</f>
        <v/>
      </c>
      <c r="AD30" s="5" t="str" cm="1">
        <f t="array" ref="AD30">INDEX(Resultat!$D$5:$BK$79,AD$2,$B30)</f>
        <v/>
      </c>
      <c r="AE30" s="5" t="str" cm="1">
        <f t="array" ref="AE30">INDEX(Resultat!$D$5:$BK$79,AE$2,$B30)</f>
        <v/>
      </c>
      <c r="AF30" s="5" t="str" cm="1">
        <f t="array" ref="AF30">INDEX(Resultat!$D$5:$BK$79,AF$2,$B30)</f>
        <v/>
      </c>
      <c r="AG30" s="340" t="str" cm="1">
        <f t="array" ref="AG30">INDEX(Resultat!$D$5:$BK$79,AG$2,$B30)</f>
        <v/>
      </c>
      <c r="AH30" s="5" t="str" cm="1">
        <f t="array" ref="AH30">INDEX(Resultat!$D$5:$BK$79,AH$2,$B30)</f>
        <v/>
      </c>
      <c r="AI30" s="340" t="str" cm="1">
        <f t="array" ref="AI30">INDEX(Resultat!$D$5:$BK$79,AI$2,$B30)</f>
        <v/>
      </c>
      <c r="AJ30" s="5" t="str" cm="1">
        <f t="array" ref="AJ30">INDEX(Resultat!$D$5:$BK$79,AJ$2,$B30)</f>
        <v/>
      </c>
      <c r="AK30" s="5" t="str" cm="1">
        <f t="array" ref="AK30">INDEX(Resultat!$D$5:$BK$79,AK$2,$B30)</f>
        <v/>
      </c>
      <c r="AL30" s="5" t="str" cm="1">
        <f t="array" ref="AL30">INDEX(Resultat!$D$5:$BK$79,AL$2,$B30)</f>
        <v>-</v>
      </c>
      <c r="AM30" s="5" t="str" cm="1">
        <f t="array" ref="AM30">INDEX(Resultat!$D$5:$BK$79,AM$2,$B30)</f>
        <v>-</v>
      </c>
      <c r="AN30" s="5" t="str" cm="1">
        <f t="array" ref="AN30">INDEX(Resultat!$D$5:$BK$79,AN$2,$B30)</f>
        <v>-</v>
      </c>
      <c r="AO30" s="5" t="str" cm="1">
        <f t="array" ref="AO30">INDEX(Resultat!$D$5:$BK$79,AO$2,$B30)</f>
        <v>-</v>
      </c>
      <c r="AP30" s="5" t="str" cm="1">
        <f t="array" ref="AP30">INDEX(Resultat!$D$5:$BK$79,AP$2,$B30)</f>
        <v>-</v>
      </c>
    </row>
    <row r="31" spans="2:42" x14ac:dyDescent="0.4">
      <c r="B31" s="277">
        <v>29</v>
      </c>
      <c r="C31" t="str" cm="1">
        <f t="array" ref="C31">INDEX(Resultat!$D$5:$BK$73,C$2,$B31)</f>
        <v>Ikke tastet</v>
      </c>
      <c r="D31" s="5" t="str" cm="1">
        <f t="array" ref="D31">INDEX(Resultat!$D$5:$BK$79,D$2,$B31)</f>
        <v>-</v>
      </c>
      <c r="E31" s="5" t="str" cm="1">
        <f t="array" ref="E31">INDEX(Resultat!$D$5:$BK$79,E$2,$B31)</f>
        <v/>
      </c>
      <c r="F31" s="340" t="str" cm="1">
        <f t="array" ref="F31">INDEX(Resultat!$D$5:$BK$79,F$2,$B31)</f>
        <v/>
      </c>
      <c r="G31" s="340" t="str" cm="1">
        <f t="array" ref="G31">INDEX(Resultat!$D$5:$BK$79,G$2,$B31)</f>
        <v/>
      </c>
      <c r="H31" s="340" t="str" cm="1">
        <f t="array" ref="H31">INDEX(Resultat!$D$5:$BK$79,H$2,$B31)</f>
        <v/>
      </c>
      <c r="I31" s="5" t="str" cm="1">
        <f t="array" ref="I31">INDEX(Resultat!$D$5:$BK$79,I$2,$B31)</f>
        <v/>
      </c>
      <c r="J31" s="341" t="str" cm="1">
        <f t="array" ref="J31">INDEX(Resultat!$D$5:$BK$79,J$2,$B31)</f>
        <v/>
      </c>
      <c r="K31" s="341" t="str" cm="1">
        <f t="array" ref="K31">INDEX(Resultat!$D$5:$BK$79,K$2,$B31)</f>
        <v/>
      </c>
      <c r="L31" s="341" t="str" cm="1">
        <f t="array" ref="L31">INDEX(Resultat!$D$5:$BK$79,L$2,$B31)</f>
        <v/>
      </c>
      <c r="M31" s="341" t="str" cm="1">
        <f t="array" ref="M31">INDEX(Resultat!$D$5:$BK$79,M$2,$B31)</f>
        <v/>
      </c>
      <c r="N31" s="341" t="str" cm="1">
        <f t="array" ref="N31">INDEX(Resultat!$D$5:$BK$79,N$2,$B31)</f>
        <v/>
      </c>
      <c r="O31" s="5" t="str" cm="1">
        <f t="array" ref="O31">INDEX(Resultat!$D$5:$BK$79,O$2,$B31)</f>
        <v/>
      </c>
      <c r="P31" s="5" t="str" cm="1">
        <f t="array" ref="P31">INDEX(Resultat!$D$5:$BK$79,P$2,$B31)</f>
        <v/>
      </c>
      <c r="Q31" s="5" t="str" cm="1">
        <f t="array" ref="Q31">INDEX(Resultat!$D$5:$BK$79,Q$2,$B31)</f>
        <v/>
      </c>
      <c r="R31" s="5" t="str" cm="1">
        <f t="array" ref="R31">INDEX(Resultat!$D$5:$BK$79,R$2,$B31)</f>
        <v/>
      </c>
      <c r="S31" s="5" t="str" cm="1">
        <f t="array" ref="S31">INDEX(Resultat!$D$5:$BK$79,S$2,$B31)</f>
        <v/>
      </c>
      <c r="T31" s="342" t="str" cm="1">
        <f t="array" ref="T31">INDEX(Resultat!$D$5:$BK$79,T$2,$B31)</f>
        <v/>
      </c>
      <c r="U31" s="340" t="str" cm="1">
        <f t="array" ref="U31">INDEX(Resultat!$D$5:$BK$79,U$2,$B31)</f>
        <v/>
      </c>
      <c r="V31" s="340" t="str" cm="1">
        <f t="array" ref="V31">INDEX(Resultat!$D$5:$BK$79,V$2,$B31)</f>
        <v/>
      </c>
      <c r="W31" s="340" t="str" cm="1">
        <f t="array" ref="W31">INDEX(Resultat!$D$5:$BK$79,W$2,$B31)</f>
        <v/>
      </c>
      <c r="X31" s="340" t="str" cm="1">
        <f t="array" ref="X31">INDEX(Resultat!$D$5:$BK$79,X$2,$B31)</f>
        <v/>
      </c>
      <c r="Y31" s="5" t="str" cm="1">
        <f t="array" ref="Y31">INDEX(Resultat!$D$5:$BK$79,Y$2,$B31)</f>
        <v/>
      </c>
      <c r="Z31" s="5" t="str" cm="1">
        <f t="array" ref="Z31">INDEX(Resultat!$D$5:$BK$79,Z$2,$B31)</f>
        <v/>
      </c>
      <c r="AA31" s="5" t="str" cm="1">
        <f t="array" ref="AA31">INDEX(Resultat!$D$5:$BK$79,AA$2,$B31)</f>
        <v/>
      </c>
      <c r="AB31" s="5" t="str" cm="1">
        <f t="array" ref="AB31">INDEX(Resultat!$D$5:$BK$79,AB$2,$B31)</f>
        <v/>
      </c>
      <c r="AC31" s="5" t="str" cm="1">
        <f t="array" ref="AC31">INDEX(Resultat!$D$5:$BK$79,AC$2,$B31)</f>
        <v/>
      </c>
      <c r="AD31" s="5" t="str" cm="1">
        <f t="array" ref="AD31">INDEX(Resultat!$D$5:$BK$79,AD$2,$B31)</f>
        <v/>
      </c>
      <c r="AE31" s="5" t="str" cm="1">
        <f t="array" ref="AE31">INDEX(Resultat!$D$5:$BK$79,AE$2,$B31)</f>
        <v/>
      </c>
      <c r="AF31" s="5" t="str" cm="1">
        <f t="array" ref="AF31">INDEX(Resultat!$D$5:$BK$79,AF$2,$B31)</f>
        <v/>
      </c>
      <c r="AG31" s="340" t="str" cm="1">
        <f t="array" ref="AG31">INDEX(Resultat!$D$5:$BK$79,AG$2,$B31)</f>
        <v/>
      </c>
      <c r="AH31" s="5" t="str" cm="1">
        <f t="array" ref="AH31">INDEX(Resultat!$D$5:$BK$79,AH$2,$B31)</f>
        <v/>
      </c>
      <c r="AI31" s="340" t="str" cm="1">
        <f t="array" ref="AI31">INDEX(Resultat!$D$5:$BK$79,AI$2,$B31)</f>
        <v/>
      </c>
      <c r="AJ31" s="5" t="str" cm="1">
        <f t="array" ref="AJ31">INDEX(Resultat!$D$5:$BK$79,AJ$2,$B31)</f>
        <v/>
      </c>
      <c r="AK31" s="5" t="str" cm="1">
        <f t="array" ref="AK31">INDEX(Resultat!$D$5:$BK$79,AK$2,$B31)</f>
        <v/>
      </c>
      <c r="AL31" s="5" t="str" cm="1">
        <f t="array" ref="AL31">INDEX(Resultat!$D$5:$BK$79,AL$2,$B31)</f>
        <v>-</v>
      </c>
      <c r="AM31" s="5" t="str" cm="1">
        <f t="array" ref="AM31">INDEX(Resultat!$D$5:$BK$79,AM$2,$B31)</f>
        <v>-</v>
      </c>
      <c r="AN31" s="5" t="str" cm="1">
        <f t="array" ref="AN31">INDEX(Resultat!$D$5:$BK$79,AN$2,$B31)</f>
        <v>-</v>
      </c>
      <c r="AO31" s="5" t="str" cm="1">
        <f t="array" ref="AO31">INDEX(Resultat!$D$5:$BK$79,AO$2,$B31)</f>
        <v>-</v>
      </c>
      <c r="AP31" s="5" t="str" cm="1">
        <f t="array" ref="AP31">INDEX(Resultat!$D$5:$BK$79,AP$2,$B31)</f>
        <v>-</v>
      </c>
    </row>
    <row r="32" spans="2:42" x14ac:dyDescent="0.4">
      <c r="B32" s="277">
        <v>30</v>
      </c>
      <c r="C32" t="str" cm="1">
        <f t="array" ref="C32">INDEX(Resultat!$D$5:$BK$73,C$2,$B32)</f>
        <v>Ikke tastet</v>
      </c>
      <c r="D32" s="5" t="str" cm="1">
        <f t="array" ref="D32">INDEX(Resultat!$D$5:$BK$79,D$2,$B32)</f>
        <v>-</v>
      </c>
      <c r="E32" s="5" t="str" cm="1">
        <f t="array" ref="E32">INDEX(Resultat!$D$5:$BK$79,E$2,$B32)</f>
        <v/>
      </c>
      <c r="F32" s="340" t="str" cm="1">
        <f t="array" ref="F32">INDEX(Resultat!$D$5:$BK$79,F$2,$B32)</f>
        <v/>
      </c>
      <c r="G32" s="340" t="str" cm="1">
        <f t="array" ref="G32">INDEX(Resultat!$D$5:$BK$79,G$2,$B32)</f>
        <v/>
      </c>
      <c r="H32" s="340" t="str" cm="1">
        <f t="array" ref="H32">INDEX(Resultat!$D$5:$BK$79,H$2,$B32)</f>
        <v/>
      </c>
      <c r="I32" s="5" t="str" cm="1">
        <f t="array" ref="I32">INDEX(Resultat!$D$5:$BK$79,I$2,$B32)</f>
        <v/>
      </c>
      <c r="J32" s="341" t="str" cm="1">
        <f t="array" ref="J32">INDEX(Resultat!$D$5:$BK$79,J$2,$B32)</f>
        <v/>
      </c>
      <c r="K32" s="341" t="str" cm="1">
        <f t="array" ref="K32">INDEX(Resultat!$D$5:$BK$79,K$2,$B32)</f>
        <v/>
      </c>
      <c r="L32" s="341" t="str" cm="1">
        <f t="array" ref="L32">INDEX(Resultat!$D$5:$BK$79,L$2,$B32)</f>
        <v/>
      </c>
      <c r="M32" s="341" t="str" cm="1">
        <f t="array" ref="M32">INDEX(Resultat!$D$5:$BK$79,M$2,$B32)</f>
        <v/>
      </c>
      <c r="N32" s="341" t="str" cm="1">
        <f t="array" ref="N32">INDEX(Resultat!$D$5:$BK$79,N$2,$B32)</f>
        <v/>
      </c>
      <c r="O32" s="5" t="str" cm="1">
        <f t="array" ref="O32">INDEX(Resultat!$D$5:$BK$79,O$2,$B32)</f>
        <v/>
      </c>
      <c r="P32" s="5" t="str" cm="1">
        <f t="array" ref="P32">INDEX(Resultat!$D$5:$BK$79,P$2,$B32)</f>
        <v/>
      </c>
      <c r="Q32" s="5" t="str" cm="1">
        <f t="array" ref="Q32">INDEX(Resultat!$D$5:$BK$79,Q$2,$B32)</f>
        <v/>
      </c>
      <c r="R32" s="5" t="str" cm="1">
        <f t="array" ref="R32">INDEX(Resultat!$D$5:$BK$79,R$2,$B32)</f>
        <v/>
      </c>
      <c r="S32" s="5" t="str" cm="1">
        <f t="array" ref="S32">INDEX(Resultat!$D$5:$BK$79,S$2,$B32)</f>
        <v/>
      </c>
      <c r="T32" s="342" t="str" cm="1">
        <f t="array" ref="T32">INDEX(Resultat!$D$5:$BK$79,T$2,$B32)</f>
        <v/>
      </c>
      <c r="U32" s="340" t="str" cm="1">
        <f t="array" ref="U32">INDEX(Resultat!$D$5:$BK$79,U$2,$B32)</f>
        <v/>
      </c>
      <c r="V32" s="340" t="str" cm="1">
        <f t="array" ref="V32">INDEX(Resultat!$D$5:$BK$79,V$2,$B32)</f>
        <v/>
      </c>
      <c r="W32" s="340" t="str" cm="1">
        <f t="array" ref="W32">INDEX(Resultat!$D$5:$BK$79,W$2,$B32)</f>
        <v/>
      </c>
      <c r="X32" s="340" t="str" cm="1">
        <f t="array" ref="X32">INDEX(Resultat!$D$5:$BK$79,X$2,$B32)</f>
        <v/>
      </c>
      <c r="Y32" s="5" t="str" cm="1">
        <f t="array" ref="Y32">INDEX(Resultat!$D$5:$BK$79,Y$2,$B32)</f>
        <v/>
      </c>
      <c r="Z32" s="5" t="str" cm="1">
        <f t="array" ref="Z32">INDEX(Resultat!$D$5:$BK$79,Z$2,$B32)</f>
        <v/>
      </c>
      <c r="AA32" s="5" t="str" cm="1">
        <f t="array" ref="AA32">INDEX(Resultat!$D$5:$BK$79,AA$2,$B32)</f>
        <v/>
      </c>
      <c r="AB32" s="5" t="str" cm="1">
        <f t="array" ref="AB32">INDEX(Resultat!$D$5:$BK$79,AB$2,$B32)</f>
        <v/>
      </c>
      <c r="AC32" s="5" t="str" cm="1">
        <f t="array" ref="AC32">INDEX(Resultat!$D$5:$BK$79,AC$2,$B32)</f>
        <v/>
      </c>
      <c r="AD32" s="5" t="str" cm="1">
        <f t="array" ref="AD32">INDEX(Resultat!$D$5:$BK$79,AD$2,$B32)</f>
        <v/>
      </c>
      <c r="AE32" s="5" t="str" cm="1">
        <f t="array" ref="AE32">INDEX(Resultat!$D$5:$BK$79,AE$2,$B32)</f>
        <v/>
      </c>
      <c r="AF32" s="5" t="str" cm="1">
        <f t="array" ref="AF32">INDEX(Resultat!$D$5:$BK$79,AF$2,$B32)</f>
        <v/>
      </c>
      <c r="AG32" s="340" t="str" cm="1">
        <f t="array" ref="AG32">INDEX(Resultat!$D$5:$BK$79,AG$2,$B32)</f>
        <v/>
      </c>
      <c r="AH32" s="5" t="str" cm="1">
        <f t="array" ref="AH32">INDEX(Resultat!$D$5:$BK$79,AH$2,$B32)</f>
        <v/>
      </c>
      <c r="AI32" s="340" t="str" cm="1">
        <f t="array" ref="AI32">INDEX(Resultat!$D$5:$BK$79,AI$2,$B32)</f>
        <v/>
      </c>
      <c r="AJ32" s="5" t="str" cm="1">
        <f t="array" ref="AJ32">INDEX(Resultat!$D$5:$BK$79,AJ$2,$B32)</f>
        <v/>
      </c>
      <c r="AK32" s="5" t="str" cm="1">
        <f t="array" ref="AK32">INDEX(Resultat!$D$5:$BK$79,AK$2,$B32)</f>
        <v/>
      </c>
      <c r="AL32" s="5" t="str" cm="1">
        <f t="array" ref="AL32">INDEX(Resultat!$D$5:$BK$79,AL$2,$B32)</f>
        <v>-</v>
      </c>
      <c r="AM32" s="5" t="str" cm="1">
        <f t="array" ref="AM32">INDEX(Resultat!$D$5:$BK$79,AM$2,$B32)</f>
        <v>-</v>
      </c>
      <c r="AN32" s="5" t="str" cm="1">
        <f t="array" ref="AN32">INDEX(Resultat!$D$5:$BK$79,AN$2,$B32)</f>
        <v>-</v>
      </c>
      <c r="AO32" s="5" t="str" cm="1">
        <f t="array" ref="AO32">INDEX(Resultat!$D$5:$BK$79,AO$2,$B32)</f>
        <v>-</v>
      </c>
      <c r="AP32" s="5" t="str" cm="1">
        <f t="array" ref="AP32">INDEX(Resultat!$D$5:$BK$79,AP$2,$B32)</f>
        <v>-</v>
      </c>
    </row>
    <row r="33" spans="2:42" x14ac:dyDescent="0.4">
      <c r="B33" s="277">
        <v>31</v>
      </c>
      <c r="C33" t="str" cm="1">
        <f t="array" ref="C33">INDEX(Resultat!$D$5:$BK$73,C$2,$B33)</f>
        <v>Ikke tastet</v>
      </c>
      <c r="D33" s="5" t="str" cm="1">
        <f t="array" ref="D33">INDEX(Resultat!$D$5:$BK$79,D$2,$B33)</f>
        <v>-</v>
      </c>
      <c r="E33" s="5" t="str" cm="1">
        <f t="array" ref="E33">INDEX(Resultat!$D$5:$BK$79,E$2,$B33)</f>
        <v/>
      </c>
      <c r="F33" s="340" t="str" cm="1">
        <f t="array" ref="F33">INDEX(Resultat!$D$5:$BK$79,F$2,$B33)</f>
        <v/>
      </c>
      <c r="G33" s="340" t="str" cm="1">
        <f t="array" ref="G33">INDEX(Resultat!$D$5:$BK$79,G$2,$B33)</f>
        <v/>
      </c>
      <c r="H33" s="340" t="str" cm="1">
        <f t="array" ref="H33">INDEX(Resultat!$D$5:$BK$79,H$2,$B33)</f>
        <v/>
      </c>
      <c r="I33" s="5" t="str" cm="1">
        <f t="array" ref="I33">INDEX(Resultat!$D$5:$BK$79,I$2,$B33)</f>
        <v/>
      </c>
      <c r="J33" s="341" t="str" cm="1">
        <f t="array" ref="J33">INDEX(Resultat!$D$5:$BK$79,J$2,$B33)</f>
        <v/>
      </c>
      <c r="K33" s="341" t="str" cm="1">
        <f t="array" ref="K33">INDEX(Resultat!$D$5:$BK$79,K$2,$B33)</f>
        <v/>
      </c>
      <c r="L33" s="341" t="str" cm="1">
        <f t="array" ref="L33">INDEX(Resultat!$D$5:$BK$79,L$2,$B33)</f>
        <v/>
      </c>
      <c r="M33" s="341" t="str" cm="1">
        <f t="array" ref="M33">INDEX(Resultat!$D$5:$BK$79,M$2,$B33)</f>
        <v/>
      </c>
      <c r="N33" s="341" t="str" cm="1">
        <f t="array" ref="N33">INDEX(Resultat!$D$5:$BK$79,N$2,$B33)</f>
        <v/>
      </c>
      <c r="O33" s="5" t="str" cm="1">
        <f t="array" ref="O33">INDEX(Resultat!$D$5:$BK$79,O$2,$B33)</f>
        <v/>
      </c>
      <c r="P33" s="5" t="str" cm="1">
        <f t="array" ref="P33">INDEX(Resultat!$D$5:$BK$79,P$2,$B33)</f>
        <v/>
      </c>
      <c r="Q33" s="5" t="str" cm="1">
        <f t="array" ref="Q33">INDEX(Resultat!$D$5:$BK$79,Q$2,$B33)</f>
        <v/>
      </c>
      <c r="R33" s="5" t="str" cm="1">
        <f t="array" ref="R33">INDEX(Resultat!$D$5:$BK$79,R$2,$B33)</f>
        <v/>
      </c>
      <c r="S33" s="5" t="str" cm="1">
        <f t="array" ref="S33">INDEX(Resultat!$D$5:$BK$79,S$2,$B33)</f>
        <v/>
      </c>
      <c r="T33" s="342" t="str" cm="1">
        <f t="array" ref="T33">INDEX(Resultat!$D$5:$BK$79,T$2,$B33)</f>
        <v/>
      </c>
      <c r="U33" s="340" t="str" cm="1">
        <f t="array" ref="U33">INDEX(Resultat!$D$5:$BK$79,U$2,$B33)</f>
        <v/>
      </c>
      <c r="V33" s="340" t="str" cm="1">
        <f t="array" ref="V33">INDEX(Resultat!$D$5:$BK$79,V$2,$B33)</f>
        <v/>
      </c>
      <c r="W33" s="340" t="str" cm="1">
        <f t="array" ref="W33">INDEX(Resultat!$D$5:$BK$79,W$2,$B33)</f>
        <v/>
      </c>
      <c r="X33" s="340" t="str" cm="1">
        <f t="array" ref="X33">INDEX(Resultat!$D$5:$BK$79,X$2,$B33)</f>
        <v/>
      </c>
      <c r="Y33" s="5" t="str" cm="1">
        <f t="array" ref="Y33">INDEX(Resultat!$D$5:$BK$79,Y$2,$B33)</f>
        <v/>
      </c>
      <c r="Z33" s="5" t="str" cm="1">
        <f t="array" ref="Z33">INDEX(Resultat!$D$5:$BK$79,Z$2,$B33)</f>
        <v/>
      </c>
      <c r="AA33" s="5" t="str" cm="1">
        <f t="array" ref="AA33">INDEX(Resultat!$D$5:$BK$79,AA$2,$B33)</f>
        <v/>
      </c>
      <c r="AB33" s="5" t="str" cm="1">
        <f t="array" ref="AB33">INDEX(Resultat!$D$5:$BK$79,AB$2,$B33)</f>
        <v/>
      </c>
      <c r="AC33" s="5" t="str" cm="1">
        <f t="array" ref="AC33">INDEX(Resultat!$D$5:$BK$79,AC$2,$B33)</f>
        <v/>
      </c>
      <c r="AD33" s="5" t="str" cm="1">
        <f t="array" ref="AD33">INDEX(Resultat!$D$5:$BK$79,AD$2,$B33)</f>
        <v/>
      </c>
      <c r="AE33" s="5" t="str" cm="1">
        <f t="array" ref="AE33">INDEX(Resultat!$D$5:$BK$79,AE$2,$B33)</f>
        <v/>
      </c>
      <c r="AF33" s="5" t="str" cm="1">
        <f t="array" ref="AF33">INDEX(Resultat!$D$5:$BK$79,AF$2,$B33)</f>
        <v/>
      </c>
      <c r="AG33" s="340" t="str" cm="1">
        <f t="array" ref="AG33">INDEX(Resultat!$D$5:$BK$79,AG$2,$B33)</f>
        <v/>
      </c>
      <c r="AH33" s="5" t="str" cm="1">
        <f t="array" ref="AH33">INDEX(Resultat!$D$5:$BK$79,AH$2,$B33)</f>
        <v/>
      </c>
      <c r="AI33" s="340" t="str" cm="1">
        <f t="array" ref="AI33">INDEX(Resultat!$D$5:$BK$79,AI$2,$B33)</f>
        <v/>
      </c>
      <c r="AJ33" s="5" t="str" cm="1">
        <f t="array" ref="AJ33">INDEX(Resultat!$D$5:$BK$79,AJ$2,$B33)</f>
        <v/>
      </c>
      <c r="AK33" s="5" t="str" cm="1">
        <f t="array" ref="AK33">INDEX(Resultat!$D$5:$BK$79,AK$2,$B33)</f>
        <v/>
      </c>
      <c r="AL33" s="5" t="str" cm="1">
        <f t="array" ref="AL33">INDEX(Resultat!$D$5:$BK$79,AL$2,$B33)</f>
        <v>-</v>
      </c>
      <c r="AM33" s="5" t="str" cm="1">
        <f t="array" ref="AM33">INDEX(Resultat!$D$5:$BK$79,AM$2,$B33)</f>
        <v>-</v>
      </c>
      <c r="AN33" s="5" t="str" cm="1">
        <f t="array" ref="AN33">INDEX(Resultat!$D$5:$BK$79,AN$2,$B33)</f>
        <v>-</v>
      </c>
      <c r="AO33" s="5" t="str" cm="1">
        <f t="array" ref="AO33">INDEX(Resultat!$D$5:$BK$79,AO$2,$B33)</f>
        <v>-</v>
      </c>
      <c r="AP33" s="5" t="str" cm="1">
        <f t="array" ref="AP33">INDEX(Resultat!$D$5:$BK$79,AP$2,$B33)</f>
        <v>-</v>
      </c>
    </row>
    <row r="34" spans="2:42" x14ac:dyDescent="0.4">
      <c r="B34" s="277">
        <v>32</v>
      </c>
      <c r="C34" t="str" cm="1">
        <f t="array" ref="C34">INDEX(Resultat!$D$5:$BK$73,C$2,$B34)</f>
        <v>Ikke tastet</v>
      </c>
      <c r="D34" s="5" t="str" cm="1">
        <f t="array" ref="D34">INDEX(Resultat!$D$5:$BK$79,D$2,$B34)</f>
        <v>-</v>
      </c>
      <c r="E34" s="5" t="str" cm="1">
        <f t="array" ref="E34">INDEX(Resultat!$D$5:$BK$79,E$2,$B34)</f>
        <v/>
      </c>
      <c r="F34" s="340" t="str" cm="1">
        <f t="array" ref="F34">INDEX(Resultat!$D$5:$BK$79,F$2,$B34)</f>
        <v/>
      </c>
      <c r="G34" s="340" t="str" cm="1">
        <f t="array" ref="G34">INDEX(Resultat!$D$5:$BK$79,G$2,$B34)</f>
        <v/>
      </c>
      <c r="H34" s="340" t="str" cm="1">
        <f t="array" ref="H34">INDEX(Resultat!$D$5:$BK$79,H$2,$B34)</f>
        <v/>
      </c>
      <c r="I34" s="5" t="str" cm="1">
        <f t="array" ref="I34">INDEX(Resultat!$D$5:$BK$79,I$2,$B34)</f>
        <v/>
      </c>
      <c r="J34" s="341" t="str" cm="1">
        <f t="array" ref="J34">INDEX(Resultat!$D$5:$BK$79,J$2,$B34)</f>
        <v/>
      </c>
      <c r="K34" s="341" t="str" cm="1">
        <f t="array" ref="K34">INDEX(Resultat!$D$5:$BK$79,K$2,$B34)</f>
        <v/>
      </c>
      <c r="L34" s="341" t="str" cm="1">
        <f t="array" ref="L34">INDEX(Resultat!$D$5:$BK$79,L$2,$B34)</f>
        <v/>
      </c>
      <c r="M34" s="341" t="str" cm="1">
        <f t="array" ref="M34">INDEX(Resultat!$D$5:$BK$79,M$2,$B34)</f>
        <v/>
      </c>
      <c r="N34" s="341" t="str" cm="1">
        <f t="array" ref="N34">INDEX(Resultat!$D$5:$BK$79,N$2,$B34)</f>
        <v/>
      </c>
      <c r="O34" s="5" t="str" cm="1">
        <f t="array" ref="O34">INDEX(Resultat!$D$5:$BK$79,O$2,$B34)</f>
        <v/>
      </c>
      <c r="P34" s="5" t="str" cm="1">
        <f t="array" ref="P34">INDEX(Resultat!$D$5:$BK$79,P$2,$B34)</f>
        <v/>
      </c>
      <c r="Q34" s="5" t="str" cm="1">
        <f t="array" ref="Q34">INDEX(Resultat!$D$5:$BK$79,Q$2,$B34)</f>
        <v/>
      </c>
      <c r="R34" s="5" t="str" cm="1">
        <f t="array" ref="R34">INDEX(Resultat!$D$5:$BK$79,R$2,$B34)</f>
        <v/>
      </c>
      <c r="S34" s="5" t="str" cm="1">
        <f t="array" ref="S34">INDEX(Resultat!$D$5:$BK$79,S$2,$B34)</f>
        <v/>
      </c>
      <c r="T34" s="342" t="str" cm="1">
        <f t="array" ref="T34">INDEX(Resultat!$D$5:$BK$79,T$2,$B34)</f>
        <v/>
      </c>
      <c r="U34" s="340" t="str" cm="1">
        <f t="array" ref="U34">INDEX(Resultat!$D$5:$BK$79,U$2,$B34)</f>
        <v/>
      </c>
      <c r="V34" s="340" t="str" cm="1">
        <f t="array" ref="V34">INDEX(Resultat!$D$5:$BK$79,V$2,$B34)</f>
        <v/>
      </c>
      <c r="W34" s="340" t="str" cm="1">
        <f t="array" ref="W34">INDEX(Resultat!$D$5:$BK$79,W$2,$B34)</f>
        <v/>
      </c>
      <c r="X34" s="340" t="str" cm="1">
        <f t="array" ref="X34">INDEX(Resultat!$D$5:$BK$79,X$2,$B34)</f>
        <v/>
      </c>
      <c r="Y34" s="5" t="str" cm="1">
        <f t="array" ref="Y34">INDEX(Resultat!$D$5:$BK$79,Y$2,$B34)</f>
        <v/>
      </c>
      <c r="Z34" s="5" t="str" cm="1">
        <f t="array" ref="Z34">INDEX(Resultat!$D$5:$BK$79,Z$2,$B34)</f>
        <v/>
      </c>
      <c r="AA34" s="5" t="str" cm="1">
        <f t="array" ref="AA34">INDEX(Resultat!$D$5:$BK$79,AA$2,$B34)</f>
        <v/>
      </c>
      <c r="AB34" s="5" t="str" cm="1">
        <f t="array" ref="AB34">INDEX(Resultat!$D$5:$BK$79,AB$2,$B34)</f>
        <v/>
      </c>
      <c r="AC34" s="5" t="str" cm="1">
        <f t="array" ref="AC34">INDEX(Resultat!$D$5:$BK$79,AC$2,$B34)</f>
        <v/>
      </c>
      <c r="AD34" s="5" t="str" cm="1">
        <f t="array" ref="AD34">INDEX(Resultat!$D$5:$BK$79,AD$2,$B34)</f>
        <v/>
      </c>
      <c r="AE34" s="5" t="str" cm="1">
        <f t="array" ref="AE34">INDEX(Resultat!$D$5:$BK$79,AE$2,$B34)</f>
        <v/>
      </c>
      <c r="AF34" s="5" t="str" cm="1">
        <f t="array" ref="AF34">INDEX(Resultat!$D$5:$BK$79,AF$2,$B34)</f>
        <v/>
      </c>
      <c r="AG34" s="340" t="str" cm="1">
        <f t="array" ref="AG34">INDEX(Resultat!$D$5:$BK$79,AG$2,$B34)</f>
        <v/>
      </c>
      <c r="AH34" s="5" t="str" cm="1">
        <f t="array" ref="AH34">INDEX(Resultat!$D$5:$BK$79,AH$2,$B34)</f>
        <v/>
      </c>
      <c r="AI34" s="340" t="str" cm="1">
        <f t="array" ref="AI34">INDEX(Resultat!$D$5:$BK$79,AI$2,$B34)</f>
        <v/>
      </c>
      <c r="AJ34" s="5" t="str" cm="1">
        <f t="array" ref="AJ34">INDEX(Resultat!$D$5:$BK$79,AJ$2,$B34)</f>
        <v/>
      </c>
      <c r="AK34" s="5" t="str" cm="1">
        <f t="array" ref="AK34">INDEX(Resultat!$D$5:$BK$79,AK$2,$B34)</f>
        <v/>
      </c>
      <c r="AL34" s="5" t="str" cm="1">
        <f t="array" ref="AL34">INDEX(Resultat!$D$5:$BK$79,AL$2,$B34)</f>
        <v>-</v>
      </c>
      <c r="AM34" s="5" t="str" cm="1">
        <f t="array" ref="AM34">INDEX(Resultat!$D$5:$BK$79,AM$2,$B34)</f>
        <v>-</v>
      </c>
      <c r="AN34" s="5" t="str" cm="1">
        <f t="array" ref="AN34">INDEX(Resultat!$D$5:$BK$79,AN$2,$B34)</f>
        <v>-</v>
      </c>
      <c r="AO34" s="5" t="str" cm="1">
        <f t="array" ref="AO34">INDEX(Resultat!$D$5:$BK$79,AO$2,$B34)</f>
        <v>-</v>
      </c>
      <c r="AP34" s="5" t="str" cm="1">
        <f t="array" ref="AP34">INDEX(Resultat!$D$5:$BK$79,AP$2,$B34)</f>
        <v>-</v>
      </c>
    </row>
    <row r="35" spans="2:42" x14ac:dyDescent="0.4">
      <c r="B35" s="277">
        <v>33</v>
      </c>
      <c r="C35" t="str" cm="1">
        <f t="array" ref="C35">INDEX(Resultat!$D$5:$BK$73,C$2,$B35)</f>
        <v>Ikke tastet</v>
      </c>
      <c r="D35" s="5" t="str" cm="1">
        <f t="array" ref="D35">INDEX(Resultat!$D$5:$BK$79,D$2,$B35)</f>
        <v>-</v>
      </c>
      <c r="E35" s="5" t="str" cm="1">
        <f t="array" ref="E35">INDEX(Resultat!$D$5:$BK$79,E$2,$B35)</f>
        <v/>
      </c>
      <c r="F35" s="340" t="str" cm="1">
        <f t="array" ref="F35">INDEX(Resultat!$D$5:$BK$79,F$2,$B35)</f>
        <v/>
      </c>
      <c r="G35" s="340" t="str" cm="1">
        <f t="array" ref="G35">INDEX(Resultat!$D$5:$BK$79,G$2,$B35)</f>
        <v/>
      </c>
      <c r="H35" s="340" t="str" cm="1">
        <f t="array" ref="H35">INDEX(Resultat!$D$5:$BK$79,H$2,$B35)</f>
        <v/>
      </c>
      <c r="I35" s="5" t="str" cm="1">
        <f t="array" ref="I35">INDEX(Resultat!$D$5:$BK$79,I$2,$B35)</f>
        <v/>
      </c>
      <c r="J35" s="341" t="str" cm="1">
        <f t="array" ref="J35">INDEX(Resultat!$D$5:$BK$79,J$2,$B35)</f>
        <v/>
      </c>
      <c r="K35" s="341" t="str" cm="1">
        <f t="array" ref="K35">INDEX(Resultat!$D$5:$BK$79,K$2,$B35)</f>
        <v/>
      </c>
      <c r="L35" s="341" t="str" cm="1">
        <f t="array" ref="L35">INDEX(Resultat!$D$5:$BK$79,L$2,$B35)</f>
        <v/>
      </c>
      <c r="M35" s="341" t="str" cm="1">
        <f t="array" ref="M35">INDEX(Resultat!$D$5:$BK$79,M$2,$B35)</f>
        <v/>
      </c>
      <c r="N35" s="341" t="str" cm="1">
        <f t="array" ref="N35">INDEX(Resultat!$D$5:$BK$79,N$2,$B35)</f>
        <v/>
      </c>
      <c r="O35" s="5" t="str" cm="1">
        <f t="array" ref="O35">INDEX(Resultat!$D$5:$BK$79,O$2,$B35)</f>
        <v/>
      </c>
      <c r="P35" s="5" t="str" cm="1">
        <f t="array" ref="P35">INDEX(Resultat!$D$5:$BK$79,P$2,$B35)</f>
        <v/>
      </c>
      <c r="Q35" s="5" t="str" cm="1">
        <f t="array" ref="Q35">INDEX(Resultat!$D$5:$BK$79,Q$2,$B35)</f>
        <v/>
      </c>
      <c r="R35" s="5" t="str" cm="1">
        <f t="array" ref="R35">INDEX(Resultat!$D$5:$BK$79,R$2,$B35)</f>
        <v/>
      </c>
      <c r="S35" s="5" t="str" cm="1">
        <f t="array" ref="S35">INDEX(Resultat!$D$5:$BK$79,S$2,$B35)</f>
        <v/>
      </c>
      <c r="T35" s="342" t="str" cm="1">
        <f t="array" ref="T35">INDEX(Resultat!$D$5:$BK$79,T$2,$B35)</f>
        <v/>
      </c>
      <c r="U35" s="340" t="str" cm="1">
        <f t="array" ref="U35">INDEX(Resultat!$D$5:$BK$79,U$2,$B35)</f>
        <v/>
      </c>
      <c r="V35" s="340" t="str" cm="1">
        <f t="array" ref="V35">INDEX(Resultat!$D$5:$BK$79,V$2,$B35)</f>
        <v/>
      </c>
      <c r="W35" s="340" t="str" cm="1">
        <f t="array" ref="W35">INDEX(Resultat!$D$5:$BK$79,W$2,$B35)</f>
        <v/>
      </c>
      <c r="X35" s="340" t="str" cm="1">
        <f t="array" ref="X35">INDEX(Resultat!$D$5:$BK$79,X$2,$B35)</f>
        <v/>
      </c>
      <c r="Y35" s="5" t="str" cm="1">
        <f t="array" ref="Y35">INDEX(Resultat!$D$5:$BK$79,Y$2,$B35)</f>
        <v/>
      </c>
      <c r="Z35" s="5" t="str" cm="1">
        <f t="array" ref="Z35">INDEX(Resultat!$D$5:$BK$79,Z$2,$B35)</f>
        <v/>
      </c>
      <c r="AA35" s="5" t="str" cm="1">
        <f t="array" ref="AA35">INDEX(Resultat!$D$5:$BK$79,AA$2,$B35)</f>
        <v/>
      </c>
      <c r="AB35" s="5" t="str" cm="1">
        <f t="array" ref="AB35">INDEX(Resultat!$D$5:$BK$79,AB$2,$B35)</f>
        <v/>
      </c>
      <c r="AC35" s="5" t="str" cm="1">
        <f t="array" ref="AC35">INDEX(Resultat!$D$5:$BK$79,AC$2,$B35)</f>
        <v/>
      </c>
      <c r="AD35" s="5" t="str" cm="1">
        <f t="array" ref="AD35">INDEX(Resultat!$D$5:$BK$79,AD$2,$B35)</f>
        <v/>
      </c>
      <c r="AE35" s="5" t="str" cm="1">
        <f t="array" ref="AE35">INDEX(Resultat!$D$5:$BK$79,AE$2,$B35)</f>
        <v/>
      </c>
      <c r="AF35" s="5" t="str" cm="1">
        <f t="array" ref="AF35">INDEX(Resultat!$D$5:$BK$79,AF$2,$B35)</f>
        <v/>
      </c>
      <c r="AG35" s="340" t="str" cm="1">
        <f t="array" ref="AG35">INDEX(Resultat!$D$5:$BK$79,AG$2,$B35)</f>
        <v/>
      </c>
      <c r="AH35" s="5" t="str" cm="1">
        <f t="array" ref="AH35">INDEX(Resultat!$D$5:$BK$79,AH$2,$B35)</f>
        <v/>
      </c>
      <c r="AI35" s="340" t="str" cm="1">
        <f t="array" ref="AI35">INDEX(Resultat!$D$5:$BK$79,AI$2,$B35)</f>
        <v/>
      </c>
      <c r="AJ35" s="5" t="str" cm="1">
        <f t="array" ref="AJ35">INDEX(Resultat!$D$5:$BK$79,AJ$2,$B35)</f>
        <v/>
      </c>
      <c r="AK35" s="5" t="str" cm="1">
        <f t="array" ref="AK35">INDEX(Resultat!$D$5:$BK$79,AK$2,$B35)</f>
        <v/>
      </c>
      <c r="AL35" s="5" t="str" cm="1">
        <f t="array" ref="AL35">INDEX(Resultat!$D$5:$BK$79,AL$2,$B35)</f>
        <v>-</v>
      </c>
      <c r="AM35" s="5" t="str" cm="1">
        <f t="array" ref="AM35">INDEX(Resultat!$D$5:$BK$79,AM$2,$B35)</f>
        <v>-</v>
      </c>
      <c r="AN35" s="5" t="str" cm="1">
        <f t="array" ref="AN35">INDEX(Resultat!$D$5:$BK$79,AN$2,$B35)</f>
        <v>-</v>
      </c>
      <c r="AO35" s="5" t="str" cm="1">
        <f t="array" ref="AO35">INDEX(Resultat!$D$5:$BK$79,AO$2,$B35)</f>
        <v>-</v>
      </c>
      <c r="AP35" s="5" t="str" cm="1">
        <f t="array" ref="AP35">INDEX(Resultat!$D$5:$BK$79,AP$2,$B35)</f>
        <v>-</v>
      </c>
    </row>
    <row r="36" spans="2:42" x14ac:dyDescent="0.4">
      <c r="B36" s="277">
        <v>34</v>
      </c>
      <c r="C36" t="str" cm="1">
        <f t="array" ref="C36">INDEX(Resultat!$D$5:$BK$73,C$2,$B36)</f>
        <v>Ikke tastet</v>
      </c>
      <c r="D36" s="5" t="str" cm="1">
        <f t="array" ref="D36">INDEX(Resultat!$D$5:$BK$79,D$2,$B36)</f>
        <v>-</v>
      </c>
      <c r="E36" s="5" t="str" cm="1">
        <f t="array" ref="E36">INDEX(Resultat!$D$5:$BK$79,E$2,$B36)</f>
        <v/>
      </c>
      <c r="F36" s="340" t="str" cm="1">
        <f t="array" ref="F36">INDEX(Resultat!$D$5:$BK$79,F$2,$B36)</f>
        <v/>
      </c>
      <c r="G36" s="340" t="str" cm="1">
        <f t="array" ref="G36">INDEX(Resultat!$D$5:$BK$79,G$2,$B36)</f>
        <v/>
      </c>
      <c r="H36" s="340" t="str" cm="1">
        <f t="array" ref="H36">INDEX(Resultat!$D$5:$BK$79,H$2,$B36)</f>
        <v/>
      </c>
      <c r="I36" s="5" t="str" cm="1">
        <f t="array" ref="I36">INDEX(Resultat!$D$5:$BK$79,I$2,$B36)</f>
        <v/>
      </c>
      <c r="J36" s="341" t="str" cm="1">
        <f t="array" ref="J36">INDEX(Resultat!$D$5:$BK$79,J$2,$B36)</f>
        <v/>
      </c>
      <c r="K36" s="341" t="str" cm="1">
        <f t="array" ref="K36">INDEX(Resultat!$D$5:$BK$79,K$2,$B36)</f>
        <v/>
      </c>
      <c r="L36" s="341" t="str" cm="1">
        <f t="array" ref="L36">INDEX(Resultat!$D$5:$BK$79,L$2,$B36)</f>
        <v/>
      </c>
      <c r="M36" s="341" t="str" cm="1">
        <f t="array" ref="M36">INDEX(Resultat!$D$5:$BK$79,M$2,$B36)</f>
        <v/>
      </c>
      <c r="N36" s="341" t="str" cm="1">
        <f t="array" ref="N36">INDEX(Resultat!$D$5:$BK$79,N$2,$B36)</f>
        <v/>
      </c>
      <c r="O36" s="5" t="str" cm="1">
        <f t="array" ref="O36">INDEX(Resultat!$D$5:$BK$79,O$2,$B36)</f>
        <v/>
      </c>
      <c r="P36" s="5" t="str" cm="1">
        <f t="array" ref="P36">INDEX(Resultat!$D$5:$BK$79,P$2,$B36)</f>
        <v/>
      </c>
      <c r="Q36" s="5" t="str" cm="1">
        <f t="array" ref="Q36">INDEX(Resultat!$D$5:$BK$79,Q$2,$B36)</f>
        <v/>
      </c>
      <c r="R36" s="5" t="str" cm="1">
        <f t="array" ref="R36">INDEX(Resultat!$D$5:$BK$79,R$2,$B36)</f>
        <v/>
      </c>
      <c r="S36" s="5" t="str" cm="1">
        <f t="array" ref="S36">INDEX(Resultat!$D$5:$BK$79,S$2,$B36)</f>
        <v/>
      </c>
      <c r="T36" s="342" t="str" cm="1">
        <f t="array" ref="T36">INDEX(Resultat!$D$5:$BK$79,T$2,$B36)</f>
        <v/>
      </c>
      <c r="U36" s="340" t="str" cm="1">
        <f t="array" ref="U36">INDEX(Resultat!$D$5:$BK$79,U$2,$B36)</f>
        <v/>
      </c>
      <c r="V36" s="340" t="str" cm="1">
        <f t="array" ref="V36">INDEX(Resultat!$D$5:$BK$79,V$2,$B36)</f>
        <v/>
      </c>
      <c r="W36" s="340" t="str" cm="1">
        <f t="array" ref="W36">INDEX(Resultat!$D$5:$BK$79,W$2,$B36)</f>
        <v/>
      </c>
      <c r="X36" s="340" t="str" cm="1">
        <f t="array" ref="X36">INDEX(Resultat!$D$5:$BK$79,X$2,$B36)</f>
        <v/>
      </c>
      <c r="Y36" s="5" t="str" cm="1">
        <f t="array" ref="Y36">INDEX(Resultat!$D$5:$BK$79,Y$2,$B36)</f>
        <v/>
      </c>
      <c r="Z36" s="5" t="str" cm="1">
        <f t="array" ref="Z36">INDEX(Resultat!$D$5:$BK$79,Z$2,$B36)</f>
        <v/>
      </c>
      <c r="AA36" s="5" t="str" cm="1">
        <f t="array" ref="AA36">INDEX(Resultat!$D$5:$BK$79,AA$2,$B36)</f>
        <v/>
      </c>
      <c r="AB36" s="5" t="str" cm="1">
        <f t="array" ref="AB36">INDEX(Resultat!$D$5:$BK$79,AB$2,$B36)</f>
        <v/>
      </c>
      <c r="AC36" s="5" t="str" cm="1">
        <f t="array" ref="AC36">INDEX(Resultat!$D$5:$BK$79,AC$2,$B36)</f>
        <v/>
      </c>
      <c r="AD36" s="5" t="str" cm="1">
        <f t="array" ref="AD36">INDEX(Resultat!$D$5:$BK$79,AD$2,$B36)</f>
        <v/>
      </c>
      <c r="AE36" s="5" t="str" cm="1">
        <f t="array" ref="AE36">INDEX(Resultat!$D$5:$BK$79,AE$2,$B36)</f>
        <v/>
      </c>
      <c r="AF36" s="5" t="str" cm="1">
        <f t="array" ref="AF36">INDEX(Resultat!$D$5:$BK$79,AF$2,$B36)</f>
        <v/>
      </c>
      <c r="AG36" s="340" t="str" cm="1">
        <f t="array" ref="AG36">INDEX(Resultat!$D$5:$BK$79,AG$2,$B36)</f>
        <v/>
      </c>
      <c r="AH36" s="5" t="str" cm="1">
        <f t="array" ref="AH36">INDEX(Resultat!$D$5:$BK$79,AH$2,$B36)</f>
        <v/>
      </c>
      <c r="AI36" s="340" t="str" cm="1">
        <f t="array" ref="AI36">INDEX(Resultat!$D$5:$BK$79,AI$2,$B36)</f>
        <v/>
      </c>
      <c r="AJ36" s="5" t="str" cm="1">
        <f t="array" ref="AJ36">INDEX(Resultat!$D$5:$BK$79,AJ$2,$B36)</f>
        <v/>
      </c>
      <c r="AK36" s="5" t="str" cm="1">
        <f t="array" ref="AK36">INDEX(Resultat!$D$5:$BK$79,AK$2,$B36)</f>
        <v/>
      </c>
      <c r="AL36" s="5" t="str" cm="1">
        <f t="array" ref="AL36">INDEX(Resultat!$D$5:$BK$79,AL$2,$B36)</f>
        <v>-</v>
      </c>
      <c r="AM36" s="5" t="str" cm="1">
        <f t="array" ref="AM36">INDEX(Resultat!$D$5:$BK$79,AM$2,$B36)</f>
        <v>-</v>
      </c>
      <c r="AN36" s="5" t="str" cm="1">
        <f t="array" ref="AN36">INDEX(Resultat!$D$5:$BK$79,AN$2,$B36)</f>
        <v>-</v>
      </c>
      <c r="AO36" s="5" t="str" cm="1">
        <f t="array" ref="AO36">INDEX(Resultat!$D$5:$BK$79,AO$2,$B36)</f>
        <v>-</v>
      </c>
      <c r="AP36" s="5" t="str" cm="1">
        <f t="array" ref="AP36">INDEX(Resultat!$D$5:$BK$79,AP$2,$B36)</f>
        <v>-</v>
      </c>
    </row>
    <row r="37" spans="2:42" x14ac:dyDescent="0.4">
      <c r="B37" s="277">
        <v>35</v>
      </c>
      <c r="C37" t="str" cm="1">
        <f t="array" ref="C37">INDEX(Resultat!$D$5:$BK$73,C$2,$B37)</f>
        <v>Ikke tastet</v>
      </c>
      <c r="D37" s="5" t="str" cm="1">
        <f t="array" ref="D37">INDEX(Resultat!$D$5:$BK$79,D$2,$B37)</f>
        <v>-</v>
      </c>
      <c r="E37" s="5" t="str" cm="1">
        <f t="array" ref="E37">INDEX(Resultat!$D$5:$BK$79,E$2,$B37)</f>
        <v/>
      </c>
      <c r="F37" s="340" t="str" cm="1">
        <f t="array" ref="F37">INDEX(Resultat!$D$5:$BK$79,F$2,$B37)</f>
        <v/>
      </c>
      <c r="G37" s="340" t="str" cm="1">
        <f t="array" ref="G37">INDEX(Resultat!$D$5:$BK$79,G$2,$B37)</f>
        <v/>
      </c>
      <c r="H37" s="340" t="str" cm="1">
        <f t="array" ref="H37">INDEX(Resultat!$D$5:$BK$79,H$2,$B37)</f>
        <v/>
      </c>
      <c r="I37" s="5" t="str" cm="1">
        <f t="array" ref="I37">INDEX(Resultat!$D$5:$BK$79,I$2,$B37)</f>
        <v/>
      </c>
      <c r="J37" s="341" t="str" cm="1">
        <f t="array" ref="J37">INDEX(Resultat!$D$5:$BK$79,J$2,$B37)</f>
        <v/>
      </c>
      <c r="K37" s="341" t="str" cm="1">
        <f t="array" ref="K37">INDEX(Resultat!$D$5:$BK$79,K$2,$B37)</f>
        <v/>
      </c>
      <c r="L37" s="341" t="str" cm="1">
        <f t="array" ref="L37">INDEX(Resultat!$D$5:$BK$79,L$2,$B37)</f>
        <v/>
      </c>
      <c r="M37" s="341" t="str" cm="1">
        <f t="array" ref="M37">INDEX(Resultat!$D$5:$BK$79,M$2,$B37)</f>
        <v/>
      </c>
      <c r="N37" s="341" t="str" cm="1">
        <f t="array" ref="N37">INDEX(Resultat!$D$5:$BK$79,N$2,$B37)</f>
        <v/>
      </c>
      <c r="O37" s="5" t="str" cm="1">
        <f t="array" ref="O37">INDEX(Resultat!$D$5:$BK$79,O$2,$B37)</f>
        <v/>
      </c>
      <c r="P37" s="5" t="str" cm="1">
        <f t="array" ref="P37">INDEX(Resultat!$D$5:$BK$79,P$2,$B37)</f>
        <v/>
      </c>
      <c r="Q37" s="5" t="str" cm="1">
        <f t="array" ref="Q37">INDEX(Resultat!$D$5:$BK$79,Q$2,$B37)</f>
        <v/>
      </c>
      <c r="R37" s="5" t="str" cm="1">
        <f t="array" ref="R37">INDEX(Resultat!$D$5:$BK$79,R$2,$B37)</f>
        <v/>
      </c>
      <c r="S37" s="5" t="str" cm="1">
        <f t="array" ref="S37">INDEX(Resultat!$D$5:$BK$79,S$2,$B37)</f>
        <v/>
      </c>
      <c r="T37" s="342" t="str" cm="1">
        <f t="array" ref="T37">INDEX(Resultat!$D$5:$BK$79,T$2,$B37)</f>
        <v/>
      </c>
      <c r="U37" s="340" t="str" cm="1">
        <f t="array" ref="U37">INDEX(Resultat!$D$5:$BK$79,U$2,$B37)</f>
        <v/>
      </c>
      <c r="V37" s="340" t="str" cm="1">
        <f t="array" ref="V37">INDEX(Resultat!$D$5:$BK$79,V$2,$B37)</f>
        <v/>
      </c>
      <c r="W37" s="340" t="str" cm="1">
        <f t="array" ref="W37">INDEX(Resultat!$D$5:$BK$79,W$2,$B37)</f>
        <v/>
      </c>
      <c r="X37" s="340" t="str" cm="1">
        <f t="array" ref="X37">INDEX(Resultat!$D$5:$BK$79,X$2,$B37)</f>
        <v/>
      </c>
      <c r="Y37" s="5" t="str" cm="1">
        <f t="array" ref="Y37">INDEX(Resultat!$D$5:$BK$79,Y$2,$B37)</f>
        <v/>
      </c>
      <c r="Z37" s="5" t="str" cm="1">
        <f t="array" ref="Z37">INDEX(Resultat!$D$5:$BK$79,Z$2,$B37)</f>
        <v/>
      </c>
      <c r="AA37" s="5" t="str" cm="1">
        <f t="array" ref="AA37">INDEX(Resultat!$D$5:$BK$79,AA$2,$B37)</f>
        <v/>
      </c>
      <c r="AB37" s="5" t="str" cm="1">
        <f t="array" ref="AB37">INDEX(Resultat!$D$5:$BK$79,AB$2,$B37)</f>
        <v/>
      </c>
      <c r="AC37" s="5" t="str" cm="1">
        <f t="array" ref="AC37">INDEX(Resultat!$D$5:$BK$79,AC$2,$B37)</f>
        <v/>
      </c>
      <c r="AD37" s="5" t="str" cm="1">
        <f t="array" ref="AD37">INDEX(Resultat!$D$5:$BK$79,AD$2,$B37)</f>
        <v/>
      </c>
      <c r="AE37" s="5" t="str" cm="1">
        <f t="array" ref="AE37">INDEX(Resultat!$D$5:$BK$79,AE$2,$B37)</f>
        <v/>
      </c>
      <c r="AF37" s="5" t="str" cm="1">
        <f t="array" ref="AF37">INDEX(Resultat!$D$5:$BK$79,AF$2,$B37)</f>
        <v/>
      </c>
      <c r="AG37" s="340" t="str" cm="1">
        <f t="array" ref="AG37">INDEX(Resultat!$D$5:$BK$79,AG$2,$B37)</f>
        <v/>
      </c>
      <c r="AH37" s="5" t="str" cm="1">
        <f t="array" ref="AH37">INDEX(Resultat!$D$5:$BK$79,AH$2,$B37)</f>
        <v/>
      </c>
      <c r="AI37" s="340" t="str" cm="1">
        <f t="array" ref="AI37">INDEX(Resultat!$D$5:$BK$79,AI$2,$B37)</f>
        <v/>
      </c>
      <c r="AJ37" s="5" t="str" cm="1">
        <f t="array" ref="AJ37">INDEX(Resultat!$D$5:$BK$79,AJ$2,$B37)</f>
        <v/>
      </c>
      <c r="AK37" s="5" t="str" cm="1">
        <f t="array" ref="AK37">INDEX(Resultat!$D$5:$BK$79,AK$2,$B37)</f>
        <v/>
      </c>
      <c r="AL37" s="5" t="str" cm="1">
        <f t="array" ref="AL37">INDEX(Resultat!$D$5:$BK$79,AL$2,$B37)</f>
        <v>-</v>
      </c>
      <c r="AM37" s="5" t="str" cm="1">
        <f t="array" ref="AM37">INDEX(Resultat!$D$5:$BK$79,AM$2,$B37)</f>
        <v>-</v>
      </c>
      <c r="AN37" s="5" t="str" cm="1">
        <f t="array" ref="AN37">INDEX(Resultat!$D$5:$BK$79,AN$2,$B37)</f>
        <v>-</v>
      </c>
      <c r="AO37" s="5" t="str" cm="1">
        <f t="array" ref="AO37">INDEX(Resultat!$D$5:$BK$79,AO$2,$B37)</f>
        <v>-</v>
      </c>
      <c r="AP37" s="5" t="str" cm="1">
        <f t="array" ref="AP37">INDEX(Resultat!$D$5:$BK$79,AP$2,$B37)</f>
        <v>-</v>
      </c>
    </row>
    <row r="38" spans="2:42" x14ac:dyDescent="0.4">
      <c r="B38" s="277">
        <v>36</v>
      </c>
      <c r="C38" t="str" cm="1">
        <f t="array" ref="C38">INDEX(Resultat!$D$5:$BK$73,C$2,$B38)</f>
        <v>Ikke tastet</v>
      </c>
      <c r="D38" s="5" t="str" cm="1">
        <f t="array" ref="D38">INDEX(Resultat!$D$5:$BK$79,D$2,$B38)</f>
        <v>-</v>
      </c>
      <c r="E38" s="5" t="str" cm="1">
        <f t="array" ref="E38">INDEX(Resultat!$D$5:$BK$79,E$2,$B38)</f>
        <v/>
      </c>
      <c r="F38" s="340" t="str" cm="1">
        <f t="array" ref="F38">INDEX(Resultat!$D$5:$BK$79,F$2,$B38)</f>
        <v/>
      </c>
      <c r="G38" s="340" t="str" cm="1">
        <f t="array" ref="G38">INDEX(Resultat!$D$5:$BK$79,G$2,$B38)</f>
        <v/>
      </c>
      <c r="H38" s="340" t="str" cm="1">
        <f t="array" ref="H38">INDEX(Resultat!$D$5:$BK$79,H$2,$B38)</f>
        <v/>
      </c>
      <c r="I38" s="5" t="str" cm="1">
        <f t="array" ref="I38">INDEX(Resultat!$D$5:$BK$79,I$2,$B38)</f>
        <v/>
      </c>
      <c r="J38" s="341" t="str" cm="1">
        <f t="array" ref="J38">INDEX(Resultat!$D$5:$BK$79,J$2,$B38)</f>
        <v/>
      </c>
      <c r="K38" s="341" t="str" cm="1">
        <f t="array" ref="K38">INDEX(Resultat!$D$5:$BK$79,K$2,$B38)</f>
        <v/>
      </c>
      <c r="L38" s="341" t="str" cm="1">
        <f t="array" ref="L38">INDEX(Resultat!$D$5:$BK$79,L$2,$B38)</f>
        <v/>
      </c>
      <c r="M38" s="341" t="str" cm="1">
        <f t="array" ref="M38">INDEX(Resultat!$D$5:$BK$79,M$2,$B38)</f>
        <v/>
      </c>
      <c r="N38" s="341" t="str" cm="1">
        <f t="array" ref="N38">INDEX(Resultat!$D$5:$BK$79,N$2,$B38)</f>
        <v/>
      </c>
      <c r="O38" s="5" t="str" cm="1">
        <f t="array" ref="O38">INDEX(Resultat!$D$5:$BK$79,O$2,$B38)</f>
        <v/>
      </c>
      <c r="P38" s="5" t="str" cm="1">
        <f t="array" ref="P38">INDEX(Resultat!$D$5:$BK$79,P$2,$B38)</f>
        <v/>
      </c>
      <c r="Q38" s="5" t="str" cm="1">
        <f t="array" ref="Q38">INDEX(Resultat!$D$5:$BK$79,Q$2,$B38)</f>
        <v/>
      </c>
      <c r="R38" s="5" t="str" cm="1">
        <f t="array" ref="R38">INDEX(Resultat!$D$5:$BK$79,R$2,$B38)</f>
        <v/>
      </c>
      <c r="S38" s="5" t="str" cm="1">
        <f t="array" ref="S38">INDEX(Resultat!$D$5:$BK$79,S$2,$B38)</f>
        <v/>
      </c>
      <c r="T38" s="342" t="str" cm="1">
        <f t="array" ref="T38">INDEX(Resultat!$D$5:$BK$79,T$2,$B38)</f>
        <v/>
      </c>
      <c r="U38" s="340" t="str" cm="1">
        <f t="array" ref="U38">INDEX(Resultat!$D$5:$BK$79,U$2,$B38)</f>
        <v/>
      </c>
      <c r="V38" s="340" t="str" cm="1">
        <f t="array" ref="V38">INDEX(Resultat!$D$5:$BK$79,V$2,$B38)</f>
        <v/>
      </c>
      <c r="W38" s="340" t="str" cm="1">
        <f t="array" ref="W38">INDEX(Resultat!$D$5:$BK$79,W$2,$B38)</f>
        <v/>
      </c>
      <c r="X38" s="340" t="str" cm="1">
        <f t="array" ref="X38">INDEX(Resultat!$D$5:$BK$79,X$2,$B38)</f>
        <v/>
      </c>
      <c r="Y38" s="5" t="str" cm="1">
        <f t="array" ref="Y38">INDEX(Resultat!$D$5:$BK$79,Y$2,$B38)</f>
        <v/>
      </c>
      <c r="Z38" s="5" t="str" cm="1">
        <f t="array" ref="Z38">INDEX(Resultat!$D$5:$BK$79,Z$2,$B38)</f>
        <v/>
      </c>
      <c r="AA38" s="5" t="str" cm="1">
        <f t="array" ref="AA38">INDEX(Resultat!$D$5:$BK$79,AA$2,$B38)</f>
        <v/>
      </c>
      <c r="AB38" s="5" t="str" cm="1">
        <f t="array" ref="AB38">INDEX(Resultat!$D$5:$BK$79,AB$2,$B38)</f>
        <v/>
      </c>
      <c r="AC38" s="5" t="str" cm="1">
        <f t="array" ref="AC38">INDEX(Resultat!$D$5:$BK$79,AC$2,$B38)</f>
        <v/>
      </c>
      <c r="AD38" s="5" t="str" cm="1">
        <f t="array" ref="AD38">INDEX(Resultat!$D$5:$BK$79,AD$2,$B38)</f>
        <v/>
      </c>
      <c r="AE38" s="5" t="str" cm="1">
        <f t="array" ref="AE38">INDEX(Resultat!$D$5:$BK$79,AE$2,$B38)</f>
        <v/>
      </c>
      <c r="AF38" s="5" t="str" cm="1">
        <f t="array" ref="AF38">INDEX(Resultat!$D$5:$BK$79,AF$2,$B38)</f>
        <v/>
      </c>
      <c r="AG38" s="340" t="str" cm="1">
        <f t="array" ref="AG38">INDEX(Resultat!$D$5:$BK$79,AG$2,$B38)</f>
        <v/>
      </c>
      <c r="AH38" s="5" t="str" cm="1">
        <f t="array" ref="AH38">INDEX(Resultat!$D$5:$BK$79,AH$2,$B38)</f>
        <v/>
      </c>
      <c r="AI38" s="340" t="str" cm="1">
        <f t="array" ref="AI38">INDEX(Resultat!$D$5:$BK$79,AI$2,$B38)</f>
        <v/>
      </c>
      <c r="AJ38" s="5" t="str" cm="1">
        <f t="array" ref="AJ38">INDEX(Resultat!$D$5:$BK$79,AJ$2,$B38)</f>
        <v/>
      </c>
      <c r="AK38" s="5" t="str" cm="1">
        <f t="array" ref="AK38">INDEX(Resultat!$D$5:$BK$79,AK$2,$B38)</f>
        <v/>
      </c>
      <c r="AL38" s="5" t="str" cm="1">
        <f t="array" ref="AL38">INDEX(Resultat!$D$5:$BK$79,AL$2,$B38)</f>
        <v>-</v>
      </c>
      <c r="AM38" s="5" t="str" cm="1">
        <f t="array" ref="AM38">INDEX(Resultat!$D$5:$BK$79,AM$2,$B38)</f>
        <v>-</v>
      </c>
      <c r="AN38" s="5" t="str" cm="1">
        <f t="array" ref="AN38">INDEX(Resultat!$D$5:$BK$79,AN$2,$B38)</f>
        <v>-</v>
      </c>
      <c r="AO38" s="5" t="str" cm="1">
        <f t="array" ref="AO38">INDEX(Resultat!$D$5:$BK$79,AO$2,$B38)</f>
        <v>-</v>
      </c>
      <c r="AP38" s="5" t="str" cm="1">
        <f t="array" ref="AP38">INDEX(Resultat!$D$5:$BK$79,AP$2,$B38)</f>
        <v>-</v>
      </c>
    </row>
    <row r="39" spans="2:42" x14ac:dyDescent="0.4">
      <c r="B39" s="277">
        <v>37</v>
      </c>
      <c r="C39" t="str" cm="1">
        <f t="array" ref="C39">INDEX(Resultat!$D$5:$BK$73,C$2,$B39)</f>
        <v>Ikke tastet</v>
      </c>
      <c r="D39" s="5" t="str" cm="1">
        <f t="array" ref="D39">INDEX(Resultat!$D$5:$BK$79,D$2,$B39)</f>
        <v>-</v>
      </c>
      <c r="E39" s="5" t="str" cm="1">
        <f t="array" ref="E39">INDEX(Resultat!$D$5:$BK$79,E$2,$B39)</f>
        <v/>
      </c>
      <c r="F39" s="340" t="str" cm="1">
        <f t="array" ref="F39">INDEX(Resultat!$D$5:$BK$79,F$2,$B39)</f>
        <v/>
      </c>
      <c r="G39" s="340" t="str" cm="1">
        <f t="array" ref="G39">INDEX(Resultat!$D$5:$BK$79,G$2,$B39)</f>
        <v/>
      </c>
      <c r="H39" s="340" t="str" cm="1">
        <f t="array" ref="H39">INDEX(Resultat!$D$5:$BK$79,H$2,$B39)</f>
        <v/>
      </c>
      <c r="I39" s="5" t="str" cm="1">
        <f t="array" ref="I39">INDEX(Resultat!$D$5:$BK$79,I$2,$B39)</f>
        <v/>
      </c>
      <c r="J39" s="341" t="str" cm="1">
        <f t="array" ref="J39">INDEX(Resultat!$D$5:$BK$79,J$2,$B39)</f>
        <v/>
      </c>
      <c r="K39" s="341" t="str" cm="1">
        <f t="array" ref="K39">INDEX(Resultat!$D$5:$BK$79,K$2,$B39)</f>
        <v/>
      </c>
      <c r="L39" s="341" t="str" cm="1">
        <f t="array" ref="L39">INDEX(Resultat!$D$5:$BK$79,L$2,$B39)</f>
        <v/>
      </c>
      <c r="M39" s="341" t="str" cm="1">
        <f t="array" ref="M39">INDEX(Resultat!$D$5:$BK$79,M$2,$B39)</f>
        <v/>
      </c>
      <c r="N39" s="341" t="str" cm="1">
        <f t="array" ref="N39">INDEX(Resultat!$D$5:$BK$79,N$2,$B39)</f>
        <v/>
      </c>
      <c r="O39" s="5" t="str" cm="1">
        <f t="array" ref="O39">INDEX(Resultat!$D$5:$BK$79,O$2,$B39)</f>
        <v/>
      </c>
      <c r="P39" s="5" t="str" cm="1">
        <f t="array" ref="P39">INDEX(Resultat!$D$5:$BK$79,P$2,$B39)</f>
        <v/>
      </c>
      <c r="Q39" s="5" t="str" cm="1">
        <f t="array" ref="Q39">INDEX(Resultat!$D$5:$BK$79,Q$2,$B39)</f>
        <v/>
      </c>
      <c r="R39" s="5" t="str" cm="1">
        <f t="array" ref="R39">INDEX(Resultat!$D$5:$BK$79,R$2,$B39)</f>
        <v/>
      </c>
      <c r="S39" s="5" t="str" cm="1">
        <f t="array" ref="S39">INDEX(Resultat!$D$5:$BK$79,S$2,$B39)</f>
        <v/>
      </c>
      <c r="T39" s="342" t="str" cm="1">
        <f t="array" ref="T39">INDEX(Resultat!$D$5:$BK$79,T$2,$B39)</f>
        <v/>
      </c>
      <c r="U39" s="340" t="str" cm="1">
        <f t="array" ref="U39">INDEX(Resultat!$D$5:$BK$79,U$2,$B39)</f>
        <v/>
      </c>
      <c r="V39" s="340" t="str" cm="1">
        <f t="array" ref="V39">INDEX(Resultat!$D$5:$BK$79,V$2,$B39)</f>
        <v/>
      </c>
      <c r="W39" s="340" t="str" cm="1">
        <f t="array" ref="W39">INDEX(Resultat!$D$5:$BK$79,W$2,$B39)</f>
        <v/>
      </c>
      <c r="X39" s="340" t="str" cm="1">
        <f t="array" ref="X39">INDEX(Resultat!$D$5:$BK$79,X$2,$B39)</f>
        <v/>
      </c>
      <c r="Y39" s="5" t="str" cm="1">
        <f t="array" ref="Y39">INDEX(Resultat!$D$5:$BK$79,Y$2,$B39)</f>
        <v/>
      </c>
      <c r="Z39" s="5" t="str" cm="1">
        <f t="array" ref="Z39">INDEX(Resultat!$D$5:$BK$79,Z$2,$B39)</f>
        <v/>
      </c>
      <c r="AA39" s="5" t="str" cm="1">
        <f t="array" ref="AA39">INDEX(Resultat!$D$5:$BK$79,AA$2,$B39)</f>
        <v/>
      </c>
      <c r="AB39" s="5" t="str" cm="1">
        <f t="array" ref="AB39">INDEX(Resultat!$D$5:$BK$79,AB$2,$B39)</f>
        <v/>
      </c>
      <c r="AC39" s="5" t="str" cm="1">
        <f t="array" ref="AC39">INDEX(Resultat!$D$5:$BK$79,AC$2,$B39)</f>
        <v/>
      </c>
      <c r="AD39" s="5" t="str" cm="1">
        <f t="array" ref="AD39">INDEX(Resultat!$D$5:$BK$79,AD$2,$B39)</f>
        <v/>
      </c>
      <c r="AE39" s="5" t="str" cm="1">
        <f t="array" ref="AE39">INDEX(Resultat!$D$5:$BK$79,AE$2,$B39)</f>
        <v/>
      </c>
      <c r="AF39" s="5" t="str" cm="1">
        <f t="array" ref="AF39">INDEX(Resultat!$D$5:$BK$79,AF$2,$B39)</f>
        <v/>
      </c>
      <c r="AG39" s="340" t="str" cm="1">
        <f t="array" ref="AG39">INDEX(Resultat!$D$5:$BK$79,AG$2,$B39)</f>
        <v/>
      </c>
      <c r="AH39" s="5" t="str" cm="1">
        <f t="array" ref="AH39">INDEX(Resultat!$D$5:$BK$79,AH$2,$B39)</f>
        <v/>
      </c>
      <c r="AI39" s="340" t="str" cm="1">
        <f t="array" ref="AI39">INDEX(Resultat!$D$5:$BK$79,AI$2,$B39)</f>
        <v/>
      </c>
      <c r="AJ39" s="5" t="str" cm="1">
        <f t="array" ref="AJ39">INDEX(Resultat!$D$5:$BK$79,AJ$2,$B39)</f>
        <v/>
      </c>
      <c r="AK39" s="5" t="str" cm="1">
        <f t="array" ref="AK39">INDEX(Resultat!$D$5:$BK$79,AK$2,$B39)</f>
        <v/>
      </c>
      <c r="AL39" s="5" t="str" cm="1">
        <f t="array" ref="AL39">INDEX(Resultat!$D$5:$BK$79,AL$2,$B39)</f>
        <v>-</v>
      </c>
      <c r="AM39" s="5" t="str" cm="1">
        <f t="array" ref="AM39">INDEX(Resultat!$D$5:$BK$79,AM$2,$B39)</f>
        <v>-</v>
      </c>
      <c r="AN39" s="5" t="str" cm="1">
        <f t="array" ref="AN39">INDEX(Resultat!$D$5:$BK$79,AN$2,$B39)</f>
        <v>-</v>
      </c>
      <c r="AO39" s="5" t="str" cm="1">
        <f t="array" ref="AO39">INDEX(Resultat!$D$5:$BK$79,AO$2,$B39)</f>
        <v>-</v>
      </c>
      <c r="AP39" s="5" t="str" cm="1">
        <f t="array" ref="AP39">INDEX(Resultat!$D$5:$BK$79,AP$2,$B39)</f>
        <v>-</v>
      </c>
    </row>
    <row r="40" spans="2:42" x14ac:dyDescent="0.4">
      <c r="B40" s="277">
        <v>38</v>
      </c>
      <c r="C40" t="str" cm="1">
        <f t="array" ref="C40">INDEX(Resultat!$D$5:$BK$73,C$2,$B40)</f>
        <v>Ikke tastet</v>
      </c>
      <c r="D40" s="5" t="str" cm="1">
        <f t="array" ref="D40">INDEX(Resultat!$D$5:$BK$79,D$2,$B40)</f>
        <v>-</v>
      </c>
      <c r="E40" s="5" t="str" cm="1">
        <f t="array" ref="E40">INDEX(Resultat!$D$5:$BK$79,E$2,$B40)</f>
        <v/>
      </c>
      <c r="F40" s="340" t="str" cm="1">
        <f t="array" ref="F40">INDEX(Resultat!$D$5:$BK$79,F$2,$B40)</f>
        <v/>
      </c>
      <c r="G40" s="340" t="str" cm="1">
        <f t="array" ref="G40">INDEX(Resultat!$D$5:$BK$79,G$2,$B40)</f>
        <v/>
      </c>
      <c r="H40" s="340" t="str" cm="1">
        <f t="array" ref="H40">INDEX(Resultat!$D$5:$BK$79,H$2,$B40)</f>
        <v/>
      </c>
      <c r="I40" s="5" t="str" cm="1">
        <f t="array" ref="I40">INDEX(Resultat!$D$5:$BK$79,I$2,$B40)</f>
        <v/>
      </c>
      <c r="J40" s="341" t="str" cm="1">
        <f t="array" ref="J40">INDEX(Resultat!$D$5:$BK$79,J$2,$B40)</f>
        <v/>
      </c>
      <c r="K40" s="341" t="str" cm="1">
        <f t="array" ref="K40">INDEX(Resultat!$D$5:$BK$79,K$2,$B40)</f>
        <v/>
      </c>
      <c r="L40" s="341" t="str" cm="1">
        <f t="array" ref="L40">INDEX(Resultat!$D$5:$BK$79,L$2,$B40)</f>
        <v/>
      </c>
      <c r="M40" s="341" t="str" cm="1">
        <f t="array" ref="M40">INDEX(Resultat!$D$5:$BK$79,M$2,$B40)</f>
        <v/>
      </c>
      <c r="N40" s="341" t="str" cm="1">
        <f t="array" ref="N40">INDEX(Resultat!$D$5:$BK$79,N$2,$B40)</f>
        <v/>
      </c>
      <c r="O40" s="5" t="str" cm="1">
        <f t="array" ref="O40">INDEX(Resultat!$D$5:$BK$79,O$2,$B40)</f>
        <v/>
      </c>
      <c r="P40" s="5" t="str" cm="1">
        <f t="array" ref="P40">INDEX(Resultat!$D$5:$BK$79,P$2,$B40)</f>
        <v/>
      </c>
      <c r="Q40" s="5" t="str" cm="1">
        <f t="array" ref="Q40">INDEX(Resultat!$D$5:$BK$79,Q$2,$B40)</f>
        <v/>
      </c>
      <c r="R40" s="5" t="str" cm="1">
        <f t="array" ref="R40">INDEX(Resultat!$D$5:$BK$79,R$2,$B40)</f>
        <v/>
      </c>
      <c r="S40" s="5" t="str" cm="1">
        <f t="array" ref="S40">INDEX(Resultat!$D$5:$BK$79,S$2,$B40)</f>
        <v/>
      </c>
      <c r="T40" s="342" t="str" cm="1">
        <f t="array" ref="T40">INDEX(Resultat!$D$5:$BK$79,T$2,$B40)</f>
        <v/>
      </c>
      <c r="U40" s="340" t="str" cm="1">
        <f t="array" ref="U40">INDEX(Resultat!$D$5:$BK$79,U$2,$B40)</f>
        <v/>
      </c>
      <c r="V40" s="340" t="str" cm="1">
        <f t="array" ref="V40">INDEX(Resultat!$D$5:$BK$79,V$2,$B40)</f>
        <v/>
      </c>
      <c r="W40" s="340" t="str" cm="1">
        <f t="array" ref="W40">INDEX(Resultat!$D$5:$BK$79,W$2,$B40)</f>
        <v/>
      </c>
      <c r="X40" s="340" t="str" cm="1">
        <f t="array" ref="X40">INDEX(Resultat!$D$5:$BK$79,X$2,$B40)</f>
        <v/>
      </c>
      <c r="Y40" s="5" t="str" cm="1">
        <f t="array" ref="Y40">INDEX(Resultat!$D$5:$BK$79,Y$2,$B40)</f>
        <v/>
      </c>
      <c r="Z40" s="5" t="str" cm="1">
        <f t="array" ref="Z40">INDEX(Resultat!$D$5:$BK$79,Z$2,$B40)</f>
        <v/>
      </c>
      <c r="AA40" s="5" t="str" cm="1">
        <f t="array" ref="AA40">INDEX(Resultat!$D$5:$BK$79,AA$2,$B40)</f>
        <v/>
      </c>
      <c r="AB40" s="5" t="str" cm="1">
        <f t="array" ref="AB40">INDEX(Resultat!$D$5:$BK$79,AB$2,$B40)</f>
        <v/>
      </c>
      <c r="AC40" s="5" t="str" cm="1">
        <f t="array" ref="AC40">INDEX(Resultat!$D$5:$BK$79,AC$2,$B40)</f>
        <v/>
      </c>
      <c r="AD40" s="5" t="str" cm="1">
        <f t="array" ref="AD40">INDEX(Resultat!$D$5:$BK$79,AD$2,$B40)</f>
        <v/>
      </c>
      <c r="AE40" s="5" t="str" cm="1">
        <f t="array" ref="AE40">INDEX(Resultat!$D$5:$BK$79,AE$2,$B40)</f>
        <v/>
      </c>
      <c r="AF40" s="5" t="str" cm="1">
        <f t="array" ref="AF40">INDEX(Resultat!$D$5:$BK$79,AF$2,$B40)</f>
        <v/>
      </c>
      <c r="AG40" s="340" t="str" cm="1">
        <f t="array" ref="AG40">INDEX(Resultat!$D$5:$BK$79,AG$2,$B40)</f>
        <v/>
      </c>
      <c r="AH40" s="5" t="str" cm="1">
        <f t="array" ref="AH40">INDEX(Resultat!$D$5:$BK$79,AH$2,$B40)</f>
        <v/>
      </c>
      <c r="AI40" s="340" t="str" cm="1">
        <f t="array" ref="AI40">INDEX(Resultat!$D$5:$BK$79,AI$2,$B40)</f>
        <v/>
      </c>
      <c r="AJ40" s="5" t="str" cm="1">
        <f t="array" ref="AJ40">INDEX(Resultat!$D$5:$BK$79,AJ$2,$B40)</f>
        <v/>
      </c>
      <c r="AK40" s="5" t="str" cm="1">
        <f t="array" ref="AK40">INDEX(Resultat!$D$5:$BK$79,AK$2,$B40)</f>
        <v/>
      </c>
      <c r="AL40" s="5" t="str" cm="1">
        <f t="array" ref="AL40">INDEX(Resultat!$D$5:$BK$79,AL$2,$B40)</f>
        <v>-</v>
      </c>
      <c r="AM40" s="5" t="str" cm="1">
        <f t="array" ref="AM40">INDEX(Resultat!$D$5:$BK$79,AM$2,$B40)</f>
        <v>-</v>
      </c>
      <c r="AN40" s="5" t="str" cm="1">
        <f t="array" ref="AN40">INDEX(Resultat!$D$5:$BK$79,AN$2,$B40)</f>
        <v>-</v>
      </c>
      <c r="AO40" s="5" t="str" cm="1">
        <f t="array" ref="AO40">INDEX(Resultat!$D$5:$BK$79,AO$2,$B40)</f>
        <v>-</v>
      </c>
      <c r="AP40" s="5" t="str" cm="1">
        <f t="array" ref="AP40">INDEX(Resultat!$D$5:$BK$79,AP$2,$B40)</f>
        <v>-</v>
      </c>
    </row>
    <row r="41" spans="2:42" x14ac:dyDescent="0.4">
      <c r="B41" s="277">
        <v>39</v>
      </c>
      <c r="C41" t="str" cm="1">
        <f t="array" ref="C41">INDEX(Resultat!$D$5:$BK$73,C$2,$B41)</f>
        <v>Ikke tastet</v>
      </c>
      <c r="D41" s="5" t="str" cm="1">
        <f t="array" ref="D41">INDEX(Resultat!$D$5:$BK$79,D$2,$B41)</f>
        <v>-</v>
      </c>
      <c r="E41" s="5" t="str" cm="1">
        <f t="array" ref="E41">INDEX(Resultat!$D$5:$BK$79,E$2,$B41)</f>
        <v/>
      </c>
      <c r="F41" s="340" t="str" cm="1">
        <f t="array" ref="F41">INDEX(Resultat!$D$5:$BK$79,F$2,$B41)</f>
        <v/>
      </c>
      <c r="G41" s="340" t="str" cm="1">
        <f t="array" ref="G41">INDEX(Resultat!$D$5:$BK$79,G$2,$B41)</f>
        <v/>
      </c>
      <c r="H41" s="340" t="str" cm="1">
        <f t="array" ref="H41">INDEX(Resultat!$D$5:$BK$79,H$2,$B41)</f>
        <v/>
      </c>
      <c r="I41" s="5" t="str" cm="1">
        <f t="array" ref="I41">INDEX(Resultat!$D$5:$BK$79,I$2,$B41)</f>
        <v/>
      </c>
      <c r="J41" s="341" t="str" cm="1">
        <f t="array" ref="J41">INDEX(Resultat!$D$5:$BK$79,J$2,$B41)</f>
        <v/>
      </c>
      <c r="K41" s="341" t="str" cm="1">
        <f t="array" ref="K41">INDEX(Resultat!$D$5:$BK$79,K$2,$B41)</f>
        <v/>
      </c>
      <c r="L41" s="341" t="str" cm="1">
        <f t="array" ref="L41">INDEX(Resultat!$D$5:$BK$79,L$2,$B41)</f>
        <v/>
      </c>
      <c r="M41" s="341" t="str" cm="1">
        <f t="array" ref="M41">INDEX(Resultat!$D$5:$BK$79,M$2,$B41)</f>
        <v/>
      </c>
      <c r="N41" s="341" t="str" cm="1">
        <f t="array" ref="N41">INDEX(Resultat!$D$5:$BK$79,N$2,$B41)</f>
        <v/>
      </c>
      <c r="O41" s="5" t="str" cm="1">
        <f t="array" ref="O41">INDEX(Resultat!$D$5:$BK$79,O$2,$B41)</f>
        <v/>
      </c>
      <c r="P41" s="5" t="str" cm="1">
        <f t="array" ref="P41">INDEX(Resultat!$D$5:$BK$79,P$2,$B41)</f>
        <v/>
      </c>
      <c r="Q41" s="5" t="str" cm="1">
        <f t="array" ref="Q41">INDEX(Resultat!$D$5:$BK$79,Q$2,$B41)</f>
        <v/>
      </c>
      <c r="R41" s="5" t="str" cm="1">
        <f t="array" ref="R41">INDEX(Resultat!$D$5:$BK$79,R$2,$B41)</f>
        <v/>
      </c>
      <c r="S41" s="5" t="str" cm="1">
        <f t="array" ref="S41">INDEX(Resultat!$D$5:$BK$79,S$2,$B41)</f>
        <v/>
      </c>
      <c r="T41" s="342" t="str" cm="1">
        <f t="array" ref="T41">INDEX(Resultat!$D$5:$BK$79,T$2,$B41)</f>
        <v/>
      </c>
      <c r="U41" s="340" t="str" cm="1">
        <f t="array" ref="U41">INDEX(Resultat!$D$5:$BK$79,U$2,$B41)</f>
        <v/>
      </c>
      <c r="V41" s="340" t="str" cm="1">
        <f t="array" ref="V41">INDEX(Resultat!$D$5:$BK$79,V$2,$B41)</f>
        <v/>
      </c>
      <c r="W41" s="340" t="str" cm="1">
        <f t="array" ref="W41">INDEX(Resultat!$D$5:$BK$79,W$2,$B41)</f>
        <v/>
      </c>
      <c r="X41" s="340" t="str" cm="1">
        <f t="array" ref="X41">INDEX(Resultat!$D$5:$BK$79,X$2,$B41)</f>
        <v/>
      </c>
      <c r="Y41" s="5" t="str" cm="1">
        <f t="array" ref="Y41">INDEX(Resultat!$D$5:$BK$79,Y$2,$B41)</f>
        <v/>
      </c>
      <c r="Z41" s="5" t="str" cm="1">
        <f t="array" ref="Z41">INDEX(Resultat!$D$5:$BK$79,Z$2,$B41)</f>
        <v/>
      </c>
      <c r="AA41" s="5" t="str" cm="1">
        <f t="array" ref="AA41">INDEX(Resultat!$D$5:$BK$79,AA$2,$B41)</f>
        <v/>
      </c>
      <c r="AB41" s="5" t="str" cm="1">
        <f t="array" ref="AB41">INDEX(Resultat!$D$5:$BK$79,AB$2,$B41)</f>
        <v/>
      </c>
      <c r="AC41" s="5" t="str" cm="1">
        <f t="array" ref="AC41">INDEX(Resultat!$D$5:$BK$79,AC$2,$B41)</f>
        <v/>
      </c>
      <c r="AD41" s="5" t="str" cm="1">
        <f t="array" ref="AD41">INDEX(Resultat!$D$5:$BK$79,AD$2,$B41)</f>
        <v/>
      </c>
      <c r="AE41" s="5" t="str" cm="1">
        <f t="array" ref="AE41">INDEX(Resultat!$D$5:$BK$79,AE$2,$B41)</f>
        <v/>
      </c>
      <c r="AF41" s="5" t="str" cm="1">
        <f t="array" ref="AF41">INDEX(Resultat!$D$5:$BK$79,AF$2,$B41)</f>
        <v/>
      </c>
      <c r="AG41" s="340" t="str" cm="1">
        <f t="array" ref="AG41">INDEX(Resultat!$D$5:$BK$79,AG$2,$B41)</f>
        <v/>
      </c>
      <c r="AH41" s="5" t="str" cm="1">
        <f t="array" ref="AH41">INDEX(Resultat!$D$5:$BK$79,AH$2,$B41)</f>
        <v/>
      </c>
      <c r="AI41" s="340" t="str" cm="1">
        <f t="array" ref="AI41">INDEX(Resultat!$D$5:$BK$79,AI$2,$B41)</f>
        <v/>
      </c>
      <c r="AJ41" s="5" t="str" cm="1">
        <f t="array" ref="AJ41">INDEX(Resultat!$D$5:$BK$79,AJ$2,$B41)</f>
        <v/>
      </c>
      <c r="AK41" s="5" t="str" cm="1">
        <f t="array" ref="AK41">INDEX(Resultat!$D$5:$BK$79,AK$2,$B41)</f>
        <v/>
      </c>
      <c r="AL41" s="5" t="str" cm="1">
        <f t="array" ref="AL41">INDEX(Resultat!$D$5:$BK$79,AL$2,$B41)</f>
        <v>-</v>
      </c>
      <c r="AM41" s="5" t="str" cm="1">
        <f t="array" ref="AM41">INDEX(Resultat!$D$5:$BK$79,AM$2,$B41)</f>
        <v>-</v>
      </c>
      <c r="AN41" s="5" t="str" cm="1">
        <f t="array" ref="AN41">INDEX(Resultat!$D$5:$BK$79,AN$2,$B41)</f>
        <v>-</v>
      </c>
      <c r="AO41" s="5" t="str" cm="1">
        <f t="array" ref="AO41">INDEX(Resultat!$D$5:$BK$79,AO$2,$B41)</f>
        <v>-</v>
      </c>
      <c r="AP41" s="5" t="str" cm="1">
        <f t="array" ref="AP41">INDEX(Resultat!$D$5:$BK$79,AP$2,$B41)</f>
        <v>-</v>
      </c>
    </row>
    <row r="42" spans="2:42" x14ac:dyDescent="0.4">
      <c r="B42" s="277">
        <v>40</v>
      </c>
      <c r="C42" t="str" cm="1">
        <f t="array" ref="C42">INDEX(Resultat!$D$5:$BK$73,C$2,$B42)</f>
        <v>Ikke tastet</v>
      </c>
      <c r="D42" s="5" t="str" cm="1">
        <f t="array" ref="D42">INDEX(Resultat!$D$5:$BK$79,D$2,$B42)</f>
        <v>-</v>
      </c>
      <c r="E42" s="5" t="str" cm="1">
        <f t="array" ref="E42">INDEX(Resultat!$D$5:$BK$79,E$2,$B42)</f>
        <v/>
      </c>
      <c r="F42" s="340" t="str" cm="1">
        <f t="array" ref="F42">INDEX(Resultat!$D$5:$BK$79,F$2,$B42)</f>
        <v/>
      </c>
      <c r="G42" s="340" t="str" cm="1">
        <f t="array" ref="G42">INDEX(Resultat!$D$5:$BK$79,G$2,$B42)</f>
        <v/>
      </c>
      <c r="H42" s="340" t="str" cm="1">
        <f t="array" ref="H42">INDEX(Resultat!$D$5:$BK$79,H$2,$B42)</f>
        <v/>
      </c>
      <c r="I42" s="5" t="str" cm="1">
        <f t="array" ref="I42">INDEX(Resultat!$D$5:$BK$79,I$2,$B42)</f>
        <v/>
      </c>
      <c r="J42" s="341" t="str" cm="1">
        <f t="array" ref="J42">INDEX(Resultat!$D$5:$BK$79,J$2,$B42)</f>
        <v/>
      </c>
      <c r="K42" s="341" t="str" cm="1">
        <f t="array" ref="K42">INDEX(Resultat!$D$5:$BK$79,K$2,$B42)</f>
        <v/>
      </c>
      <c r="L42" s="341" t="str" cm="1">
        <f t="array" ref="L42">INDEX(Resultat!$D$5:$BK$79,L$2,$B42)</f>
        <v/>
      </c>
      <c r="M42" s="341" t="str" cm="1">
        <f t="array" ref="M42">INDEX(Resultat!$D$5:$BK$79,M$2,$B42)</f>
        <v/>
      </c>
      <c r="N42" s="341" t="str" cm="1">
        <f t="array" ref="N42">INDEX(Resultat!$D$5:$BK$79,N$2,$B42)</f>
        <v/>
      </c>
      <c r="O42" s="5" t="str" cm="1">
        <f t="array" ref="O42">INDEX(Resultat!$D$5:$BK$79,O$2,$B42)</f>
        <v/>
      </c>
      <c r="P42" s="5" t="str" cm="1">
        <f t="array" ref="P42">INDEX(Resultat!$D$5:$BK$79,P$2,$B42)</f>
        <v/>
      </c>
      <c r="Q42" s="5" t="str" cm="1">
        <f t="array" ref="Q42">INDEX(Resultat!$D$5:$BK$79,Q$2,$B42)</f>
        <v/>
      </c>
      <c r="R42" s="5" t="str" cm="1">
        <f t="array" ref="R42">INDEX(Resultat!$D$5:$BK$79,R$2,$B42)</f>
        <v/>
      </c>
      <c r="S42" s="5" t="str" cm="1">
        <f t="array" ref="S42">INDEX(Resultat!$D$5:$BK$79,S$2,$B42)</f>
        <v/>
      </c>
      <c r="T42" s="342" t="str" cm="1">
        <f t="array" ref="T42">INDEX(Resultat!$D$5:$BK$79,T$2,$B42)</f>
        <v/>
      </c>
      <c r="U42" s="340" t="str" cm="1">
        <f t="array" ref="U42">INDEX(Resultat!$D$5:$BK$79,U$2,$B42)</f>
        <v/>
      </c>
      <c r="V42" s="340" t="str" cm="1">
        <f t="array" ref="V42">INDEX(Resultat!$D$5:$BK$79,V$2,$B42)</f>
        <v/>
      </c>
      <c r="W42" s="340" t="str" cm="1">
        <f t="array" ref="W42">INDEX(Resultat!$D$5:$BK$79,W$2,$B42)</f>
        <v/>
      </c>
      <c r="X42" s="340" t="str" cm="1">
        <f t="array" ref="X42">INDEX(Resultat!$D$5:$BK$79,X$2,$B42)</f>
        <v/>
      </c>
      <c r="Y42" s="5" t="str" cm="1">
        <f t="array" ref="Y42">INDEX(Resultat!$D$5:$BK$79,Y$2,$B42)</f>
        <v/>
      </c>
      <c r="Z42" s="5" t="str" cm="1">
        <f t="array" ref="Z42">INDEX(Resultat!$D$5:$BK$79,Z$2,$B42)</f>
        <v/>
      </c>
      <c r="AA42" s="5" t="str" cm="1">
        <f t="array" ref="AA42">INDEX(Resultat!$D$5:$BK$79,AA$2,$B42)</f>
        <v/>
      </c>
      <c r="AB42" s="5" t="str" cm="1">
        <f t="array" ref="AB42">INDEX(Resultat!$D$5:$BK$79,AB$2,$B42)</f>
        <v/>
      </c>
      <c r="AC42" s="5" t="str" cm="1">
        <f t="array" ref="AC42">INDEX(Resultat!$D$5:$BK$79,AC$2,$B42)</f>
        <v/>
      </c>
      <c r="AD42" s="5" t="str" cm="1">
        <f t="array" ref="AD42">INDEX(Resultat!$D$5:$BK$79,AD$2,$B42)</f>
        <v/>
      </c>
      <c r="AE42" s="5" t="str" cm="1">
        <f t="array" ref="AE42">INDEX(Resultat!$D$5:$BK$79,AE$2,$B42)</f>
        <v/>
      </c>
      <c r="AF42" s="5" t="str" cm="1">
        <f t="array" ref="AF42">INDEX(Resultat!$D$5:$BK$79,AF$2,$B42)</f>
        <v/>
      </c>
      <c r="AG42" s="340" t="str" cm="1">
        <f t="array" ref="AG42">INDEX(Resultat!$D$5:$BK$79,AG$2,$B42)</f>
        <v/>
      </c>
      <c r="AH42" s="5" t="str" cm="1">
        <f t="array" ref="AH42">INDEX(Resultat!$D$5:$BK$79,AH$2,$B42)</f>
        <v/>
      </c>
      <c r="AI42" s="340" t="str" cm="1">
        <f t="array" ref="AI42">INDEX(Resultat!$D$5:$BK$79,AI$2,$B42)</f>
        <v/>
      </c>
      <c r="AJ42" s="5" t="str" cm="1">
        <f t="array" ref="AJ42">INDEX(Resultat!$D$5:$BK$79,AJ$2,$B42)</f>
        <v/>
      </c>
      <c r="AK42" s="5" t="str" cm="1">
        <f t="array" ref="AK42">INDEX(Resultat!$D$5:$BK$79,AK$2,$B42)</f>
        <v/>
      </c>
      <c r="AL42" s="5" t="str" cm="1">
        <f t="array" ref="AL42">INDEX(Resultat!$D$5:$BK$79,AL$2,$B42)</f>
        <v>-</v>
      </c>
      <c r="AM42" s="5" t="str" cm="1">
        <f t="array" ref="AM42">INDEX(Resultat!$D$5:$BK$79,AM$2,$B42)</f>
        <v>-</v>
      </c>
      <c r="AN42" s="5" t="str" cm="1">
        <f t="array" ref="AN42">INDEX(Resultat!$D$5:$BK$79,AN$2,$B42)</f>
        <v>-</v>
      </c>
      <c r="AO42" s="5" t="str" cm="1">
        <f t="array" ref="AO42">INDEX(Resultat!$D$5:$BK$79,AO$2,$B42)</f>
        <v>-</v>
      </c>
      <c r="AP42" s="5" t="str" cm="1">
        <f t="array" ref="AP42">INDEX(Resultat!$D$5:$BK$79,AP$2,$B42)</f>
        <v>-</v>
      </c>
    </row>
    <row r="43" spans="2:42" x14ac:dyDescent="0.4">
      <c r="B43" s="277">
        <v>41</v>
      </c>
      <c r="C43" t="str" cm="1">
        <f t="array" ref="C43">INDEX(Resultat!$D$5:$BK$73,C$2,$B43)</f>
        <v>Ikke tastet</v>
      </c>
      <c r="D43" s="5" t="str" cm="1">
        <f t="array" ref="D43">INDEX(Resultat!$D$5:$BK$79,D$2,$B43)</f>
        <v>-</v>
      </c>
      <c r="E43" s="5" t="str" cm="1">
        <f t="array" ref="E43">INDEX(Resultat!$D$5:$BK$79,E$2,$B43)</f>
        <v/>
      </c>
      <c r="F43" s="340" t="str" cm="1">
        <f t="array" ref="F43">INDEX(Resultat!$D$5:$BK$79,F$2,$B43)</f>
        <v/>
      </c>
      <c r="G43" s="340" t="str" cm="1">
        <f t="array" ref="G43">INDEX(Resultat!$D$5:$BK$79,G$2,$B43)</f>
        <v/>
      </c>
      <c r="H43" s="340" t="str" cm="1">
        <f t="array" ref="H43">INDEX(Resultat!$D$5:$BK$79,H$2,$B43)</f>
        <v/>
      </c>
      <c r="I43" s="5" t="str" cm="1">
        <f t="array" ref="I43">INDEX(Resultat!$D$5:$BK$79,I$2,$B43)</f>
        <v/>
      </c>
      <c r="J43" s="341" t="str" cm="1">
        <f t="array" ref="J43">INDEX(Resultat!$D$5:$BK$79,J$2,$B43)</f>
        <v/>
      </c>
      <c r="K43" s="341" t="str" cm="1">
        <f t="array" ref="K43">INDEX(Resultat!$D$5:$BK$79,K$2,$B43)</f>
        <v/>
      </c>
      <c r="L43" s="341" t="str" cm="1">
        <f t="array" ref="L43">INDEX(Resultat!$D$5:$BK$79,L$2,$B43)</f>
        <v/>
      </c>
      <c r="M43" s="341" t="str" cm="1">
        <f t="array" ref="M43">INDEX(Resultat!$D$5:$BK$79,M$2,$B43)</f>
        <v/>
      </c>
      <c r="N43" s="341" t="str" cm="1">
        <f t="array" ref="N43">INDEX(Resultat!$D$5:$BK$79,N$2,$B43)</f>
        <v/>
      </c>
      <c r="O43" s="5" t="str" cm="1">
        <f t="array" ref="O43">INDEX(Resultat!$D$5:$BK$79,O$2,$B43)</f>
        <v/>
      </c>
      <c r="P43" s="5" t="str" cm="1">
        <f t="array" ref="P43">INDEX(Resultat!$D$5:$BK$79,P$2,$B43)</f>
        <v/>
      </c>
      <c r="Q43" s="5" t="str" cm="1">
        <f t="array" ref="Q43">INDEX(Resultat!$D$5:$BK$79,Q$2,$B43)</f>
        <v/>
      </c>
      <c r="R43" s="5" t="str" cm="1">
        <f t="array" ref="R43">INDEX(Resultat!$D$5:$BK$79,R$2,$B43)</f>
        <v/>
      </c>
      <c r="S43" s="5" t="str" cm="1">
        <f t="array" ref="S43">INDEX(Resultat!$D$5:$BK$79,S$2,$B43)</f>
        <v/>
      </c>
      <c r="T43" s="342" t="str" cm="1">
        <f t="array" ref="T43">INDEX(Resultat!$D$5:$BK$79,T$2,$B43)</f>
        <v/>
      </c>
      <c r="U43" s="340" t="str" cm="1">
        <f t="array" ref="U43">INDEX(Resultat!$D$5:$BK$79,U$2,$B43)</f>
        <v/>
      </c>
      <c r="V43" s="340" t="str" cm="1">
        <f t="array" ref="V43">INDEX(Resultat!$D$5:$BK$79,V$2,$B43)</f>
        <v/>
      </c>
      <c r="W43" s="340" t="str" cm="1">
        <f t="array" ref="W43">INDEX(Resultat!$D$5:$BK$79,W$2,$B43)</f>
        <v/>
      </c>
      <c r="X43" s="340" t="str" cm="1">
        <f t="array" ref="X43">INDEX(Resultat!$D$5:$BK$79,X$2,$B43)</f>
        <v/>
      </c>
      <c r="Y43" s="5" t="str" cm="1">
        <f t="array" ref="Y43">INDEX(Resultat!$D$5:$BK$79,Y$2,$B43)</f>
        <v/>
      </c>
      <c r="Z43" s="5" t="str" cm="1">
        <f t="array" ref="Z43">INDEX(Resultat!$D$5:$BK$79,Z$2,$B43)</f>
        <v/>
      </c>
      <c r="AA43" s="5" t="str" cm="1">
        <f t="array" ref="AA43">INDEX(Resultat!$D$5:$BK$79,AA$2,$B43)</f>
        <v/>
      </c>
      <c r="AB43" s="5" t="str" cm="1">
        <f t="array" ref="AB43">INDEX(Resultat!$D$5:$BK$79,AB$2,$B43)</f>
        <v/>
      </c>
      <c r="AC43" s="5" t="str" cm="1">
        <f t="array" ref="AC43">INDEX(Resultat!$D$5:$BK$79,AC$2,$B43)</f>
        <v/>
      </c>
      <c r="AD43" s="5" t="str" cm="1">
        <f t="array" ref="AD43">INDEX(Resultat!$D$5:$BK$79,AD$2,$B43)</f>
        <v/>
      </c>
      <c r="AE43" s="5" t="str" cm="1">
        <f t="array" ref="AE43">INDEX(Resultat!$D$5:$BK$79,AE$2,$B43)</f>
        <v/>
      </c>
      <c r="AF43" s="5" t="str" cm="1">
        <f t="array" ref="AF43">INDEX(Resultat!$D$5:$BK$79,AF$2,$B43)</f>
        <v/>
      </c>
      <c r="AG43" s="340" t="str" cm="1">
        <f t="array" ref="AG43">INDEX(Resultat!$D$5:$BK$79,AG$2,$B43)</f>
        <v/>
      </c>
      <c r="AH43" s="5" t="str" cm="1">
        <f t="array" ref="AH43">INDEX(Resultat!$D$5:$BK$79,AH$2,$B43)</f>
        <v/>
      </c>
      <c r="AI43" s="340" t="str" cm="1">
        <f t="array" ref="AI43">INDEX(Resultat!$D$5:$BK$79,AI$2,$B43)</f>
        <v/>
      </c>
      <c r="AJ43" s="5" t="str" cm="1">
        <f t="array" ref="AJ43">INDEX(Resultat!$D$5:$BK$79,AJ$2,$B43)</f>
        <v/>
      </c>
      <c r="AK43" s="5" t="str" cm="1">
        <f t="array" ref="AK43">INDEX(Resultat!$D$5:$BK$79,AK$2,$B43)</f>
        <v/>
      </c>
      <c r="AL43" s="5" t="str" cm="1">
        <f t="array" ref="AL43">INDEX(Resultat!$D$5:$BK$79,AL$2,$B43)</f>
        <v>-</v>
      </c>
      <c r="AM43" s="5" t="str" cm="1">
        <f t="array" ref="AM43">INDEX(Resultat!$D$5:$BK$79,AM$2,$B43)</f>
        <v>-</v>
      </c>
      <c r="AN43" s="5" t="str" cm="1">
        <f t="array" ref="AN43">INDEX(Resultat!$D$5:$BK$79,AN$2,$B43)</f>
        <v>-</v>
      </c>
      <c r="AO43" s="5" t="str" cm="1">
        <f t="array" ref="AO43">INDEX(Resultat!$D$5:$BK$79,AO$2,$B43)</f>
        <v>-</v>
      </c>
      <c r="AP43" s="5" t="str" cm="1">
        <f t="array" ref="AP43">INDEX(Resultat!$D$5:$BK$79,AP$2,$B43)</f>
        <v>-</v>
      </c>
    </row>
    <row r="44" spans="2:42" x14ac:dyDescent="0.4">
      <c r="B44" s="277">
        <v>42</v>
      </c>
      <c r="C44" t="str" cm="1">
        <f t="array" ref="C44">INDEX(Resultat!$D$5:$BK$73,C$2,$B44)</f>
        <v>Ikke tastet</v>
      </c>
      <c r="D44" s="5" t="str" cm="1">
        <f t="array" ref="D44">INDEX(Resultat!$D$5:$BK$79,D$2,$B44)</f>
        <v>-</v>
      </c>
      <c r="E44" s="5" t="str" cm="1">
        <f t="array" ref="E44">INDEX(Resultat!$D$5:$BK$79,E$2,$B44)</f>
        <v/>
      </c>
      <c r="F44" s="340" t="str" cm="1">
        <f t="array" ref="F44">INDEX(Resultat!$D$5:$BK$79,F$2,$B44)</f>
        <v/>
      </c>
      <c r="G44" s="340" t="str" cm="1">
        <f t="array" ref="G44">INDEX(Resultat!$D$5:$BK$79,G$2,$B44)</f>
        <v/>
      </c>
      <c r="H44" s="340" t="str" cm="1">
        <f t="array" ref="H44">INDEX(Resultat!$D$5:$BK$79,H$2,$B44)</f>
        <v/>
      </c>
      <c r="I44" s="5" t="str" cm="1">
        <f t="array" ref="I44">INDEX(Resultat!$D$5:$BK$79,I$2,$B44)</f>
        <v/>
      </c>
      <c r="J44" s="341" t="str" cm="1">
        <f t="array" ref="J44">INDEX(Resultat!$D$5:$BK$79,J$2,$B44)</f>
        <v/>
      </c>
      <c r="K44" s="341" t="str" cm="1">
        <f t="array" ref="K44">INDEX(Resultat!$D$5:$BK$79,K$2,$B44)</f>
        <v/>
      </c>
      <c r="L44" s="341" t="str" cm="1">
        <f t="array" ref="L44">INDEX(Resultat!$D$5:$BK$79,L$2,$B44)</f>
        <v/>
      </c>
      <c r="M44" s="341" t="str" cm="1">
        <f t="array" ref="M44">INDEX(Resultat!$D$5:$BK$79,M$2,$B44)</f>
        <v/>
      </c>
      <c r="N44" s="341" t="str" cm="1">
        <f t="array" ref="N44">INDEX(Resultat!$D$5:$BK$79,N$2,$B44)</f>
        <v/>
      </c>
      <c r="O44" s="5" t="str" cm="1">
        <f t="array" ref="O44">INDEX(Resultat!$D$5:$BK$79,O$2,$B44)</f>
        <v/>
      </c>
      <c r="P44" s="5" t="str" cm="1">
        <f t="array" ref="P44">INDEX(Resultat!$D$5:$BK$79,P$2,$B44)</f>
        <v/>
      </c>
      <c r="Q44" s="5" t="str" cm="1">
        <f t="array" ref="Q44">INDEX(Resultat!$D$5:$BK$79,Q$2,$B44)</f>
        <v/>
      </c>
      <c r="R44" s="5" t="str" cm="1">
        <f t="array" ref="R44">INDEX(Resultat!$D$5:$BK$79,R$2,$B44)</f>
        <v/>
      </c>
      <c r="S44" s="5" t="str" cm="1">
        <f t="array" ref="S44">INDEX(Resultat!$D$5:$BK$79,S$2,$B44)</f>
        <v/>
      </c>
      <c r="T44" s="342" t="str" cm="1">
        <f t="array" ref="T44">INDEX(Resultat!$D$5:$BK$79,T$2,$B44)</f>
        <v/>
      </c>
      <c r="U44" s="340" t="str" cm="1">
        <f t="array" ref="U44">INDEX(Resultat!$D$5:$BK$79,U$2,$B44)</f>
        <v/>
      </c>
      <c r="V44" s="340" t="str" cm="1">
        <f t="array" ref="V44">INDEX(Resultat!$D$5:$BK$79,V$2,$B44)</f>
        <v/>
      </c>
      <c r="W44" s="340" t="str" cm="1">
        <f t="array" ref="W44">INDEX(Resultat!$D$5:$BK$79,W$2,$B44)</f>
        <v/>
      </c>
      <c r="X44" s="340" t="str" cm="1">
        <f t="array" ref="X44">INDEX(Resultat!$D$5:$BK$79,X$2,$B44)</f>
        <v/>
      </c>
      <c r="Y44" s="5" t="str" cm="1">
        <f t="array" ref="Y44">INDEX(Resultat!$D$5:$BK$79,Y$2,$B44)</f>
        <v/>
      </c>
      <c r="Z44" s="5" t="str" cm="1">
        <f t="array" ref="Z44">INDEX(Resultat!$D$5:$BK$79,Z$2,$B44)</f>
        <v/>
      </c>
      <c r="AA44" s="5" t="str" cm="1">
        <f t="array" ref="AA44">INDEX(Resultat!$D$5:$BK$79,AA$2,$B44)</f>
        <v/>
      </c>
      <c r="AB44" s="5" t="str" cm="1">
        <f t="array" ref="AB44">INDEX(Resultat!$D$5:$BK$79,AB$2,$B44)</f>
        <v/>
      </c>
      <c r="AC44" s="5" t="str" cm="1">
        <f t="array" ref="AC44">INDEX(Resultat!$D$5:$BK$79,AC$2,$B44)</f>
        <v/>
      </c>
      <c r="AD44" s="5" t="str" cm="1">
        <f t="array" ref="AD44">INDEX(Resultat!$D$5:$BK$79,AD$2,$B44)</f>
        <v/>
      </c>
      <c r="AE44" s="5" t="str" cm="1">
        <f t="array" ref="AE44">INDEX(Resultat!$D$5:$BK$79,AE$2,$B44)</f>
        <v/>
      </c>
      <c r="AF44" s="5" t="str" cm="1">
        <f t="array" ref="AF44">INDEX(Resultat!$D$5:$BK$79,AF$2,$B44)</f>
        <v/>
      </c>
      <c r="AG44" s="340" t="str" cm="1">
        <f t="array" ref="AG44">INDEX(Resultat!$D$5:$BK$79,AG$2,$B44)</f>
        <v/>
      </c>
      <c r="AH44" s="5" t="str" cm="1">
        <f t="array" ref="AH44">INDEX(Resultat!$D$5:$BK$79,AH$2,$B44)</f>
        <v/>
      </c>
      <c r="AI44" s="340" t="str" cm="1">
        <f t="array" ref="AI44">INDEX(Resultat!$D$5:$BK$79,AI$2,$B44)</f>
        <v/>
      </c>
      <c r="AJ44" s="5" t="str" cm="1">
        <f t="array" ref="AJ44">INDEX(Resultat!$D$5:$BK$79,AJ$2,$B44)</f>
        <v/>
      </c>
      <c r="AK44" s="5" t="str" cm="1">
        <f t="array" ref="AK44">INDEX(Resultat!$D$5:$BK$79,AK$2,$B44)</f>
        <v/>
      </c>
      <c r="AL44" s="5" t="str" cm="1">
        <f t="array" ref="AL44">INDEX(Resultat!$D$5:$BK$79,AL$2,$B44)</f>
        <v>-</v>
      </c>
      <c r="AM44" s="5" t="str" cm="1">
        <f t="array" ref="AM44">INDEX(Resultat!$D$5:$BK$79,AM$2,$B44)</f>
        <v>-</v>
      </c>
      <c r="AN44" s="5" t="str" cm="1">
        <f t="array" ref="AN44">INDEX(Resultat!$D$5:$BK$79,AN$2,$B44)</f>
        <v>-</v>
      </c>
      <c r="AO44" s="5" t="str" cm="1">
        <f t="array" ref="AO44">INDEX(Resultat!$D$5:$BK$79,AO$2,$B44)</f>
        <v>-</v>
      </c>
      <c r="AP44" s="5" t="str" cm="1">
        <f t="array" ref="AP44">INDEX(Resultat!$D$5:$BK$79,AP$2,$B44)</f>
        <v>-</v>
      </c>
    </row>
    <row r="45" spans="2:42" x14ac:dyDescent="0.4">
      <c r="B45" s="277">
        <v>43</v>
      </c>
      <c r="C45" t="str" cm="1">
        <f t="array" ref="C45">INDEX(Resultat!$D$5:$BK$73,C$2,$B45)</f>
        <v>Ikke tastet</v>
      </c>
      <c r="D45" s="5" t="str" cm="1">
        <f t="array" ref="D45">INDEX(Resultat!$D$5:$BK$79,D$2,$B45)</f>
        <v>-</v>
      </c>
      <c r="E45" s="5" t="str" cm="1">
        <f t="array" ref="E45">INDEX(Resultat!$D$5:$BK$79,E$2,$B45)</f>
        <v/>
      </c>
      <c r="F45" s="340" t="str" cm="1">
        <f t="array" ref="F45">INDEX(Resultat!$D$5:$BK$79,F$2,$B45)</f>
        <v/>
      </c>
      <c r="G45" s="340" t="str" cm="1">
        <f t="array" ref="G45">INDEX(Resultat!$D$5:$BK$79,G$2,$B45)</f>
        <v/>
      </c>
      <c r="H45" s="340" t="str" cm="1">
        <f t="array" ref="H45">INDEX(Resultat!$D$5:$BK$79,H$2,$B45)</f>
        <v/>
      </c>
      <c r="I45" s="5" t="str" cm="1">
        <f t="array" ref="I45">INDEX(Resultat!$D$5:$BK$79,I$2,$B45)</f>
        <v/>
      </c>
      <c r="J45" s="341" t="str" cm="1">
        <f t="array" ref="J45">INDEX(Resultat!$D$5:$BK$79,J$2,$B45)</f>
        <v/>
      </c>
      <c r="K45" s="341" t="str" cm="1">
        <f t="array" ref="K45">INDEX(Resultat!$D$5:$BK$79,K$2,$B45)</f>
        <v/>
      </c>
      <c r="L45" s="341" t="str" cm="1">
        <f t="array" ref="L45">INDEX(Resultat!$D$5:$BK$79,L$2,$B45)</f>
        <v/>
      </c>
      <c r="M45" s="341" t="str" cm="1">
        <f t="array" ref="M45">INDEX(Resultat!$D$5:$BK$79,M$2,$B45)</f>
        <v/>
      </c>
      <c r="N45" s="341" t="str" cm="1">
        <f t="array" ref="N45">INDEX(Resultat!$D$5:$BK$79,N$2,$B45)</f>
        <v/>
      </c>
      <c r="O45" s="5" t="str" cm="1">
        <f t="array" ref="O45">INDEX(Resultat!$D$5:$BK$79,O$2,$B45)</f>
        <v/>
      </c>
      <c r="P45" s="5" t="str" cm="1">
        <f t="array" ref="P45">INDEX(Resultat!$D$5:$BK$79,P$2,$B45)</f>
        <v/>
      </c>
      <c r="Q45" s="5" t="str" cm="1">
        <f t="array" ref="Q45">INDEX(Resultat!$D$5:$BK$79,Q$2,$B45)</f>
        <v/>
      </c>
      <c r="R45" s="5" t="str" cm="1">
        <f t="array" ref="R45">INDEX(Resultat!$D$5:$BK$79,R$2,$B45)</f>
        <v/>
      </c>
      <c r="S45" s="5" t="str" cm="1">
        <f t="array" ref="S45">INDEX(Resultat!$D$5:$BK$79,S$2,$B45)</f>
        <v/>
      </c>
      <c r="T45" s="342" t="str" cm="1">
        <f t="array" ref="T45">INDEX(Resultat!$D$5:$BK$79,T$2,$B45)</f>
        <v/>
      </c>
      <c r="U45" s="340" t="str" cm="1">
        <f t="array" ref="U45">INDEX(Resultat!$D$5:$BK$79,U$2,$B45)</f>
        <v/>
      </c>
      <c r="V45" s="340" t="str" cm="1">
        <f t="array" ref="V45">INDEX(Resultat!$D$5:$BK$79,V$2,$B45)</f>
        <v/>
      </c>
      <c r="W45" s="340" t="str" cm="1">
        <f t="array" ref="W45">INDEX(Resultat!$D$5:$BK$79,W$2,$B45)</f>
        <v/>
      </c>
      <c r="X45" s="340" t="str" cm="1">
        <f t="array" ref="X45">INDEX(Resultat!$D$5:$BK$79,X$2,$B45)</f>
        <v/>
      </c>
      <c r="Y45" s="5" t="str" cm="1">
        <f t="array" ref="Y45">INDEX(Resultat!$D$5:$BK$79,Y$2,$B45)</f>
        <v/>
      </c>
      <c r="Z45" s="5" t="str" cm="1">
        <f t="array" ref="Z45">INDEX(Resultat!$D$5:$BK$79,Z$2,$B45)</f>
        <v/>
      </c>
      <c r="AA45" s="5" t="str" cm="1">
        <f t="array" ref="AA45">INDEX(Resultat!$D$5:$BK$79,AA$2,$B45)</f>
        <v/>
      </c>
      <c r="AB45" s="5" t="str" cm="1">
        <f t="array" ref="AB45">INDEX(Resultat!$D$5:$BK$79,AB$2,$B45)</f>
        <v/>
      </c>
      <c r="AC45" s="5" t="str" cm="1">
        <f t="array" ref="AC45">INDEX(Resultat!$D$5:$BK$79,AC$2,$B45)</f>
        <v/>
      </c>
      <c r="AD45" s="5" t="str" cm="1">
        <f t="array" ref="AD45">INDEX(Resultat!$D$5:$BK$79,AD$2,$B45)</f>
        <v/>
      </c>
      <c r="AE45" s="5" t="str" cm="1">
        <f t="array" ref="AE45">INDEX(Resultat!$D$5:$BK$79,AE$2,$B45)</f>
        <v/>
      </c>
      <c r="AF45" s="5" t="str" cm="1">
        <f t="array" ref="AF45">INDEX(Resultat!$D$5:$BK$79,AF$2,$B45)</f>
        <v/>
      </c>
      <c r="AG45" s="340" t="str" cm="1">
        <f t="array" ref="AG45">INDEX(Resultat!$D$5:$BK$79,AG$2,$B45)</f>
        <v/>
      </c>
      <c r="AH45" s="5" t="str" cm="1">
        <f t="array" ref="AH45">INDEX(Resultat!$D$5:$BK$79,AH$2,$B45)</f>
        <v/>
      </c>
      <c r="AI45" s="340" t="str" cm="1">
        <f t="array" ref="AI45">INDEX(Resultat!$D$5:$BK$79,AI$2,$B45)</f>
        <v/>
      </c>
      <c r="AJ45" s="5" t="str" cm="1">
        <f t="array" ref="AJ45">INDEX(Resultat!$D$5:$BK$79,AJ$2,$B45)</f>
        <v/>
      </c>
      <c r="AK45" s="5" t="str" cm="1">
        <f t="array" ref="AK45">INDEX(Resultat!$D$5:$BK$79,AK$2,$B45)</f>
        <v/>
      </c>
      <c r="AL45" s="5" t="str" cm="1">
        <f t="array" ref="AL45">INDEX(Resultat!$D$5:$BK$79,AL$2,$B45)</f>
        <v>-</v>
      </c>
      <c r="AM45" s="5" t="str" cm="1">
        <f t="array" ref="AM45">INDEX(Resultat!$D$5:$BK$79,AM$2,$B45)</f>
        <v>-</v>
      </c>
      <c r="AN45" s="5" t="str" cm="1">
        <f t="array" ref="AN45">INDEX(Resultat!$D$5:$BK$79,AN$2,$B45)</f>
        <v>-</v>
      </c>
      <c r="AO45" s="5" t="str" cm="1">
        <f t="array" ref="AO45">INDEX(Resultat!$D$5:$BK$79,AO$2,$B45)</f>
        <v>-</v>
      </c>
      <c r="AP45" s="5" t="str" cm="1">
        <f t="array" ref="AP45">INDEX(Resultat!$D$5:$BK$79,AP$2,$B45)</f>
        <v>-</v>
      </c>
    </row>
    <row r="46" spans="2:42" x14ac:dyDescent="0.4">
      <c r="B46" s="277">
        <v>44</v>
      </c>
      <c r="C46" t="str" cm="1">
        <f t="array" ref="C46">INDEX(Resultat!$D$5:$BK$73,C$2,$B46)</f>
        <v>Ikke tastet</v>
      </c>
      <c r="D46" s="5" t="str" cm="1">
        <f t="array" ref="D46">INDEX(Resultat!$D$5:$BK$79,D$2,$B46)</f>
        <v>-</v>
      </c>
      <c r="E46" s="5" t="str" cm="1">
        <f t="array" ref="E46">INDEX(Resultat!$D$5:$BK$79,E$2,$B46)</f>
        <v/>
      </c>
      <c r="F46" s="340" t="str" cm="1">
        <f t="array" ref="F46">INDEX(Resultat!$D$5:$BK$79,F$2,$B46)</f>
        <v/>
      </c>
      <c r="G46" s="340" t="str" cm="1">
        <f t="array" ref="G46">INDEX(Resultat!$D$5:$BK$79,G$2,$B46)</f>
        <v/>
      </c>
      <c r="H46" s="340" t="str" cm="1">
        <f t="array" ref="H46">INDEX(Resultat!$D$5:$BK$79,H$2,$B46)</f>
        <v/>
      </c>
      <c r="I46" s="5" t="str" cm="1">
        <f t="array" ref="I46">INDEX(Resultat!$D$5:$BK$79,I$2,$B46)</f>
        <v/>
      </c>
      <c r="J46" s="341" t="str" cm="1">
        <f t="array" ref="J46">INDEX(Resultat!$D$5:$BK$79,J$2,$B46)</f>
        <v/>
      </c>
      <c r="K46" s="341" t="str" cm="1">
        <f t="array" ref="K46">INDEX(Resultat!$D$5:$BK$79,K$2,$B46)</f>
        <v/>
      </c>
      <c r="L46" s="341" t="str" cm="1">
        <f t="array" ref="L46">INDEX(Resultat!$D$5:$BK$79,L$2,$B46)</f>
        <v/>
      </c>
      <c r="M46" s="341" t="str" cm="1">
        <f t="array" ref="M46">INDEX(Resultat!$D$5:$BK$79,M$2,$B46)</f>
        <v/>
      </c>
      <c r="N46" s="341" t="str" cm="1">
        <f t="array" ref="N46">INDEX(Resultat!$D$5:$BK$79,N$2,$B46)</f>
        <v/>
      </c>
      <c r="O46" s="5" t="str" cm="1">
        <f t="array" ref="O46">INDEX(Resultat!$D$5:$BK$79,O$2,$B46)</f>
        <v/>
      </c>
      <c r="P46" s="5" t="str" cm="1">
        <f t="array" ref="P46">INDEX(Resultat!$D$5:$BK$79,P$2,$B46)</f>
        <v/>
      </c>
      <c r="Q46" s="5" t="str" cm="1">
        <f t="array" ref="Q46">INDEX(Resultat!$D$5:$BK$79,Q$2,$B46)</f>
        <v/>
      </c>
      <c r="R46" s="5" t="str" cm="1">
        <f t="array" ref="R46">INDEX(Resultat!$D$5:$BK$79,R$2,$B46)</f>
        <v/>
      </c>
      <c r="S46" s="5" t="str" cm="1">
        <f t="array" ref="S46">INDEX(Resultat!$D$5:$BK$79,S$2,$B46)</f>
        <v/>
      </c>
      <c r="T46" s="342" t="str" cm="1">
        <f t="array" ref="T46">INDEX(Resultat!$D$5:$BK$79,T$2,$B46)</f>
        <v/>
      </c>
      <c r="U46" s="340" t="str" cm="1">
        <f t="array" ref="U46">INDEX(Resultat!$D$5:$BK$79,U$2,$B46)</f>
        <v/>
      </c>
      <c r="V46" s="340" t="str" cm="1">
        <f t="array" ref="V46">INDEX(Resultat!$D$5:$BK$79,V$2,$B46)</f>
        <v/>
      </c>
      <c r="W46" s="340" t="str" cm="1">
        <f t="array" ref="W46">INDEX(Resultat!$D$5:$BK$79,W$2,$B46)</f>
        <v/>
      </c>
      <c r="X46" s="340" t="str" cm="1">
        <f t="array" ref="X46">INDEX(Resultat!$D$5:$BK$79,X$2,$B46)</f>
        <v/>
      </c>
      <c r="Y46" s="5" t="str" cm="1">
        <f t="array" ref="Y46">INDEX(Resultat!$D$5:$BK$79,Y$2,$B46)</f>
        <v/>
      </c>
      <c r="Z46" s="5" t="str" cm="1">
        <f t="array" ref="Z46">INDEX(Resultat!$D$5:$BK$79,Z$2,$B46)</f>
        <v/>
      </c>
      <c r="AA46" s="5" t="str" cm="1">
        <f t="array" ref="AA46">INDEX(Resultat!$D$5:$BK$79,AA$2,$B46)</f>
        <v/>
      </c>
      <c r="AB46" s="5" t="str" cm="1">
        <f t="array" ref="AB46">INDEX(Resultat!$D$5:$BK$79,AB$2,$B46)</f>
        <v/>
      </c>
      <c r="AC46" s="5" t="str" cm="1">
        <f t="array" ref="AC46">INDEX(Resultat!$D$5:$BK$79,AC$2,$B46)</f>
        <v/>
      </c>
      <c r="AD46" s="5" t="str" cm="1">
        <f t="array" ref="AD46">INDEX(Resultat!$D$5:$BK$79,AD$2,$B46)</f>
        <v/>
      </c>
      <c r="AE46" s="5" t="str" cm="1">
        <f t="array" ref="AE46">INDEX(Resultat!$D$5:$BK$79,AE$2,$B46)</f>
        <v/>
      </c>
      <c r="AF46" s="5" t="str" cm="1">
        <f t="array" ref="AF46">INDEX(Resultat!$D$5:$BK$79,AF$2,$B46)</f>
        <v/>
      </c>
      <c r="AG46" s="340" t="str" cm="1">
        <f t="array" ref="AG46">INDEX(Resultat!$D$5:$BK$79,AG$2,$B46)</f>
        <v/>
      </c>
      <c r="AH46" s="5" t="str" cm="1">
        <f t="array" ref="AH46">INDEX(Resultat!$D$5:$BK$79,AH$2,$B46)</f>
        <v/>
      </c>
      <c r="AI46" s="340" t="str" cm="1">
        <f t="array" ref="AI46">INDEX(Resultat!$D$5:$BK$79,AI$2,$B46)</f>
        <v/>
      </c>
      <c r="AJ46" s="5" t="str" cm="1">
        <f t="array" ref="AJ46">INDEX(Resultat!$D$5:$BK$79,AJ$2,$B46)</f>
        <v/>
      </c>
      <c r="AK46" s="5" t="str" cm="1">
        <f t="array" ref="AK46">INDEX(Resultat!$D$5:$BK$79,AK$2,$B46)</f>
        <v/>
      </c>
      <c r="AL46" s="5" t="str" cm="1">
        <f t="array" ref="AL46">INDEX(Resultat!$D$5:$BK$79,AL$2,$B46)</f>
        <v>-</v>
      </c>
      <c r="AM46" s="5" t="str" cm="1">
        <f t="array" ref="AM46">INDEX(Resultat!$D$5:$BK$79,AM$2,$B46)</f>
        <v>-</v>
      </c>
      <c r="AN46" s="5" t="str" cm="1">
        <f t="array" ref="AN46">INDEX(Resultat!$D$5:$BK$79,AN$2,$B46)</f>
        <v>-</v>
      </c>
      <c r="AO46" s="5" t="str" cm="1">
        <f t="array" ref="AO46">INDEX(Resultat!$D$5:$BK$79,AO$2,$B46)</f>
        <v>-</v>
      </c>
      <c r="AP46" s="5" t="str" cm="1">
        <f t="array" ref="AP46">INDEX(Resultat!$D$5:$BK$79,AP$2,$B46)</f>
        <v>-</v>
      </c>
    </row>
    <row r="47" spans="2:42" x14ac:dyDescent="0.4">
      <c r="B47" s="277">
        <v>45</v>
      </c>
      <c r="C47" t="str" cm="1">
        <f t="array" ref="C47">INDEX(Resultat!$D$5:$BK$73,C$2,$B47)</f>
        <v>Ikke tastet</v>
      </c>
      <c r="D47" s="5" t="str" cm="1">
        <f t="array" ref="D47">INDEX(Resultat!$D$5:$BK$79,D$2,$B47)</f>
        <v>-</v>
      </c>
      <c r="E47" s="5" t="str" cm="1">
        <f t="array" ref="E47">INDEX(Resultat!$D$5:$BK$79,E$2,$B47)</f>
        <v/>
      </c>
      <c r="F47" s="340" t="str" cm="1">
        <f t="array" ref="F47">INDEX(Resultat!$D$5:$BK$79,F$2,$B47)</f>
        <v/>
      </c>
      <c r="G47" s="340" t="str" cm="1">
        <f t="array" ref="G47">INDEX(Resultat!$D$5:$BK$79,G$2,$B47)</f>
        <v/>
      </c>
      <c r="H47" s="340" t="str" cm="1">
        <f t="array" ref="H47">INDEX(Resultat!$D$5:$BK$79,H$2,$B47)</f>
        <v/>
      </c>
      <c r="I47" s="5" t="str" cm="1">
        <f t="array" ref="I47">INDEX(Resultat!$D$5:$BK$79,I$2,$B47)</f>
        <v/>
      </c>
      <c r="J47" s="341" t="str" cm="1">
        <f t="array" ref="J47">INDEX(Resultat!$D$5:$BK$79,J$2,$B47)</f>
        <v/>
      </c>
      <c r="K47" s="341" t="str" cm="1">
        <f t="array" ref="K47">INDEX(Resultat!$D$5:$BK$79,K$2,$B47)</f>
        <v/>
      </c>
      <c r="L47" s="341" t="str" cm="1">
        <f t="array" ref="L47">INDEX(Resultat!$D$5:$BK$79,L$2,$B47)</f>
        <v/>
      </c>
      <c r="M47" s="341" t="str" cm="1">
        <f t="array" ref="M47">INDEX(Resultat!$D$5:$BK$79,M$2,$B47)</f>
        <v/>
      </c>
      <c r="N47" s="341" t="str" cm="1">
        <f t="array" ref="N47">INDEX(Resultat!$D$5:$BK$79,N$2,$B47)</f>
        <v/>
      </c>
      <c r="O47" s="5" t="str" cm="1">
        <f t="array" ref="O47">INDEX(Resultat!$D$5:$BK$79,O$2,$B47)</f>
        <v/>
      </c>
      <c r="P47" s="5" t="str" cm="1">
        <f t="array" ref="P47">INDEX(Resultat!$D$5:$BK$79,P$2,$B47)</f>
        <v/>
      </c>
      <c r="Q47" s="5" t="str" cm="1">
        <f t="array" ref="Q47">INDEX(Resultat!$D$5:$BK$79,Q$2,$B47)</f>
        <v/>
      </c>
      <c r="R47" s="5" t="str" cm="1">
        <f t="array" ref="R47">INDEX(Resultat!$D$5:$BK$79,R$2,$B47)</f>
        <v/>
      </c>
      <c r="S47" s="5" t="str" cm="1">
        <f t="array" ref="S47">INDEX(Resultat!$D$5:$BK$79,S$2,$B47)</f>
        <v/>
      </c>
      <c r="T47" s="342" t="str" cm="1">
        <f t="array" ref="T47">INDEX(Resultat!$D$5:$BK$79,T$2,$B47)</f>
        <v/>
      </c>
      <c r="U47" s="340" t="str" cm="1">
        <f t="array" ref="U47">INDEX(Resultat!$D$5:$BK$79,U$2,$B47)</f>
        <v/>
      </c>
      <c r="V47" s="340" t="str" cm="1">
        <f t="array" ref="V47">INDEX(Resultat!$D$5:$BK$79,V$2,$B47)</f>
        <v/>
      </c>
      <c r="W47" s="340" t="str" cm="1">
        <f t="array" ref="W47">INDEX(Resultat!$D$5:$BK$79,W$2,$B47)</f>
        <v/>
      </c>
      <c r="X47" s="340" t="str" cm="1">
        <f t="array" ref="X47">INDEX(Resultat!$D$5:$BK$79,X$2,$B47)</f>
        <v/>
      </c>
      <c r="Y47" s="5" t="str" cm="1">
        <f t="array" ref="Y47">INDEX(Resultat!$D$5:$BK$79,Y$2,$B47)</f>
        <v/>
      </c>
      <c r="Z47" s="5" t="str" cm="1">
        <f t="array" ref="Z47">INDEX(Resultat!$D$5:$BK$79,Z$2,$B47)</f>
        <v/>
      </c>
      <c r="AA47" s="5" t="str" cm="1">
        <f t="array" ref="AA47">INDEX(Resultat!$D$5:$BK$79,AA$2,$B47)</f>
        <v/>
      </c>
      <c r="AB47" s="5" t="str" cm="1">
        <f t="array" ref="AB47">INDEX(Resultat!$D$5:$BK$79,AB$2,$B47)</f>
        <v/>
      </c>
      <c r="AC47" s="5" t="str" cm="1">
        <f t="array" ref="AC47">INDEX(Resultat!$D$5:$BK$79,AC$2,$B47)</f>
        <v/>
      </c>
      <c r="AD47" s="5" t="str" cm="1">
        <f t="array" ref="AD47">INDEX(Resultat!$D$5:$BK$79,AD$2,$B47)</f>
        <v/>
      </c>
      <c r="AE47" s="5" t="str" cm="1">
        <f t="array" ref="AE47">INDEX(Resultat!$D$5:$BK$79,AE$2,$B47)</f>
        <v/>
      </c>
      <c r="AF47" s="5" t="str" cm="1">
        <f t="array" ref="AF47">INDEX(Resultat!$D$5:$BK$79,AF$2,$B47)</f>
        <v/>
      </c>
      <c r="AG47" s="340" t="str" cm="1">
        <f t="array" ref="AG47">INDEX(Resultat!$D$5:$BK$79,AG$2,$B47)</f>
        <v/>
      </c>
      <c r="AH47" s="5" t="str" cm="1">
        <f t="array" ref="AH47">INDEX(Resultat!$D$5:$BK$79,AH$2,$B47)</f>
        <v/>
      </c>
      <c r="AI47" s="340" t="str" cm="1">
        <f t="array" ref="AI47">INDEX(Resultat!$D$5:$BK$79,AI$2,$B47)</f>
        <v/>
      </c>
      <c r="AJ47" s="5" t="str" cm="1">
        <f t="array" ref="AJ47">INDEX(Resultat!$D$5:$BK$79,AJ$2,$B47)</f>
        <v/>
      </c>
      <c r="AK47" s="5" t="str" cm="1">
        <f t="array" ref="AK47">INDEX(Resultat!$D$5:$BK$79,AK$2,$B47)</f>
        <v/>
      </c>
      <c r="AL47" s="5" t="str" cm="1">
        <f t="array" ref="AL47">INDEX(Resultat!$D$5:$BK$79,AL$2,$B47)</f>
        <v>-</v>
      </c>
      <c r="AM47" s="5" t="str" cm="1">
        <f t="array" ref="AM47">INDEX(Resultat!$D$5:$BK$79,AM$2,$B47)</f>
        <v>-</v>
      </c>
      <c r="AN47" s="5" t="str" cm="1">
        <f t="array" ref="AN47">INDEX(Resultat!$D$5:$BK$79,AN$2,$B47)</f>
        <v>-</v>
      </c>
      <c r="AO47" s="5" t="str" cm="1">
        <f t="array" ref="AO47">INDEX(Resultat!$D$5:$BK$79,AO$2,$B47)</f>
        <v>-</v>
      </c>
      <c r="AP47" s="5" t="str" cm="1">
        <f t="array" ref="AP47">INDEX(Resultat!$D$5:$BK$79,AP$2,$B47)</f>
        <v>-</v>
      </c>
    </row>
    <row r="48" spans="2:42" x14ac:dyDescent="0.4">
      <c r="B48" s="277">
        <v>46</v>
      </c>
      <c r="C48" t="str" cm="1">
        <f t="array" ref="C48">INDEX(Resultat!$D$5:$BK$73,C$2,$B48)</f>
        <v>Ikke tastet</v>
      </c>
      <c r="D48" s="5" t="str" cm="1">
        <f t="array" ref="D48">INDEX(Resultat!$D$5:$BK$79,D$2,$B48)</f>
        <v>-</v>
      </c>
      <c r="E48" s="5" t="str" cm="1">
        <f t="array" ref="E48">INDEX(Resultat!$D$5:$BK$79,E$2,$B48)</f>
        <v/>
      </c>
      <c r="F48" s="340" t="str" cm="1">
        <f t="array" ref="F48">INDEX(Resultat!$D$5:$BK$79,F$2,$B48)</f>
        <v/>
      </c>
      <c r="G48" s="340" t="str" cm="1">
        <f t="array" ref="G48">INDEX(Resultat!$D$5:$BK$79,G$2,$B48)</f>
        <v/>
      </c>
      <c r="H48" s="340" t="str" cm="1">
        <f t="array" ref="H48">INDEX(Resultat!$D$5:$BK$79,H$2,$B48)</f>
        <v/>
      </c>
      <c r="I48" s="5" t="str" cm="1">
        <f t="array" ref="I48">INDEX(Resultat!$D$5:$BK$79,I$2,$B48)</f>
        <v/>
      </c>
      <c r="J48" s="341" t="str" cm="1">
        <f t="array" ref="J48">INDEX(Resultat!$D$5:$BK$79,J$2,$B48)</f>
        <v/>
      </c>
      <c r="K48" s="341" t="str" cm="1">
        <f t="array" ref="K48">INDEX(Resultat!$D$5:$BK$79,K$2,$B48)</f>
        <v/>
      </c>
      <c r="L48" s="341" t="str" cm="1">
        <f t="array" ref="L48">INDEX(Resultat!$D$5:$BK$79,L$2,$B48)</f>
        <v/>
      </c>
      <c r="M48" s="341" t="str" cm="1">
        <f t="array" ref="M48">INDEX(Resultat!$D$5:$BK$79,M$2,$B48)</f>
        <v/>
      </c>
      <c r="N48" s="341" t="str" cm="1">
        <f t="array" ref="N48">INDEX(Resultat!$D$5:$BK$79,N$2,$B48)</f>
        <v/>
      </c>
      <c r="O48" s="5" t="str" cm="1">
        <f t="array" ref="O48">INDEX(Resultat!$D$5:$BK$79,O$2,$B48)</f>
        <v/>
      </c>
      <c r="P48" s="5" t="str" cm="1">
        <f t="array" ref="P48">INDEX(Resultat!$D$5:$BK$79,P$2,$B48)</f>
        <v/>
      </c>
      <c r="Q48" s="5" t="str" cm="1">
        <f t="array" ref="Q48">INDEX(Resultat!$D$5:$BK$79,Q$2,$B48)</f>
        <v/>
      </c>
      <c r="R48" s="5" t="str" cm="1">
        <f t="array" ref="R48">INDEX(Resultat!$D$5:$BK$79,R$2,$B48)</f>
        <v/>
      </c>
      <c r="S48" s="5" t="str" cm="1">
        <f t="array" ref="S48">INDEX(Resultat!$D$5:$BK$79,S$2,$B48)</f>
        <v/>
      </c>
      <c r="T48" s="342" t="str" cm="1">
        <f t="array" ref="T48">INDEX(Resultat!$D$5:$BK$79,T$2,$B48)</f>
        <v/>
      </c>
      <c r="U48" s="340" t="str" cm="1">
        <f t="array" ref="U48">INDEX(Resultat!$D$5:$BK$79,U$2,$B48)</f>
        <v/>
      </c>
      <c r="V48" s="340" t="str" cm="1">
        <f t="array" ref="V48">INDEX(Resultat!$D$5:$BK$79,V$2,$B48)</f>
        <v/>
      </c>
      <c r="W48" s="340" t="str" cm="1">
        <f t="array" ref="W48">INDEX(Resultat!$D$5:$BK$79,W$2,$B48)</f>
        <v/>
      </c>
      <c r="X48" s="340" t="str" cm="1">
        <f t="array" ref="X48">INDEX(Resultat!$D$5:$BK$79,X$2,$B48)</f>
        <v/>
      </c>
      <c r="Y48" s="5" t="str" cm="1">
        <f t="array" ref="Y48">INDEX(Resultat!$D$5:$BK$79,Y$2,$B48)</f>
        <v/>
      </c>
      <c r="Z48" s="5" t="str" cm="1">
        <f t="array" ref="Z48">INDEX(Resultat!$D$5:$BK$79,Z$2,$B48)</f>
        <v/>
      </c>
      <c r="AA48" s="5" t="str" cm="1">
        <f t="array" ref="AA48">INDEX(Resultat!$D$5:$BK$79,AA$2,$B48)</f>
        <v/>
      </c>
      <c r="AB48" s="5" t="str" cm="1">
        <f t="array" ref="AB48">INDEX(Resultat!$D$5:$BK$79,AB$2,$B48)</f>
        <v/>
      </c>
      <c r="AC48" s="5" t="str" cm="1">
        <f t="array" ref="AC48">INDEX(Resultat!$D$5:$BK$79,AC$2,$B48)</f>
        <v/>
      </c>
      <c r="AD48" s="5" t="str" cm="1">
        <f t="array" ref="AD48">INDEX(Resultat!$D$5:$BK$79,AD$2,$B48)</f>
        <v/>
      </c>
      <c r="AE48" s="5" t="str" cm="1">
        <f t="array" ref="AE48">INDEX(Resultat!$D$5:$BK$79,AE$2,$B48)</f>
        <v/>
      </c>
      <c r="AF48" s="5" t="str" cm="1">
        <f t="array" ref="AF48">INDEX(Resultat!$D$5:$BK$79,AF$2,$B48)</f>
        <v/>
      </c>
      <c r="AG48" s="340" t="str" cm="1">
        <f t="array" ref="AG48">INDEX(Resultat!$D$5:$BK$79,AG$2,$B48)</f>
        <v/>
      </c>
      <c r="AH48" s="5" t="str" cm="1">
        <f t="array" ref="AH48">INDEX(Resultat!$D$5:$BK$79,AH$2,$B48)</f>
        <v/>
      </c>
      <c r="AI48" s="340" t="str" cm="1">
        <f t="array" ref="AI48">INDEX(Resultat!$D$5:$BK$79,AI$2,$B48)</f>
        <v/>
      </c>
      <c r="AJ48" s="5" t="str" cm="1">
        <f t="array" ref="AJ48">INDEX(Resultat!$D$5:$BK$79,AJ$2,$B48)</f>
        <v/>
      </c>
      <c r="AK48" s="5" t="str" cm="1">
        <f t="array" ref="AK48">INDEX(Resultat!$D$5:$BK$79,AK$2,$B48)</f>
        <v/>
      </c>
      <c r="AL48" s="5" t="str" cm="1">
        <f t="array" ref="AL48">INDEX(Resultat!$D$5:$BK$79,AL$2,$B48)</f>
        <v>-</v>
      </c>
      <c r="AM48" s="5" t="str" cm="1">
        <f t="array" ref="AM48">INDEX(Resultat!$D$5:$BK$79,AM$2,$B48)</f>
        <v>-</v>
      </c>
      <c r="AN48" s="5" t="str" cm="1">
        <f t="array" ref="AN48">INDEX(Resultat!$D$5:$BK$79,AN$2,$B48)</f>
        <v>-</v>
      </c>
      <c r="AO48" s="5" t="str" cm="1">
        <f t="array" ref="AO48">INDEX(Resultat!$D$5:$BK$79,AO$2,$B48)</f>
        <v>-</v>
      </c>
      <c r="AP48" s="5" t="str" cm="1">
        <f t="array" ref="AP48">INDEX(Resultat!$D$5:$BK$79,AP$2,$B48)</f>
        <v>-</v>
      </c>
    </row>
    <row r="49" spans="1:42" x14ac:dyDescent="0.4">
      <c r="B49" s="277">
        <v>47</v>
      </c>
      <c r="C49" t="str" cm="1">
        <f t="array" ref="C49">INDEX(Resultat!$D$5:$BK$73,C$2,$B49)</f>
        <v>Ikke tastet</v>
      </c>
      <c r="D49" s="5" t="str" cm="1">
        <f t="array" ref="D49">INDEX(Resultat!$D$5:$BK$79,D$2,$B49)</f>
        <v>-</v>
      </c>
      <c r="E49" s="5" t="str" cm="1">
        <f t="array" ref="E49">INDEX(Resultat!$D$5:$BK$79,E$2,$B49)</f>
        <v/>
      </c>
      <c r="F49" s="340" t="str" cm="1">
        <f t="array" ref="F49">INDEX(Resultat!$D$5:$BK$79,F$2,$B49)</f>
        <v/>
      </c>
      <c r="G49" s="340" t="str" cm="1">
        <f t="array" ref="G49">INDEX(Resultat!$D$5:$BK$79,G$2,$B49)</f>
        <v/>
      </c>
      <c r="H49" s="340" t="str" cm="1">
        <f t="array" ref="H49">INDEX(Resultat!$D$5:$BK$79,H$2,$B49)</f>
        <v/>
      </c>
      <c r="I49" s="5" t="str" cm="1">
        <f t="array" ref="I49">INDEX(Resultat!$D$5:$BK$79,I$2,$B49)</f>
        <v/>
      </c>
      <c r="J49" s="341" t="str" cm="1">
        <f t="array" ref="J49">INDEX(Resultat!$D$5:$BK$79,J$2,$B49)</f>
        <v/>
      </c>
      <c r="K49" s="341" t="str" cm="1">
        <f t="array" ref="K49">INDEX(Resultat!$D$5:$BK$79,K$2,$B49)</f>
        <v/>
      </c>
      <c r="L49" s="341" t="str" cm="1">
        <f t="array" ref="L49">INDEX(Resultat!$D$5:$BK$79,L$2,$B49)</f>
        <v/>
      </c>
      <c r="M49" s="341" t="str" cm="1">
        <f t="array" ref="M49">INDEX(Resultat!$D$5:$BK$79,M$2,$B49)</f>
        <v/>
      </c>
      <c r="N49" s="341" t="str" cm="1">
        <f t="array" ref="N49">INDEX(Resultat!$D$5:$BK$79,N$2,$B49)</f>
        <v/>
      </c>
      <c r="O49" s="5" t="str" cm="1">
        <f t="array" ref="O49">INDEX(Resultat!$D$5:$BK$79,O$2,$B49)</f>
        <v/>
      </c>
      <c r="P49" s="5" t="str" cm="1">
        <f t="array" ref="P49">INDEX(Resultat!$D$5:$BK$79,P$2,$B49)</f>
        <v/>
      </c>
      <c r="Q49" s="5" t="str" cm="1">
        <f t="array" ref="Q49">INDEX(Resultat!$D$5:$BK$79,Q$2,$B49)</f>
        <v/>
      </c>
      <c r="R49" s="5" t="str" cm="1">
        <f t="array" ref="R49">INDEX(Resultat!$D$5:$BK$79,R$2,$B49)</f>
        <v/>
      </c>
      <c r="S49" s="5" t="str" cm="1">
        <f t="array" ref="S49">INDEX(Resultat!$D$5:$BK$79,S$2,$B49)</f>
        <v/>
      </c>
      <c r="T49" s="342" t="str" cm="1">
        <f t="array" ref="T49">INDEX(Resultat!$D$5:$BK$79,T$2,$B49)</f>
        <v/>
      </c>
      <c r="U49" s="340" t="str" cm="1">
        <f t="array" ref="U49">INDEX(Resultat!$D$5:$BK$79,U$2,$B49)</f>
        <v/>
      </c>
      <c r="V49" s="340" t="str" cm="1">
        <f t="array" ref="V49">INDEX(Resultat!$D$5:$BK$79,V$2,$B49)</f>
        <v/>
      </c>
      <c r="W49" s="340" t="str" cm="1">
        <f t="array" ref="W49">INDEX(Resultat!$D$5:$BK$79,W$2,$B49)</f>
        <v/>
      </c>
      <c r="X49" s="340" t="str" cm="1">
        <f t="array" ref="X49">INDEX(Resultat!$D$5:$BK$79,X$2,$B49)</f>
        <v/>
      </c>
      <c r="Y49" s="5" t="str" cm="1">
        <f t="array" ref="Y49">INDEX(Resultat!$D$5:$BK$79,Y$2,$B49)</f>
        <v/>
      </c>
      <c r="Z49" s="5" t="str" cm="1">
        <f t="array" ref="Z49">INDEX(Resultat!$D$5:$BK$79,Z$2,$B49)</f>
        <v/>
      </c>
      <c r="AA49" s="5" t="str" cm="1">
        <f t="array" ref="AA49">INDEX(Resultat!$D$5:$BK$79,AA$2,$B49)</f>
        <v/>
      </c>
      <c r="AB49" s="5" t="str" cm="1">
        <f t="array" ref="AB49">INDEX(Resultat!$D$5:$BK$79,AB$2,$B49)</f>
        <v/>
      </c>
      <c r="AC49" s="5" t="str" cm="1">
        <f t="array" ref="AC49">INDEX(Resultat!$D$5:$BK$79,AC$2,$B49)</f>
        <v/>
      </c>
      <c r="AD49" s="5" t="str" cm="1">
        <f t="array" ref="AD49">INDEX(Resultat!$D$5:$BK$79,AD$2,$B49)</f>
        <v/>
      </c>
      <c r="AE49" s="5" t="str" cm="1">
        <f t="array" ref="AE49">INDEX(Resultat!$D$5:$BK$79,AE$2,$B49)</f>
        <v/>
      </c>
      <c r="AF49" s="5" t="str" cm="1">
        <f t="array" ref="AF49">INDEX(Resultat!$D$5:$BK$79,AF$2,$B49)</f>
        <v/>
      </c>
      <c r="AG49" s="340" t="str" cm="1">
        <f t="array" ref="AG49">INDEX(Resultat!$D$5:$BK$79,AG$2,$B49)</f>
        <v/>
      </c>
      <c r="AH49" s="5" t="str" cm="1">
        <f t="array" ref="AH49">INDEX(Resultat!$D$5:$BK$79,AH$2,$B49)</f>
        <v/>
      </c>
      <c r="AI49" s="340" t="str" cm="1">
        <f t="array" ref="AI49">INDEX(Resultat!$D$5:$BK$79,AI$2,$B49)</f>
        <v/>
      </c>
      <c r="AJ49" s="5" t="str" cm="1">
        <f t="array" ref="AJ49">INDEX(Resultat!$D$5:$BK$79,AJ$2,$B49)</f>
        <v/>
      </c>
      <c r="AK49" s="5" t="str" cm="1">
        <f t="array" ref="AK49">INDEX(Resultat!$D$5:$BK$79,AK$2,$B49)</f>
        <v/>
      </c>
      <c r="AL49" s="5" t="str" cm="1">
        <f t="array" ref="AL49">INDEX(Resultat!$D$5:$BK$79,AL$2,$B49)</f>
        <v>-</v>
      </c>
      <c r="AM49" s="5" t="str" cm="1">
        <f t="array" ref="AM49">INDEX(Resultat!$D$5:$BK$79,AM$2,$B49)</f>
        <v>-</v>
      </c>
      <c r="AN49" s="5" t="str" cm="1">
        <f t="array" ref="AN49">INDEX(Resultat!$D$5:$BK$79,AN$2,$B49)</f>
        <v>-</v>
      </c>
      <c r="AO49" s="5" t="str" cm="1">
        <f t="array" ref="AO49">INDEX(Resultat!$D$5:$BK$79,AO$2,$B49)</f>
        <v>-</v>
      </c>
      <c r="AP49" s="5" t="str" cm="1">
        <f t="array" ref="AP49">INDEX(Resultat!$D$5:$BK$79,AP$2,$B49)</f>
        <v>-</v>
      </c>
    </row>
    <row r="50" spans="1:42" x14ac:dyDescent="0.4">
      <c r="B50" s="277">
        <v>48</v>
      </c>
      <c r="C50" t="str" cm="1">
        <f t="array" ref="C50">INDEX(Resultat!$D$5:$BK$73,C$2,$B50)</f>
        <v>Ikke tastet</v>
      </c>
      <c r="D50" s="5" t="str" cm="1">
        <f t="array" ref="D50">INDEX(Resultat!$D$5:$BK$79,D$2,$B50)</f>
        <v>-</v>
      </c>
      <c r="E50" s="5" t="str" cm="1">
        <f t="array" ref="E50">INDEX(Resultat!$D$5:$BK$79,E$2,$B50)</f>
        <v/>
      </c>
      <c r="F50" s="340" t="str" cm="1">
        <f t="array" ref="F50">INDEX(Resultat!$D$5:$BK$79,F$2,$B50)</f>
        <v/>
      </c>
      <c r="G50" s="340" t="str" cm="1">
        <f t="array" ref="G50">INDEX(Resultat!$D$5:$BK$79,G$2,$B50)</f>
        <v/>
      </c>
      <c r="H50" s="340" t="str" cm="1">
        <f t="array" ref="H50">INDEX(Resultat!$D$5:$BK$79,H$2,$B50)</f>
        <v/>
      </c>
      <c r="I50" s="5" t="str" cm="1">
        <f t="array" ref="I50">INDEX(Resultat!$D$5:$BK$79,I$2,$B50)</f>
        <v/>
      </c>
      <c r="J50" s="341" t="str" cm="1">
        <f t="array" ref="J50">INDEX(Resultat!$D$5:$BK$79,J$2,$B50)</f>
        <v/>
      </c>
      <c r="K50" s="341" t="str" cm="1">
        <f t="array" ref="K50">INDEX(Resultat!$D$5:$BK$79,K$2,$B50)</f>
        <v/>
      </c>
      <c r="L50" s="341" t="str" cm="1">
        <f t="array" ref="L50">INDEX(Resultat!$D$5:$BK$79,L$2,$B50)</f>
        <v/>
      </c>
      <c r="M50" s="341" t="str" cm="1">
        <f t="array" ref="M50">INDEX(Resultat!$D$5:$BK$79,M$2,$B50)</f>
        <v/>
      </c>
      <c r="N50" s="341" t="str" cm="1">
        <f t="array" ref="N50">INDEX(Resultat!$D$5:$BK$79,N$2,$B50)</f>
        <v/>
      </c>
      <c r="O50" s="5" t="str" cm="1">
        <f t="array" ref="O50">INDEX(Resultat!$D$5:$BK$79,O$2,$B50)</f>
        <v/>
      </c>
      <c r="P50" s="5" t="str" cm="1">
        <f t="array" ref="P50">INDEX(Resultat!$D$5:$BK$79,P$2,$B50)</f>
        <v/>
      </c>
      <c r="Q50" s="5" t="str" cm="1">
        <f t="array" ref="Q50">INDEX(Resultat!$D$5:$BK$79,Q$2,$B50)</f>
        <v/>
      </c>
      <c r="R50" s="5" t="str" cm="1">
        <f t="array" ref="R50">INDEX(Resultat!$D$5:$BK$79,R$2,$B50)</f>
        <v/>
      </c>
      <c r="S50" s="5" t="str" cm="1">
        <f t="array" ref="S50">INDEX(Resultat!$D$5:$BK$79,S$2,$B50)</f>
        <v/>
      </c>
      <c r="T50" s="342" t="str" cm="1">
        <f t="array" ref="T50">INDEX(Resultat!$D$5:$BK$79,T$2,$B50)</f>
        <v/>
      </c>
      <c r="U50" s="340" t="str" cm="1">
        <f t="array" ref="U50">INDEX(Resultat!$D$5:$BK$79,U$2,$B50)</f>
        <v/>
      </c>
      <c r="V50" s="340" t="str" cm="1">
        <f t="array" ref="V50">INDEX(Resultat!$D$5:$BK$79,V$2,$B50)</f>
        <v/>
      </c>
      <c r="W50" s="340" t="str" cm="1">
        <f t="array" ref="W50">INDEX(Resultat!$D$5:$BK$79,W$2,$B50)</f>
        <v/>
      </c>
      <c r="X50" s="340" t="str" cm="1">
        <f t="array" ref="X50">INDEX(Resultat!$D$5:$BK$79,X$2,$B50)</f>
        <v/>
      </c>
      <c r="Y50" s="5" t="str" cm="1">
        <f t="array" ref="Y50">INDEX(Resultat!$D$5:$BK$79,Y$2,$B50)</f>
        <v/>
      </c>
      <c r="Z50" s="5" t="str" cm="1">
        <f t="array" ref="Z50">INDEX(Resultat!$D$5:$BK$79,Z$2,$B50)</f>
        <v/>
      </c>
      <c r="AA50" s="5" t="str" cm="1">
        <f t="array" ref="AA50">INDEX(Resultat!$D$5:$BK$79,AA$2,$B50)</f>
        <v/>
      </c>
      <c r="AB50" s="5" t="str" cm="1">
        <f t="array" ref="AB50">INDEX(Resultat!$D$5:$BK$79,AB$2,$B50)</f>
        <v/>
      </c>
      <c r="AC50" s="5" t="str" cm="1">
        <f t="array" ref="AC50">INDEX(Resultat!$D$5:$BK$79,AC$2,$B50)</f>
        <v/>
      </c>
      <c r="AD50" s="5" t="str" cm="1">
        <f t="array" ref="AD50">INDEX(Resultat!$D$5:$BK$79,AD$2,$B50)</f>
        <v/>
      </c>
      <c r="AE50" s="5" t="str" cm="1">
        <f t="array" ref="AE50">INDEX(Resultat!$D$5:$BK$79,AE$2,$B50)</f>
        <v/>
      </c>
      <c r="AF50" s="5" t="str" cm="1">
        <f t="array" ref="AF50">INDEX(Resultat!$D$5:$BK$79,AF$2,$B50)</f>
        <v/>
      </c>
      <c r="AG50" s="340" t="str" cm="1">
        <f t="array" ref="AG50">INDEX(Resultat!$D$5:$BK$79,AG$2,$B50)</f>
        <v/>
      </c>
      <c r="AH50" s="5" t="str" cm="1">
        <f t="array" ref="AH50">INDEX(Resultat!$D$5:$BK$79,AH$2,$B50)</f>
        <v/>
      </c>
      <c r="AI50" s="340" t="str" cm="1">
        <f t="array" ref="AI50">INDEX(Resultat!$D$5:$BK$79,AI$2,$B50)</f>
        <v/>
      </c>
      <c r="AJ50" s="5" t="str" cm="1">
        <f t="array" ref="AJ50">INDEX(Resultat!$D$5:$BK$79,AJ$2,$B50)</f>
        <v/>
      </c>
      <c r="AK50" s="5" t="str" cm="1">
        <f t="array" ref="AK50">INDEX(Resultat!$D$5:$BK$79,AK$2,$B50)</f>
        <v/>
      </c>
      <c r="AL50" s="5" t="str" cm="1">
        <f t="array" ref="AL50">INDEX(Resultat!$D$5:$BK$79,AL$2,$B50)</f>
        <v>-</v>
      </c>
      <c r="AM50" s="5" t="str" cm="1">
        <f t="array" ref="AM50">INDEX(Resultat!$D$5:$BK$79,AM$2,$B50)</f>
        <v>-</v>
      </c>
      <c r="AN50" s="5" t="str" cm="1">
        <f t="array" ref="AN50">INDEX(Resultat!$D$5:$BK$79,AN$2,$B50)</f>
        <v>-</v>
      </c>
      <c r="AO50" s="5" t="str" cm="1">
        <f t="array" ref="AO50">INDEX(Resultat!$D$5:$BK$79,AO$2,$B50)</f>
        <v>-</v>
      </c>
      <c r="AP50" s="5" t="str" cm="1">
        <f t="array" ref="AP50">INDEX(Resultat!$D$5:$BK$79,AP$2,$B50)</f>
        <v>-</v>
      </c>
    </row>
    <row r="51" spans="1:42" x14ac:dyDescent="0.4">
      <c r="B51" s="277">
        <v>49</v>
      </c>
      <c r="C51" t="str" cm="1">
        <f t="array" ref="C51">INDEX(Resultat!$D$5:$BK$73,C$2,$B51)</f>
        <v>Ikke tastet</v>
      </c>
      <c r="D51" s="5" t="str" cm="1">
        <f t="array" ref="D51">INDEX(Resultat!$D$5:$BK$79,D$2,$B51)</f>
        <v>-</v>
      </c>
      <c r="E51" s="5" t="str" cm="1">
        <f t="array" ref="E51">INDEX(Resultat!$D$5:$BK$79,E$2,$B51)</f>
        <v/>
      </c>
      <c r="F51" s="340" t="str" cm="1">
        <f t="array" ref="F51">INDEX(Resultat!$D$5:$BK$79,F$2,$B51)</f>
        <v/>
      </c>
      <c r="G51" s="340" t="str" cm="1">
        <f t="array" ref="G51">INDEX(Resultat!$D$5:$BK$79,G$2,$B51)</f>
        <v/>
      </c>
      <c r="H51" s="340" t="str" cm="1">
        <f t="array" ref="H51">INDEX(Resultat!$D$5:$BK$79,H$2,$B51)</f>
        <v/>
      </c>
      <c r="I51" s="5" t="str" cm="1">
        <f t="array" ref="I51">INDEX(Resultat!$D$5:$BK$79,I$2,$B51)</f>
        <v/>
      </c>
      <c r="J51" s="341" t="str" cm="1">
        <f t="array" ref="J51">INDEX(Resultat!$D$5:$BK$79,J$2,$B51)</f>
        <v/>
      </c>
      <c r="K51" s="341" t="str" cm="1">
        <f t="array" ref="K51">INDEX(Resultat!$D$5:$BK$79,K$2,$B51)</f>
        <v/>
      </c>
      <c r="L51" s="341" t="str" cm="1">
        <f t="array" ref="L51">INDEX(Resultat!$D$5:$BK$79,L$2,$B51)</f>
        <v/>
      </c>
      <c r="M51" s="341" t="str" cm="1">
        <f t="array" ref="M51">INDEX(Resultat!$D$5:$BK$79,M$2,$B51)</f>
        <v/>
      </c>
      <c r="N51" s="341" t="str" cm="1">
        <f t="array" ref="N51">INDEX(Resultat!$D$5:$BK$79,N$2,$B51)</f>
        <v/>
      </c>
      <c r="O51" s="5" t="str" cm="1">
        <f t="array" ref="O51">INDEX(Resultat!$D$5:$BK$79,O$2,$B51)</f>
        <v/>
      </c>
      <c r="P51" s="5" t="str" cm="1">
        <f t="array" ref="P51">INDEX(Resultat!$D$5:$BK$79,P$2,$B51)</f>
        <v/>
      </c>
      <c r="Q51" s="5" t="str" cm="1">
        <f t="array" ref="Q51">INDEX(Resultat!$D$5:$BK$79,Q$2,$B51)</f>
        <v/>
      </c>
      <c r="R51" s="5" t="str" cm="1">
        <f t="array" ref="R51">INDEX(Resultat!$D$5:$BK$79,R$2,$B51)</f>
        <v/>
      </c>
      <c r="S51" s="5" t="str" cm="1">
        <f t="array" ref="S51">INDEX(Resultat!$D$5:$BK$79,S$2,$B51)</f>
        <v/>
      </c>
      <c r="T51" s="342" t="str" cm="1">
        <f t="array" ref="T51">INDEX(Resultat!$D$5:$BK$79,T$2,$B51)</f>
        <v/>
      </c>
      <c r="U51" s="340" t="str" cm="1">
        <f t="array" ref="U51">INDEX(Resultat!$D$5:$BK$79,U$2,$B51)</f>
        <v/>
      </c>
      <c r="V51" s="340" t="str" cm="1">
        <f t="array" ref="V51">INDEX(Resultat!$D$5:$BK$79,V$2,$B51)</f>
        <v/>
      </c>
      <c r="W51" s="340" t="str" cm="1">
        <f t="array" ref="W51">INDEX(Resultat!$D$5:$BK$79,W$2,$B51)</f>
        <v/>
      </c>
      <c r="X51" s="340" t="str" cm="1">
        <f t="array" ref="X51">INDEX(Resultat!$D$5:$BK$79,X$2,$B51)</f>
        <v/>
      </c>
      <c r="Y51" s="5" t="str" cm="1">
        <f t="array" ref="Y51">INDEX(Resultat!$D$5:$BK$79,Y$2,$B51)</f>
        <v/>
      </c>
      <c r="Z51" s="5" t="str" cm="1">
        <f t="array" ref="Z51">INDEX(Resultat!$D$5:$BK$79,Z$2,$B51)</f>
        <v/>
      </c>
      <c r="AA51" s="5" t="str" cm="1">
        <f t="array" ref="AA51">INDEX(Resultat!$D$5:$BK$79,AA$2,$B51)</f>
        <v/>
      </c>
      <c r="AB51" s="5" t="str" cm="1">
        <f t="array" ref="AB51">INDEX(Resultat!$D$5:$BK$79,AB$2,$B51)</f>
        <v/>
      </c>
      <c r="AC51" s="5" t="str" cm="1">
        <f t="array" ref="AC51">INDEX(Resultat!$D$5:$BK$79,AC$2,$B51)</f>
        <v/>
      </c>
      <c r="AD51" s="5" t="str" cm="1">
        <f t="array" ref="AD51">INDEX(Resultat!$D$5:$BK$79,AD$2,$B51)</f>
        <v/>
      </c>
      <c r="AE51" s="5" t="str" cm="1">
        <f t="array" ref="AE51">INDEX(Resultat!$D$5:$BK$79,AE$2,$B51)</f>
        <v/>
      </c>
      <c r="AF51" s="5" t="str" cm="1">
        <f t="array" ref="AF51">INDEX(Resultat!$D$5:$BK$79,AF$2,$B51)</f>
        <v/>
      </c>
      <c r="AG51" s="340" t="str" cm="1">
        <f t="array" ref="AG51">INDEX(Resultat!$D$5:$BK$79,AG$2,$B51)</f>
        <v/>
      </c>
      <c r="AH51" s="5" t="str" cm="1">
        <f t="array" ref="AH51">INDEX(Resultat!$D$5:$BK$79,AH$2,$B51)</f>
        <v/>
      </c>
      <c r="AI51" s="340" t="str" cm="1">
        <f t="array" ref="AI51">INDEX(Resultat!$D$5:$BK$79,AI$2,$B51)</f>
        <v/>
      </c>
      <c r="AJ51" s="5" t="str" cm="1">
        <f t="array" ref="AJ51">INDEX(Resultat!$D$5:$BK$79,AJ$2,$B51)</f>
        <v/>
      </c>
      <c r="AK51" s="5" t="str" cm="1">
        <f t="array" ref="AK51">INDEX(Resultat!$D$5:$BK$79,AK$2,$B51)</f>
        <v/>
      </c>
      <c r="AL51" s="5" t="str" cm="1">
        <f t="array" ref="AL51">INDEX(Resultat!$D$5:$BK$79,AL$2,$B51)</f>
        <v>-</v>
      </c>
      <c r="AM51" s="5" t="str" cm="1">
        <f t="array" ref="AM51">INDEX(Resultat!$D$5:$BK$79,AM$2,$B51)</f>
        <v>-</v>
      </c>
      <c r="AN51" s="5" t="str" cm="1">
        <f t="array" ref="AN51">INDEX(Resultat!$D$5:$BK$79,AN$2,$B51)</f>
        <v>-</v>
      </c>
      <c r="AO51" s="5" t="str" cm="1">
        <f t="array" ref="AO51">INDEX(Resultat!$D$5:$BK$79,AO$2,$B51)</f>
        <v>-</v>
      </c>
      <c r="AP51" s="5" t="str" cm="1">
        <f t="array" ref="AP51">INDEX(Resultat!$D$5:$BK$79,AP$2,$B51)</f>
        <v>-</v>
      </c>
    </row>
    <row r="52" spans="1:42" x14ac:dyDescent="0.4">
      <c r="B52" s="277">
        <v>50</v>
      </c>
      <c r="C52" t="str" cm="1">
        <f t="array" ref="C52">INDEX(Resultat!$D$5:$BK$73,C$2,$B52)</f>
        <v>Ikke tastet</v>
      </c>
      <c r="D52" s="5" t="str" cm="1">
        <f t="array" ref="D52">INDEX(Resultat!$D$5:$BK$79,D$2,$B52)</f>
        <v>-</v>
      </c>
      <c r="E52" s="5" t="str" cm="1">
        <f t="array" ref="E52">INDEX(Resultat!$D$5:$BK$79,E$2,$B52)</f>
        <v/>
      </c>
      <c r="F52" s="340" t="str" cm="1">
        <f t="array" ref="F52">INDEX(Resultat!$D$5:$BK$79,F$2,$B52)</f>
        <v/>
      </c>
      <c r="G52" s="340" t="str" cm="1">
        <f t="array" ref="G52">INDEX(Resultat!$D$5:$BK$79,G$2,$B52)</f>
        <v/>
      </c>
      <c r="H52" s="340" t="str" cm="1">
        <f t="array" ref="H52">INDEX(Resultat!$D$5:$BK$79,H$2,$B52)</f>
        <v/>
      </c>
      <c r="I52" s="5" t="str" cm="1">
        <f t="array" ref="I52">INDEX(Resultat!$D$5:$BK$79,I$2,$B52)</f>
        <v/>
      </c>
      <c r="J52" s="341" t="str" cm="1">
        <f t="array" ref="J52">INDEX(Resultat!$D$5:$BK$79,J$2,$B52)</f>
        <v/>
      </c>
      <c r="K52" s="341" t="str" cm="1">
        <f t="array" ref="K52">INDEX(Resultat!$D$5:$BK$79,K$2,$B52)</f>
        <v/>
      </c>
      <c r="L52" s="341" t="str" cm="1">
        <f t="array" ref="L52">INDEX(Resultat!$D$5:$BK$79,L$2,$B52)</f>
        <v/>
      </c>
      <c r="M52" s="341" t="str" cm="1">
        <f t="array" ref="M52">INDEX(Resultat!$D$5:$BK$79,M$2,$B52)</f>
        <v/>
      </c>
      <c r="N52" s="341" t="str" cm="1">
        <f t="array" ref="N52">INDEX(Resultat!$D$5:$BK$79,N$2,$B52)</f>
        <v/>
      </c>
      <c r="O52" s="5" t="str" cm="1">
        <f t="array" ref="O52">INDEX(Resultat!$D$5:$BK$79,O$2,$B52)</f>
        <v/>
      </c>
      <c r="P52" s="5" t="str" cm="1">
        <f t="array" ref="P52">INDEX(Resultat!$D$5:$BK$79,P$2,$B52)</f>
        <v/>
      </c>
      <c r="Q52" s="5" t="str" cm="1">
        <f t="array" ref="Q52">INDEX(Resultat!$D$5:$BK$79,Q$2,$B52)</f>
        <v/>
      </c>
      <c r="R52" s="5" t="str" cm="1">
        <f t="array" ref="R52">INDEX(Resultat!$D$5:$BK$79,R$2,$B52)</f>
        <v/>
      </c>
      <c r="S52" s="5" t="str" cm="1">
        <f t="array" ref="S52">INDEX(Resultat!$D$5:$BK$79,S$2,$B52)</f>
        <v/>
      </c>
      <c r="T52" s="342" t="str" cm="1">
        <f t="array" ref="T52">INDEX(Resultat!$D$5:$BK$79,T$2,$B52)</f>
        <v/>
      </c>
      <c r="U52" s="340" t="str" cm="1">
        <f t="array" ref="U52">INDEX(Resultat!$D$5:$BK$79,U$2,$B52)</f>
        <v/>
      </c>
      <c r="V52" s="340" t="str" cm="1">
        <f t="array" ref="V52">INDEX(Resultat!$D$5:$BK$79,V$2,$B52)</f>
        <v/>
      </c>
      <c r="W52" s="340" t="str" cm="1">
        <f t="array" ref="W52">INDEX(Resultat!$D$5:$BK$79,W$2,$B52)</f>
        <v/>
      </c>
      <c r="X52" s="340" t="str" cm="1">
        <f t="array" ref="X52">INDEX(Resultat!$D$5:$BK$79,X$2,$B52)</f>
        <v/>
      </c>
      <c r="Y52" s="5" t="str" cm="1">
        <f t="array" ref="Y52">INDEX(Resultat!$D$5:$BK$79,Y$2,$B52)</f>
        <v/>
      </c>
      <c r="Z52" s="5" t="str" cm="1">
        <f t="array" ref="Z52">INDEX(Resultat!$D$5:$BK$79,Z$2,$B52)</f>
        <v/>
      </c>
      <c r="AA52" s="5" t="str" cm="1">
        <f t="array" ref="AA52">INDEX(Resultat!$D$5:$BK$79,AA$2,$B52)</f>
        <v/>
      </c>
      <c r="AB52" s="5" t="str" cm="1">
        <f t="array" ref="AB52">INDEX(Resultat!$D$5:$BK$79,AB$2,$B52)</f>
        <v/>
      </c>
      <c r="AC52" s="5" t="str" cm="1">
        <f t="array" ref="AC52">INDEX(Resultat!$D$5:$BK$79,AC$2,$B52)</f>
        <v/>
      </c>
      <c r="AD52" s="5" t="str" cm="1">
        <f t="array" ref="AD52">INDEX(Resultat!$D$5:$BK$79,AD$2,$B52)</f>
        <v/>
      </c>
      <c r="AE52" s="5" t="str" cm="1">
        <f t="array" ref="AE52">INDEX(Resultat!$D$5:$BK$79,AE$2,$B52)</f>
        <v/>
      </c>
      <c r="AF52" s="5" t="str" cm="1">
        <f t="array" ref="AF52">INDEX(Resultat!$D$5:$BK$79,AF$2,$B52)</f>
        <v/>
      </c>
      <c r="AG52" s="340" t="str" cm="1">
        <f t="array" ref="AG52">INDEX(Resultat!$D$5:$BK$79,AG$2,$B52)</f>
        <v/>
      </c>
      <c r="AH52" s="5" t="str" cm="1">
        <f t="array" ref="AH52">INDEX(Resultat!$D$5:$BK$79,AH$2,$B52)</f>
        <v/>
      </c>
      <c r="AI52" s="340" t="str" cm="1">
        <f t="array" ref="AI52">INDEX(Resultat!$D$5:$BK$79,AI$2,$B52)</f>
        <v/>
      </c>
      <c r="AJ52" s="5" t="str" cm="1">
        <f t="array" ref="AJ52">INDEX(Resultat!$D$5:$BK$79,AJ$2,$B52)</f>
        <v/>
      </c>
      <c r="AK52" s="5" t="str" cm="1">
        <f t="array" ref="AK52">INDEX(Resultat!$D$5:$BK$79,AK$2,$B52)</f>
        <v/>
      </c>
      <c r="AL52" s="5" t="str" cm="1">
        <f t="array" ref="AL52">INDEX(Resultat!$D$5:$BK$79,AL$2,$B52)</f>
        <v>-</v>
      </c>
      <c r="AM52" s="5" t="str" cm="1">
        <f t="array" ref="AM52">INDEX(Resultat!$D$5:$BK$79,AM$2,$B52)</f>
        <v>-</v>
      </c>
      <c r="AN52" s="5" t="str" cm="1">
        <f t="array" ref="AN52">INDEX(Resultat!$D$5:$BK$79,AN$2,$B52)</f>
        <v>-</v>
      </c>
      <c r="AO52" s="5" t="str" cm="1">
        <f t="array" ref="AO52">INDEX(Resultat!$D$5:$BK$79,AO$2,$B52)</f>
        <v>-</v>
      </c>
      <c r="AP52" s="5" t="str" cm="1">
        <f t="array" ref="AP52">INDEX(Resultat!$D$5:$BK$79,AP$2,$B52)</f>
        <v>-</v>
      </c>
    </row>
    <row r="53" spans="1:42" x14ac:dyDescent="0.4">
      <c r="B53" s="277">
        <v>51</v>
      </c>
      <c r="C53" t="str" cm="1">
        <f t="array" ref="C53">INDEX(Resultat!$D$5:$BK$73,C$2,$B53)</f>
        <v>Ikke tastet</v>
      </c>
      <c r="D53" s="5" t="str" cm="1">
        <f t="array" ref="D53">INDEX(Resultat!$D$5:$BK$79,D$2,$B53)</f>
        <v>-</v>
      </c>
      <c r="E53" s="5" t="str" cm="1">
        <f t="array" ref="E53">INDEX(Resultat!$D$5:$BK$79,E$2,$B53)</f>
        <v/>
      </c>
      <c r="F53" s="340" t="str" cm="1">
        <f t="array" ref="F53">INDEX(Resultat!$D$5:$BK$79,F$2,$B53)</f>
        <v/>
      </c>
      <c r="G53" s="340" t="str" cm="1">
        <f t="array" ref="G53">INDEX(Resultat!$D$5:$BK$79,G$2,$B53)</f>
        <v/>
      </c>
      <c r="H53" s="340" t="str" cm="1">
        <f t="array" ref="H53">INDEX(Resultat!$D$5:$BK$79,H$2,$B53)</f>
        <v/>
      </c>
      <c r="I53" s="5" t="str" cm="1">
        <f t="array" ref="I53">INDEX(Resultat!$D$5:$BK$79,I$2,$B53)</f>
        <v/>
      </c>
      <c r="J53" s="341" t="str" cm="1">
        <f t="array" ref="J53">INDEX(Resultat!$D$5:$BK$79,J$2,$B53)</f>
        <v/>
      </c>
      <c r="K53" s="341" t="str" cm="1">
        <f t="array" ref="K53">INDEX(Resultat!$D$5:$BK$79,K$2,$B53)</f>
        <v/>
      </c>
      <c r="L53" s="341" t="str" cm="1">
        <f t="array" ref="L53">INDEX(Resultat!$D$5:$BK$79,L$2,$B53)</f>
        <v/>
      </c>
      <c r="M53" s="341" t="str" cm="1">
        <f t="array" ref="M53">INDEX(Resultat!$D$5:$BK$79,M$2,$B53)</f>
        <v/>
      </c>
      <c r="N53" s="341" t="str" cm="1">
        <f t="array" ref="N53">INDEX(Resultat!$D$5:$BK$79,N$2,$B53)</f>
        <v/>
      </c>
      <c r="O53" s="5" t="str" cm="1">
        <f t="array" ref="O53">INDEX(Resultat!$D$5:$BK$79,O$2,$B53)</f>
        <v/>
      </c>
      <c r="P53" s="5" t="str" cm="1">
        <f t="array" ref="P53">INDEX(Resultat!$D$5:$BK$79,P$2,$B53)</f>
        <v/>
      </c>
      <c r="Q53" s="5" t="str" cm="1">
        <f t="array" ref="Q53">INDEX(Resultat!$D$5:$BK$79,Q$2,$B53)</f>
        <v/>
      </c>
      <c r="R53" s="5" t="str" cm="1">
        <f t="array" ref="R53">INDEX(Resultat!$D$5:$BK$79,R$2,$B53)</f>
        <v/>
      </c>
      <c r="S53" s="5" t="str" cm="1">
        <f t="array" ref="S53">INDEX(Resultat!$D$5:$BK$79,S$2,$B53)</f>
        <v/>
      </c>
      <c r="T53" s="342" t="str" cm="1">
        <f t="array" ref="T53">INDEX(Resultat!$D$5:$BK$79,T$2,$B53)</f>
        <v/>
      </c>
      <c r="U53" s="340" t="str" cm="1">
        <f t="array" ref="U53">INDEX(Resultat!$D$5:$BK$79,U$2,$B53)</f>
        <v/>
      </c>
      <c r="V53" s="340" t="str" cm="1">
        <f t="array" ref="V53">INDEX(Resultat!$D$5:$BK$79,V$2,$B53)</f>
        <v/>
      </c>
      <c r="W53" s="340" t="str" cm="1">
        <f t="array" ref="W53">INDEX(Resultat!$D$5:$BK$79,W$2,$B53)</f>
        <v/>
      </c>
      <c r="X53" s="340" t="str" cm="1">
        <f t="array" ref="X53">INDEX(Resultat!$D$5:$BK$79,X$2,$B53)</f>
        <v/>
      </c>
      <c r="Y53" s="5" t="str" cm="1">
        <f t="array" ref="Y53">INDEX(Resultat!$D$5:$BK$79,Y$2,$B53)</f>
        <v/>
      </c>
      <c r="Z53" s="5" t="str" cm="1">
        <f t="array" ref="Z53">INDEX(Resultat!$D$5:$BK$79,Z$2,$B53)</f>
        <v/>
      </c>
      <c r="AA53" s="5" t="str" cm="1">
        <f t="array" ref="AA53">INDEX(Resultat!$D$5:$BK$79,AA$2,$B53)</f>
        <v/>
      </c>
      <c r="AB53" s="5" t="str" cm="1">
        <f t="array" ref="AB53">INDEX(Resultat!$D$5:$BK$79,AB$2,$B53)</f>
        <v/>
      </c>
      <c r="AC53" s="5" t="str" cm="1">
        <f t="array" ref="AC53">INDEX(Resultat!$D$5:$BK$79,AC$2,$B53)</f>
        <v/>
      </c>
      <c r="AD53" s="5" t="str" cm="1">
        <f t="array" ref="AD53">INDEX(Resultat!$D$5:$BK$79,AD$2,$B53)</f>
        <v/>
      </c>
      <c r="AE53" s="5" t="str" cm="1">
        <f t="array" ref="AE53">INDEX(Resultat!$D$5:$BK$79,AE$2,$B53)</f>
        <v/>
      </c>
      <c r="AF53" s="5" t="str" cm="1">
        <f t="array" ref="AF53">INDEX(Resultat!$D$5:$BK$79,AF$2,$B53)</f>
        <v/>
      </c>
      <c r="AG53" s="340" t="str" cm="1">
        <f t="array" ref="AG53">INDEX(Resultat!$D$5:$BK$79,AG$2,$B53)</f>
        <v/>
      </c>
      <c r="AH53" s="5" t="str" cm="1">
        <f t="array" ref="AH53">INDEX(Resultat!$D$5:$BK$79,AH$2,$B53)</f>
        <v/>
      </c>
      <c r="AI53" s="340" t="str" cm="1">
        <f t="array" ref="AI53">INDEX(Resultat!$D$5:$BK$79,AI$2,$B53)</f>
        <v/>
      </c>
      <c r="AJ53" s="5" t="str" cm="1">
        <f t="array" ref="AJ53">INDEX(Resultat!$D$5:$BK$79,AJ$2,$B53)</f>
        <v/>
      </c>
      <c r="AK53" s="5" t="str" cm="1">
        <f t="array" ref="AK53">INDEX(Resultat!$D$5:$BK$79,AK$2,$B53)</f>
        <v/>
      </c>
      <c r="AL53" s="5" t="str" cm="1">
        <f t="array" ref="AL53">INDEX(Resultat!$D$5:$BK$79,AL$2,$B53)</f>
        <v>-</v>
      </c>
      <c r="AM53" s="5" t="str" cm="1">
        <f t="array" ref="AM53">INDEX(Resultat!$D$5:$BK$79,AM$2,$B53)</f>
        <v>-</v>
      </c>
      <c r="AN53" s="5" t="str" cm="1">
        <f t="array" ref="AN53">INDEX(Resultat!$D$5:$BK$79,AN$2,$B53)</f>
        <v>-</v>
      </c>
      <c r="AO53" s="5" t="str" cm="1">
        <f t="array" ref="AO53">INDEX(Resultat!$D$5:$BK$79,AO$2,$B53)</f>
        <v>-</v>
      </c>
      <c r="AP53" s="5" t="str" cm="1">
        <f t="array" ref="AP53">INDEX(Resultat!$D$5:$BK$79,AP$2,$B53)</f>
        <v>-</v>
      </c>
    </row>
    <row r="54" spans="1:42" x14ac:dyDescent="0.4">
      <c r="B54" s="277">
        <v>52</v>
      </c>
      <c r="C54" t="str" cm="1">
        <f t="array" ref="C54">INDEX(Resultat!$D$5:$BK$73,C$2,$B54)</f>
        <v>Ikke tastet</v>
      </c>
      <c r="D54" s="5" t="str" cm="1">
        <f t="array" ref="D54">INDEX(Resultat!$D$5:$BK$79,D$2,$B54)</f>
        <v>-</v>
      </c>
      <c r="E54" s="5" t="str" cm="1">
        <f t="array" ref="E54">INDEX(Resultat!$D$5:$BK$79,E$2,$B54)</f>
        <v/>
      </c>
      <c r="F54" s="340" t="str" cm="1">
        <f t="array" ref="F54">INDEX(Resultat!$D$5:$BK$79,F$2,$B54)</f>
        <v/>
      </c>
      <c r="G54" s="340" t="str" cm="1">
        <f t="array" ref="G54">INDEX(Resultat!$D$5:$BK$79,G$2,$B54)</f>
        <v/>
      </c>
      <c r="H54" s="340" t="str" cm="1">
        <f t="array" ref="H54">INDEX(Resultat!$D$5:$BK$79,H$2,$B54)</f>
        <v/>
      </c>
      <c r="I54" s="5" t="str" cm="1">
        <f t="array" ref="I54">INDEX(Resultat!$D$5:$BK$79,I$2,$B54)</f>
        <v/>
      </c>
      <c r="J54" s="341" t="str" cm="1">
        <f t="array" ref="J54">INDEX(Resultat!$D$5:$BK$79,J$2,$B54)</f>
        <v/>
      </c>
      <c r="K54" s="341" t="str" cm="1">
        <f t="array" ref="K54">INDEX(Resultat!$D$5:$BK$79,K$2,$B54)</f>
        <v/>
      </c>
      <c r="L54" s="341" t="str" cm="1">
        <f t="array" ref="L54">INDEX(Resultat!$D$5:$BK$79,L$2,$B54)</f>
        <v/>
      </c>
      <c r="M54" s="341" t="str" cm="1">
        <f t="array" ref="M54">INDEX(Resultat!$D$5:$BK$79,M$2,$B54)</f>
        <v/>
      </c>
      <c r="N54" s="341" t="str" cm="1">
        <f t="array" ref="N54">INDEX(Resultat!$D$5:$BK$79,N$2,$B54)</f>
        <v/>
      </c>
      <c r="O54" s="5" t="str" cm="1">
        <f t="array" ref="O54">INDEX(Resultat!$D$5:$BK$79,O$2,$B54)</f>
        <v/>
      </c>
      <c r="P54" s="5" t="str" cm="1">
        <f t="array" ref="P54">INDEX(Resultat!$D$5:$BK$79,P$2,$B54)</f>
        <v/>
      </c>
      <c r="Q54" s="5" t="str" cm="1">
        <f t="array" ref="Q54">INDEX(Resultat!$D$5:$BK$79,Q$2,$B54)</f>
        <v/>
      </c>
      <c r="R54" s="5" t="str" cm="1">
        <f t="array" ref="R54">INDEX(Resultat!$D$5:$BK$79,R$2,$B54)</f>
        <v/>
      </c>
      <c r="S54" s="5" t="str" cm="1">
        <f t="array" ref="S54">INDEX(Resultat!$D$5:$BK$79,S$2,$B54)</f>
        <v/>
      </c>
      <c r="T54" s="342" t="str" cm="1">
        <f t="array" ref="T54">INDEX(Resultat!$D$5:$BK$79,T$2,$B54)</f>
        <v/>
      </c>
      <c r="U54" s="340" t="str" cm="1">
        <f t="array" ref="U54">INDEX(Resultat!$D$5:$BK$79,U$2,$B54)</f>
        <v/>
      </c>
      <c r="V54" s="340" t="str" cm="1">
        <f t="array" ref="V54">INDEX(Resultat!$D$5:$BK$79,V$2,$B54)</f>
        <v/>
      </c>
      <c r="W54" s="340" t="str" cm="1">
        <f t="array" ref="W54">INDEX(Resultat!$D$5:$BK$79,W$2,$B54)</f>
        <v/>
      </c>
      <c r="X54" s="340" t="str" cm="1">
        <f t="array" ref="X54">INDEX(Resultat!$D$5:$BK$79,X$2,$B54)</f>
        <v/>
      </c>
      <c r="Y54" s="5" t="str" cm="1">
        <f t="array" ref="Y54">INDEX(Resultat!$D$5:$BK$79,Y$2,$B54)</f>
        <v/>
      </c>
      <c r="Z54" s="5" t="str" cm="1">
        <f t="array" ref="Z54">INDEX(Resultat!$D$5:$BK$79,Z$2,$B54)</f>
        <v/>
      </c>
      <c r="AA54" s="5" t="str" cm="1">
        <f t="array" ref="AA54">INDEX(Resultat!$D$5:$BK$79,AA$2,$B54)</f>
        <v/>
      </c>
      <c r="AB54" s="5" t="str" cm="1">
        <f t="array" ref="AB54">INDEX(Resultat!$D$5:$BK$79,AB$2,$B54)</f>
        <v/>
      </c>
      <c r="AC54" s="5" t="str" cm="1">
        <f t="array" ref="AC54">INDEX(Resultat!$D$5:$BK$79,AC$2,$B54)</f>
        <v/>
      </c>
      <c r="AD54" s="5" t="str" cm="1">
        <f t="array" ref="AD54">INDEX(Resultat!$D$5:$BK$79,AD$2,$B54)</f>
        <v/>
      </c>
      <c r="AE54" s="5" t="str" cm="1">
        <f t="array" ref="AE54">INDEX(Resultat!$D$5:$BK$79,AE$2,$B54)</f>
        <v/>
      </c>
      <c r="AF54" s="5" t="str" cm="1">
        <f t="array" ref="AF54">INDEX(Resultat!$D$5:$BK$79,AF$2,$B54)</f>
        <v/>
      </c>
      <c r="AG54" s="340" t="str" cm="1">
        <f t="array" ref="AG54">INDEX(Resultat!$D$5:$BK$79,AG$2,$B54)</f>
        <v/>
      </c>
      <c r="AH54" s="5" t="str" cm="1">
        <f t="array" ref="AH54">INDEX(Resultat!$D$5:$BK$79,AH$2,$B54)</f>
        <v/>
      </c>
      <c r="AI54" s="340" t="str" cm="1">
        <f t="array" ref="AI54">INDEX(Resultat!$D$5:$BK$79,AI$2,$B54)</f>
        <v/>
      </c>
      <c r="AJ54" s="5" t="str" cm="1">
        <f t="array" ref="AJ54">INDEX(Resultat!$D$5:$BK$79,AJ$2,$B54)</f>
        <v/>
      </c>
      <c r="AK54" s="5" t="str" cm="1">
        <f t="array" ref="AK54">INDEX(Resultat!$D$5:$BK$79,AK$2,$B54)</f>
        <v/>
      </c>
      <c r="AL54" s="5" t="str" cm="1">
        <f t="array" ref="AL54">INDEX(Resultat!$D$5:$BK$79,AL$2,$B54)</f>
        <v>-</v>
      </c>
      <c r="AM54" s="5" t="str" cm="1">
        <f t="array" ref="AM54">INDEX(Resultat!$D$5:$BK$79,AM$2,$B54)</f>
        <v>-</v>
      </c>
      <c r="AN54" s="5" t="str" cm="1">
        <f t="array" ref="AN54">INDEX(Resultat!$D$5:$BK$79,AN$2,$B54)</f>
        <v>-</v>
      </c>
      <c r="AO54" s="5" t="str" cm="1">
        <f t="array" ref="AO54">INDEX(Resultat!$D$5:$BK$79,AO$2,$B54)</f>
        <v>-</v>
      </c>
      <c r="AP54" s="5" t="str" cm="1">
        <f t="array" ref="AP54">INDEX(Resultat!$D$5:$BK$79,AP$2,$B54)</f>
        <v>-</v>
      </c>
    </row>
    <row r="55" spans="1:42" x14ac:dyDescent="0.4">
      <c r="B55" s="277">
        <v>53</v>
      </c>
      <c r="C55" t="str" cm="1">
        <f t="array" ref="C55">INDEX(Resultat!$D$5:$BK$73,C$2,$B55)</f>
        <v>Ikke tastet</v>
      </c>
      <c r="D55" s="5" t="str" cm="1">
        <f t="array" ref="D55">INDEX(Resultat!$D$5:$BK$79,D$2,$B55)</f>
        <v>-</v>
      </c>
      <c r="E55" s="5" t="str" cm="1">
        <f t="array" ref="E55">INDEX(Resultat!$D$5:$BK$79,E$2,$B55)</f>
        <v/>
      </c>
      <c r="F55" s="340" t="str" cm="1">
        <f t="array" ref="F55">INDEX(Resultat!$D$5:$BK$79,F$2,$B55)</f>
        <v/>
      </c>
      <c r="G55" s="340" t="str" cm="1">
        <f t="array" ref="G55">INDEX(Resultat!$D$5:$BK$79,G$2,$B55)</f>
        <v/>
      </c>
      <c r="H55" s="340" t="str" cm="1">
        <f t="array" ref="H55">INDEX(Resultat!$D$5:$BK$79,H$2,$B55)</f>
        <v/>
      </c>
      <c r="I55" s="5" t="str" cm="1">
        <f t="array" ref="I55">INDEX(Resultat!$D$5:$BK$79,I$2,$B55)</f>
        <v/>
      </c>
      <c r="J55" s="341" t="str" cm="1">
        <f t="array" ref="J55">INDEX(Resultat!$D$5:$BK$79,J$2,$B55)</f>
        <v/>
      </c>
      <c r="K55" s="341" t="str" cm="1">
        <f t="array" ref="K55">INDEX(Resultat!$D$5:$BK$79,K$2,$B55)</f>
        <v/>
      </c>
      <c r="L55" s="341" t="str" cm="1">
        <f t="array" ref="L55">INDEX(Resultat!$D$5:$BK$79,L$2,$B55)</f>
        <v/>
      </c>
      <c r="M55" s="341" t="str" cm="1">
        <f t="array" ref="M55">INDEX(Resultat!$D$5:$BK$79,M$2,$B55)</f>
        <v/>
      </c>
      <c r="N55" s="341" t="str" cm="1">
        <f t="array" ref="N55">INDEX(Resultat!$D$5:$BK$79,N$2,$B55)</f>
        <v/>
      </c>
      <c r="O55" s="5" t="str" cm="1">
        <f t="array" ref="O55">INDEX(Resultat!$D$5:$BK$79,O$2,$B55)</f>
        <v/>
      </c>
      <c r="P55" s="5" t="str" cm="1">
        <f t="array" ref="P55">INDEX(Resultat!$D$5:$BK$79,P$2,$B55)</f>
        <v/>
      </c>
      <c r="Q55" s="5" t="str" cm="1">
        <f t="array" ref="Q55">INDEX(Resultat!$D$5:$BK$79,Q$2,$B55)</f>
        <v/>
      </c>
      <c r="R55" s="5" t="str" cm="1">
        <f t="array" ref="R55">INDEX(Resultat!$D$5:$BK$79,R$2,$B55)</f>
        <v/>
      </c>
      <c r="S55" s="5" t="str" cm="1">
        <f t="array" ref="S55">INDEX(Resultat!$D$5:$BK$79,S$2,$B55)</f>
        <v/>
      </c>
      <c r="T55" s="342" t="str" cm="1">
        <f t="array" ref="T55">INDEX(Resultat!$D$5:$BK$79,T$2,$B55)</f>
        <v/>
      </c>
      <c r="U55" s="340" t="str" cm="1">
        <f t="array" ref="U55">INDEX(Resultat!$D$5:$BK$79,U$2,$B55)</f>
        <v/>
      </c>
      <c r="V55" s="340" t="str" cm="1">
        <f t="array" ref="V55">INDEX(Resultat!$D$5:$BK$79,V$2,$B55)</f>
        <v/>
      </c>
      <c r="W55" s="340" t="str" cm="1">
        <f t="array" ref="W55">INDEX(Resultat!$D$5:$BK$79,W$2,$B55)</f>
        <v/>
      </c>
      <c r="X55" s="340" t="str" cm="1">
        <f t="array" ref="X55">INDEX(Resultat!$D$5:$BK$79,X$2,$B55)</f>
        <v/>
      </c>
      <c r="Y55" s="5" t="str" cm="1">
        <f t="array" ref="Y55">INDEX(Resultat!$D$5:$BK$79,Y$2,$B55)</f>
        <v/>
      </c>
      <c r="Z55" s="5" t="str" cm="1">
        <f t="array" ref="Z55">INDEX(Resultat!$D$5:$BK$79,Z$2,$B55)</f>
        <v/>
      </c>
      <c r="AA55" s="5" t="str" cm="1">
        <f t="array" ref="AA55">INDEX(Resultat!$D$5:$BK$79,AA$2,$B55)</f>
        <v/>
      </c>
      <c r="AB55" s="5" t="str" cm="1">
        <f t="array" ref="AB55">INDEX(Resultat!$D$5:$BK$79,AB$2,$B55)</f>
        <v/>
      </c>
      <c r="AC55" s="5" t="str" cm="1">
        <f t="array" ref="AC55">INDEX(Resultat!$D$5:$BK$79,AC$2,$B55)</f>
        <v/>
      </c>
      <c r="AD55" s="5" t="str" cm="1">
        <f t="array" ref="AD55">INDEX(Resultat!$D$5:$BK$79,AD$2,$B55)</f>
        <v/>
      </c>
      <c r="AE55" s="5" t="str" cm="1">
        <f t="array" ref="AE55">INDEX(Resultat!$D$5:$BK$79,AE$2,$B55)</f>
        <v/>
      </c>
      <c r="AF55" s="5" t="str" cm="1">
        <f t="array" ref="AF55">INDEX(Resultat!$D$5:$BK$79,AF$2,$B55)</f>
        <v/>
      </c>
      <c r="AG55" s="340" t="str" cm="1">
        <f t="array" ref="AG55">INDEX(Resultat!$D$5:$BK$79,AG$2,$B55)</f>
        <v/>
      </c>
      <c r="AH55" s="5" t="str" cm="1">
        <f t="array" ref="AH55">INDEX(Resultat!$D$5:$BK$79,AH$2,$B55)</f>
        <v/>
      </c>
      <c r="AI55" s="340" t="str" cm="1">
        <f t="array" ref="AI55">INDEX(Resultat!$D$5:$BK$79,AI$2,$B55)</f>
        <v/>
      </c>
      <c r="AJ55" s="5" t="str" cm="1">
        <f t="array" ref="AJ55">INDEX(Resultat!$D$5:$BK$79,AJ$2,$B55)</f>
        <v/>
      </c>
      <c r="AK55" s="5" t="str" cm="1">
        <f t="array" ref="AK55">INDEX(Resultat!$D$5:$BK$79,AK$2,$B55)</f>
        <v/>
      </c>
      <c r="AL55" s="5" t="str" cm="1">
        <f t="array" ref="AL55">INDEX(Resultat!$D$5:$BK$79,AL$2,$B55)</f>
        <v>-</v>
      </c>
      <c r="AM55" s="5" t="str" cm="1">
        <f t="array" ref="AM55">INDEX(Resultat!$D$5:$BK$79,AM$2,$B55)</f>
        <v>-</v>
      </c>
      <c r="AN55" s="5" t="str" cm="1">
        <f t="array" ref="AN55">INDEX(Resultat!$D$5:$BK$79,AN$2,$B55)</f>
        <v>-</v>
      </c>
      <c r="AO55" s="5" t="str" cm="1">
        <f t="array" ref="AO55">INDEX(Resultat!$D$5:$BK$79,AO$2,$B55)</f>
        <v>-</v>
      </c>
      <c r="AP55" s="5" t="str" cm="1">
        <f t="array" ref="AP55">INDEX(Resultat!$D$5:$BK$79,AP$2,$B55)</f>
        <v>-</v>
      </c>
    </row>
    <row r="56" spans="1:42" x14ac:dyDescent="0.4">
      <c r="B56" s="277">
        <v>54</v>
      </c>
      <c r="C56" t="str" cm="1">
        <f t="array" ref="C56">INDEX(Resultat!$D$5:$BK$73,C$2,$B56)</f>
        <v>Ikke tastet</v>
      </c>
      <c r="D56" s="5" t="str" cm="1">
        <f t="array" ref="D56">INDEX(Resultat!$D$5:$BK$79,D$2,$B56)</f>
        <v>-</v>
      </c>
      <c r="E56" s="5" t="str" cm="1">
        <f t="array" ref="E56">INDEX(Resultat!$D$5:$BK$79,E$2,$B56)</f>
        <v/>
      </c>
      <c r="F56" s="340" t="str" cm="1">
        <f t="array" ref="F56">INDEX(Resultat!$D$5:$BK$79,F$2,$B56)</f>
        <v/>
      </c>
      <c r="G56" s="340" t="str" cm="1">
        <f t="array" ref="G56">INDEX(Resultat!$D$5:$BK$79,G$2,$B56)</f>
        <v/>
      </c>
      <c r="H56" s="340" t="str" cm="1">
        <f t="array" ref="H56">INDEX(Resultat!$D$5:$BK$79,H$2,$B56)</f>
        <v/>
      </c>
      <c r="I56" s="5" t="str" cm="1">
        <f t="array" ref="I56">INDEX(Resultat!$D$5:$BK$79,I$2,$B56)</f>
        <v/>
      </c>
      <c r="J56" s="341" t="str" cm="1">
        <f t="array" ref="J56">INDEX(Resultat!$D$5:$BK$79,J$2,$B56)</f>
        <v/>
      </c>
      <c r="K56" s="341" t="str" cm="1">
        <f t="array" ref="K56">INDEX(Resultat!$D$5:$BK$79,K$2,$B56)</f>
        <v/>
      </c>
      <c r="L56" s="341" t="str" cm="1">
        <f t="array" ref="L56">INDEX(Resultat!$D$5:$BK$79,L$2,$B56)</f>
        <v/>
      </c>
      <c r="M56" s="341" t="str" cm="1">
        <f t="array" ref="M56">INDEX(Resultat!$D$5:$BK$79,M$2,$B56)</f>
        <v/>
      </c>
      <c r="N56" s="341" t="str" cm="1">
        <f t="array" ref="N56">INDEX(Resultat!$D$5:$BK$79,N$2,$B56)</f>
        <v/>
      </c>
      <c r="O56" s="5" t="str" cm="1">
        <f t="array" ref="O56">INDEX(Resultat!$D$5:$BK$79,O$2,$B56)</f>
        <v/>
      </c>
      <c r="P56" s="5" t="str" cm="1">
        <f t="array" ref="P56">INDEX(Resultat!$D$5:$BK$79,P$2,$B56)</f>
        <v/>
      </c>
      <c r="Q56" s="5" t="str" cm="1">
        <f t="array" ref="Q56">INDEX(Resultat!$D$5:$BK$79,Q$2,$B56)</f>
        <v/>
      </c>
      <c r="R56" s="5" t="str" cm="1">
        <f t="array" ref="R56">INDEX(Resultat!$D$5:$BK$79,R$2,$B56)</f>
        <v/>
      </c>
      <c r="S56" s="5" t="str" cm="1">
        <f t="array" ref="S56">INDEX(Resultat!$D$5:$BK$79,S$2,$B56)</f>
        <v/>
      </c>
      <c r="T56" s="342" t="str" cm="1">
        <f t="array" ref="T56">INDEX(Resultat!$D$5:$BK$79,T$2,$B56)</f>
        <v/>
      </c>
      <c r="U56" s="340" t="str" cm="1">
        <f t="array" ref="U56">INDEX(Resultat!$D$5:$BK$79,U$2,$B56)</f>
        <v/>
      </c>
      <c r="V56" s="340" t="str" cm="1">
        <f t="array" ref="V56">INDEX(Resultat!$D$5:$BK$79,V$2,$B56)</f>
        <v/>
      </c>
      <c r="W56" s="340" t="str" cm="1">
        <f t="array" ref="W56">INDEX(Resultat!$D$5:$BK$79,W$2,$B56)</f>
        <v/>
      </c>
      <c r="X56" s="340" t="str" cm="1">
        <f t="array" ref="X56">INDEX(Resultat!$D$5:$BK$79,X$2,$B56)</f>
        <v/>
      </c>
      <c r="Y56" s="5" t="str" cm="1">
        <f t="array" ref="Y56">INDEX(Resultat!$D$5:$BK$79,Y$2,$B56)</f>
        <v/>
      </c>
      <c r="Z56" s="5" t="str" cm="1">
        <f t="array" ref="Z56">INDEX(Resultat!$D$5:$BK$79,Z$2,$B56)</f>
        <v/>
      </c>
      <c r="AA56" s="5" t="str" cm="1">
        <f t="array" ref="AA56">INDEX(Resultat!$D$5:$BK$79,AA$2,$B56)</f>
        <v/>
      </c>
      <c r="AB56" s="5" t="str" cm="1">
        <f t="array" ref="AB56">INDEX(Resultat!$D$5:$BK$79,AB$2,$B56)</f>
        <v/>
      </c>
      <c r="AC56" s="5" t="str" cm="1">
        <f t="array" ref="AC56">INDEX(Resultat!$D$5:$BK$79,AC$2,$B56)</f>
        <v/>
      </c>
      <c r="AD56" s="5" t="str" cm="1">
        <f t="array" ref="AD56">INDEX(Resultat!$D$5:$BK$79,AD$2,$B56)</f>
        <v/>
      </c>
      <c r="AE56" s="5" t="str" cm="1">
        <f t="array" ref="AE56">INDEX(Resultat!$D$5:$BK$79,AE$2,$B56)</f>
        <v/>
      </c>
      <c r="AF56" s="5" t="str" cm="1">
        <f t="array" ref="AF56">INDEX(Resultat!$D$5:$BK$79,AF$2,$B56)</f>
        <v/>
      </c>
      <c r="AG56" s="340" t="str" cm="1">
        <f t="array" ref="AG56">INDEX(Resultat!$D$5:$BK$79,AG$2,$B56)</f>
        <v/>
      </c>
      <c r="AH56" s="5" t="str" cm="1">
        <f t="array" ref="AH56">INDEX(Resultat!$D$5:$BK$79,AH$2,$B56)</f>
        <v/>
      </c>
      <c r="AI56" s="340" t="str" cm="1">
        <f t="array" ref="AI56">INDEX(Resultat!$D$5:$BK$79,AI$2,$B56)</f>
        <v/>
      </c>
      <c r="AJ56" s="5" t="str" cm="1">
        <f t="array" ref="AJ56">INDEX(Resultat!$D$5:$BK$79,AJ$2,$B56)</f>
        <v/>
      </c>
      <c r="AK56" s="5" t="str" cm="1">
        <f t="array" ref="AK56">INDEX(Resultat!$D$5:$BK$79,AK$2,$B56)</f>
        <v/>
      </c>
      <c r="AL56" s="5" t="str" cm="1">
        <f t="array" ref="AL56">INDEX(Resultat!$D$5:$BK$79,AL$2,$B56)</f>
        <v>-</v>
      </c>
      <c r="AM56" s="5" t="str" cm="1">
        <f t="array" ref="AM56">INDEX(Resultat!$D$5:$BK$79,AM$2,$B56)</f>
        <v>-</v>
      </c>
      <c r="AN56" s="5" t="str" cm="1">
        <f t="array" ref="AN56">INDEX(Resultat!$D$5:$BK$79,AN$2,$B56)</f>
        <v>-</v>
      </c>
      <c r="AO56" s="5" t="str" cm="1">
        <f t="array" ref="AO56">INDEX(Resultat!$D$5:$BK$79,AO$2,$B56)</f>
        <v>-</v>
      </c>
      <c r="AP56" s="5" t="str" cm="1">
        <f t="array" ref="AP56">INDEX(Resultat!$D$5:$BK$79,AP$2,$B56)</f>
        <v>-</v>
      </c>
    </row>
    <row r="57" spans="1:42" x14ac:dyDescent="0.4">
      <c r="B57" s="277">
        <v>55</v>
      </c>
      <c r="C57" t="str" cm="1">
        <f t="array" ref="C57">INDEX(Resultat!$D$5:$BK$73,C$2,$B57)</f>
        <v>Ikke tastet</v>
      </c>
      <c r="D57" s="5" t="str" cm="1">
        <f t="array" ref="D57">INDEX(Resultat!$D$5:$BK$79,D$2,$B57)</f>
        <v>-</v>
      </c>
      <c r="E57" s="5" t="str" cm="1">
        <f t="array" ref="E57">INDEX(Resultat!$D$5:$BK$79,E$2,$B57)</f>
        <v/>
      </c>
      <c r="F57" s="340" t="str" cm="1">
        <f t="array" ref="F57">INDEX(Resultat!$D$5:$BK$79,F$2,$B57)</f>
        <v/>
      </c>
      <c r="G57" s="340" t="str" cm="1">
        <f t="array" ref="G57">INDEX(Resultat!$D$5:$BK$79,G$2,$B57)</f>
        <v/>
      </c>
      <c r="H57" s="340" t="str" cm="1">
        <f t="array" ref="H57">INDEX(Resultat!$D$5:$BK$79,H$2,$B57)</f>
        <v/>
      </c>
      <c r="I57" s="5" t="str" cm="1">
        <f t="array" ref="I57">INDEX(Resultat!$D$5:$BK$79,I$2,$B57)</f>
        <v/>
      </c>
      <c r="J57" s="341" t="str" cm="1">
        <f t="array" ref="J57">INDEX(Resultat!$D$5:$BK$79,J$2,$B57)</f>
        <v/>
      </c>
      <c r="K57" s="341" t="str" cm="1">
        <f t="array" ref="K57">INDEX(Resultat!$D$5:$BK$79,K$2,$B57)</f>
        <v/>
      </c>
      <c r="L57" s="341" t="str" cm="1">
        <f t="array" ref="L57">INDEX(Resultat!$D$5:$BK$79,L$2,$B57)</f>
        <v/>
      </c>
      <c r="M57" s="341" t="str" cm="1">
        <f t="array" ref="M57">INDEX(Resultat!$D$5:$BK$79,M$2,$B57)</f>
        <v/>
      </c>
      <c r="N57" s="341" t="str" cm="1">
        <f t="array" ref="N57">INDEX(Resultat!$D$5:$BK$79,N$2,$B57)</f>
        <v/>
      </c>
      <c r="O57" s="5" t="str" cm="1">
        <f t="array" ref="O57">INDEX(Resultat!$D$5:$BK$79,O$2,$B57)</f>
        <v/>
      </c>
      <c r="P57" s="5" t="str" cm="1">
        <f t="array" ref="P57">INDEX(Resultat!$D$5:$BK$79,P$2,$B57)</f>
        <v/>
      </c>
      <c r="Q57" s="5" t="str" cm="1">
        <f t="array" ref="Q57">INDEX(Resultat!$D$5:$BK$79,Q$2,$B57)</f>
        <v/>
      </c>
      <c r="R57" s="5" t="str" cm="1">
        <f t="array" ref="R57">INDEX(Resultat!$D$5:$BK$79,R$2,$B57)</f>
        <v/>
      </c>
      <c r="S57" s="5" t="str" cm="1">
        <f t="array" ref="S57">INDEX(Resultat!$D$5:$BK$79,S$2,$B57)</f>
        <v/>
      </c>
      <c r="T57" s="342" t="str" cm="1">
        <f t="array" ref="T57">INDEX(Resultat!$D$5:$BK$79,T$2,$B57)</f>
        <v/>
      </c>
      <c r="U57" s="340" t="str" cm="1">
        <f t="array" ref="U57">INDEX(Resultat!$D$5:$BK$79,U$2,$B57)</f>
        <v/>
      </c>
      <c r="V57" s="340" t="str" cm="1">
        <f t="array" ref="V57">INDEX(Resultat!$D$5:$BK$79,V$2,$B57)</f>
        <v/>
      </c>
      <c r="W57" s="340" t="str" cm="1">
        <f t="array" ref="W57">INDEX(Resultat!$D$5:$BK$79,W$2,$B57)</f>
        <v/>
      </c>
      <c r="X57" s="340" t="str" cm="1">
        <f t="array" ref="X57">INDEX(Resultat!$D$5:$BK$79,X$2,$B57)</f>
        <v/>
      </c>
      <c r="Y57" s="5" t="str" cm="1">
        <f t="array" ref="Y57">INDEX(Resultat!$D$5:$BK$79,Y$2,$B57)</f>
        <v/>
      </c>
      <c r="Z57" s="5" t="str" cm="1">
        <f t="array" ref="Z57">INDEX(Resultat!$D$5:$BK$79,Z$2,$B57)</f>
        <v/>
      </c>
      <c r="AA57" s="5" t="str" cm="1">
        <f t="array" ref="AA57">INDEX(Resultat!$D$5:$BK$79,AA$2,$B57)</f>
        <v/>
      </c>
      <c r="AB57" s="5" t="str" cm="1">
        <f t="array" ref="AB57">INDEX(Resultat!$D$5:$BK$79,AB$2,$B57)</f>
        <v/>
      </c>
      <c r="AC57" s="5" t="str" cm="1">
        <f t="array" ref="AC57">INDEX(Resultat!$D$5:$BK$79,AC$2,$B57)</f>
        <v/>
      </c>
      <c r="AD57" s="5" t="str" cm="1">
        <f t="array" ref="AD57">INDEX(Resultat!$D$5:$BK$79,AD$2,$B57)</f>
        <v/>
      </c>
      <c r="AE57" s="5" t="str" cm="1">
        <f t="array" ref="AE57">INDEX(Resultat!$D$5:$BK$79,AE$2,$B57)</f>
        <v/>
      </c>
      <c r="AF57" s="5" t="str" cm="1">
        <f t="array" ref="AF57">INDEX(Resultat!$D$5:$BK$79,AF$2,$B57)</f>
        <v/>
      </c>
      <c r="AG57" s="340" t="str" cm="1">
        <f t="array" ref="AG57">INDEX(Resultat!$D$5:$BK$79,AG$2,$B57)</f>
        <v/>
      </c>
      <c r="AH57" s="5" t="str" cm="1">
        <f t="array" ref="AH57">INDEX(Resultat!$D$5:$BK$79,AH$2,$B57)</f>
        <v/>
      </c>
      <c r="AI57" s="340" t="str" cm="1">
        <f t="array" ref="AI57">INDEX(Resultat!$D$5:$BK$79,AI$2,$B57)</f>
        <v/>
      </c>
      <c r="AJ57" s="5" t="str" cm="1">
        <f t="array" ref="AJ57">INDEX(Resultat!$D$5:$BK$79,AJ$2,$B57)</f>
        <v/>
      </c>
      <c r="AK57" s="5" t="str" cm="1">
        <f t="array" ref="AK57">INDEX(Resultat!$D$5:$BK$79,AK$2,$B57)</f>
        <v/>
      </c>
      <c r="AL57" s="5" t="str" cm="1">
        <f t="array" ref="AL57">INDEX(Resultat!$D$5:$BK$79,AL$2,$B57)</f>
        <v>-</v>
      </c>
      <c r="AM57" s="5" t="str" cm="1">
        <f t="array" ref="AM57">INDEX(Resultat!$D$5:$BK$79,AM$2,$B57)</f>
        <v>-</v>
      </c>
      <c r="AN57" s="5" t="str" cm="1">
        <f t="array" ref="AN57">INDEX(Resultat!$D$5:$BK$79,AN$2,$B57)</f>
        <v>-</v>
      </c>
      <c r="AO57" s="5" t="str" cm="1">
        <f t="array" ref="AO57">INDEX(Resultat!$D$5:$BK$79,AO$2,$B57)</f>
        <v>-</v>
      </c>
      <c r="AP57" s="5" t="str" cm="1">
        <f t="array" ref="AP57">INDEX(Resultat!$D$5:$BK$79,AP$2,$B57)</f>
        <v>-</v>
      </c>
    </row>
    <row r="58" spans="1:42" x14ac:dyDescent="0.4">
      <c r="B58" s="277">
        <v>56</v>
      </c>
      <c r="C58" t="str" cm="1">
        <f t="array" ref="C58">INDEX(Resultat!$D$5:$BK$73,C$2,$B58)</f>
        <v>Ikke tastet</v>
      </c>
      <c r="D58" s="5" t="str" cm="1">
        <f t="array" ref="D58">INDEX(Resultat!$D$5:$BK$79,D$2,$B58)</f>
        <v>-</v>
      </c>
      <c r="E58" s="5" t="str" cm="1">
        <f t="array" ref="E58">INDEX(Resultat!$D$5:$BK$79,E$2,$B58)</f>
        <v/>
      </c>
      <c r="F58" s="340" t="str" cm="1">
        <f t="array" ref="F58">INDEX(Resultat!$D$5:$BK$79,F$2,$B58)</f>
        <v/>
      </c>
      <c r="G58" s="340" t="str" cm="1">
        <f t="array" ref="G58">INDEX(Resultat!$D$5:$BK$79,G$2,$B58)</f>
        <v/>
      </c>
      <c r="H58" s="340" t="str" cm="1">
        <f t="array" ref="H58">INDEX(Resultat!$D$5:$BK$79,H$2,$B58)</f>
        <v/>
      </c>
      <c r="I58" s="5" t="str" cm="1">
        <f t="array" ref="I58">INDEX(Resultat!$D$5:$BK$79,I$2,$B58)</f>
        <v/>
      </c>
      <c r="J58" s="341" t="str" cm="1">
        <f t="array" ref="J58">INDEX(Resultat!$D$5:$BK$79,J$2,$B58)</f>
        <v/>
      </c>
      <c r="K58" s="341" t="str" cm="1">
        <f t="array" ref="K58">INDEX(Resultat!$D$5:$BK$79,K$2,$B58)</f>
        <v/>
      </c>
      <c r="L58" s="341" t="str" cm="1">
        <f t="array" ref="L58">INDEX(Resultat!$D$5:$BK$79,L$2,$B58)</f>
        <v/>
      </c>
      <c r="M58" s="341" t="str" cm="1">
        <f t="array" ref="M58">INDEX(Resultat!$D$5:$BK$79,M$2,$B58)</f>
        <v/>
      </c>
      <c r="N58" s="341" t="str" cm="1">
        <f t="array" ref="N58">INDEX(Resultat!$D$5:$BK$79,N$2,$B58)</f>
        <v/>
      </c>
      <c r="O58" s="5" t="str" cm="1">
        <f t="array" ref="O58">INDEX(Resultat!$D$5:$BK$79,O$2,$B58)</f>
        <v/>
      </c>
      <c r="P58" s="5" t="str" cm="1">
        <f t="array" ref="P58">INDEX(Resultat!$D$5:$BK$79,P$2,$B58)</f>
        <v/>
      </c>
      <c r="Q58" s="5" t="str" cm="1">
        <f t="array" ref="Q58">INDEX(Resultat!$D$5:$BK$79,Q$2,$B58)</f>
        <v/>
      </c>
      <c r="R58" s="5" t="str" cm="1">
        <f t="array" ref="R58">INDEX(Resultat!$D$5:$BK$79,R$2,$B58)</f>
        <v/>
      </c>
      <c r="S58" s="5" t="str" cm="1">
        <f t="array" ref="S58">INDEX(Resultat!$D$5:$BK$79,S$2,$B58)</f>
        <v/>
      </c>
      <c r="T58" s="342" t="str" cm="1">
        <f t="array" ref="T58">INDEX(Resultat!$D$5:$BK$79,T$2,$B58)</f>
        <v/>
      </c>
      <c r="U58" s="340" t="str" cm="1">
        <f t="array" ref="U58">INDEX(Resultat!$D$5:$BK$79,U$2,$B58)</f>
        <v/>
      </c>
      <c r="V58" s="340" t="str" cm="1">
        <f t="array" ref="V58">INDEX(Resultat!$D$5:$BK$79,V$2,$B58)</f>
        <v/>
      </c>
      <c r="W58" s="340" t="str" cm="1">
        <f t="array" ref="W58">INDEX(Resultat!$D$5:$BK$79,W$2,$B58)</f>
        <v/>
      </c>
      <c r="X58" s="340" t="str" cm="1">
        <f t="array" ref="X58">INDEX(Resultat!$D$5:$BK$79,X$2,$B58)</f>
        <v/>
      </c>
      <c r="Y58" s="5" t="str" cm="1">
        <f t="array" ref="Y58">INDEX(Resultat!$D$5:$BK$79,Y$2,$B58)</f>
        <v/>
      </c>
      <c r="Z58" s="5" t="str" cm="1">
        <f t="array" ref="Z58">INDEX(Resultat!$D$5:$BK$79,Z$2,$B58)</f>
        <v/>
      </c>
      <c r="AA58" s="5" t="str" cm="1">
        <f t="array" ref="AA58">INDEX(Resultat!$D$5:$BK$79,AA$2,$B58)</f>
        <v/>
      </c>
      <c r="AB58" s="5" t="str" cm="1">
        <f t="array" ref="AB58">INDEX(Resultat!$D$5:$BK$79,AB$2,$B58)</f>
        <v/>
      </c>
      <c r="AC58" s="5" t="str" cm="1">
        <f t="array" ref="AC58">INDEX(Resultat!$D$5:$BK$79,AC$2,$B58)</f>
        <v/>
      </c>
      <c r="AD58" s="5" t="str" cm="1">
        <f t="array" ref="AD58">INDEX(Resultat!$D$5:$BK$79,AD$2,$B58)</f>
        <v/>
      </c>
      <c r="AE58" s="5" t="str" cm="1">
        <f t="array" ref="AE58">INDEX(Resultat!$D$5:$BK$79,AE$2,$B58)</f>
        <v/>
      </c>
      <c r="AF58" s="5" t="str" cm="1">
        <f t="array" ref="AF58">INDEX(Resultat!$D$5:$BK$79,AF$2,$B58)</f>
        <v/>
      </c>
      <c r="AG58" s="340" t="str" cm="1">
        <f t="array" ref="AG58">INDEX(Resultat!$D$5:$BK$79,AG$2,$B58)</f>
        <v/>
      </c>
      <c r="AH58" s="5" t="str" cm="1">
        <f t="array" ref="AH58">INDEX(Resultat!$D$5:$BK$79,AH$2,$B58)</f>
        <v/>
      </c>
      <c r="AI58" s="340" t="str" cm="1">
        <f t="array" ref="AI58">INDEX(Resultat!$D$5:$BK$79,AI$2,$B58)</f>
        <v/>
      </c>
      <c r="AJ58" s="5" t="str" cm="1">
        <f t="array" ref="AJ58">INDEX(Resultat!$D$5:$BK$79,AJ$2,$B58)</f>
        <v/>
      </c>
      <c r="AK58" s="5" t="str" cm="1">
        <f t="array" ref="AK58">INDEX(Resultat!$D$5:$BK$79,AK$2,$B58)</f>
        <v/>
      </c>
      <c r="AL58" s="5" t="str" cm="1">
        <f t="array" ref="AL58">INDEX(Resultat!$D$5:$BK$79,AL$2,$B58)</f>
        <v>-</v>
      </c>
      <c r="AM58" s="5" t="str" cm="1">
        <f t="array" ref="AM58">INDEX(Resultat!$D$5:$BK$79,AM$2,$B58)</f>
        <v>-</v>
      </c>
      <c r="AN58" s="5" t="str" cm="1">
        <f t="array" ref="AN58">INDEX(Resultat!$D$5:$BK$79,AN$2,$B58)</f>
        <v>-</v>
      </c>
      <c r="AO58" s="5" t="str" cm="1">
        <f t="array" ref="AO58">INDEX(Resultat!$D$5:$BK$79,AO$2,$B58)</f>
        <v>-</v>
      </c>
      <c r="AP58" s="5" t="str" cm="1">
        <f t="array" ref="AP58">INDEX(Resultat!$D$5:$BK$79,AP$2,$B58)</f>
        <v>-</v>
      </c>
    </row>
    <row r="59" spans="1:42" x14ac:dyDescent="0.4">
      <c r="B59" s="277">
        <v>57</v>
      </c>
      <c r="C59" t="str" cm="1">
        <f t="array" ref="C59">INDEX(Resultat!$D$5:$BK$73,C$2,$B59)</f>
        <v>Ikke tastet</v>
      </c>
      <c r="D59" s="5" t="str" cm="1">
        <f t="array" ref="D59">INDEX(Resultat!$D$5:$BK$79,D$2,$B59)</f>
        <v>-</v>
      </c>
      <c r="E59" s="5" t="str" cm="1">
        <f t="array" ref="E59">INDEX(Resultat!$D$5:$BK$79,E$2,$B59)</f>
        <v/>
      </c>
      <c r="F59" s="340" t="str" cm="1">
        <f t="array" ref="F59">INDEX(Resultat!$D$5:$BK$79,F$2,$B59)</f>
        <v/>
      </c>
      <c r="G59" s="340" t="str" cm="1">
        <f t="array" ref="G59">INDEX(Resultat!$D$5:$BK$79,G$2,$B59)</f>
        <v/>
      </c>
      <c r="H59" s="340" t="str" cm="1">
        <f t="array" ref="H59">INDEX(Resultat!$D$5:$BK$79,H$2,$B59)</f>
        <v/>
      </c>
      <c r="I59" s="5" t="str" cm="1">
        <f t="array" ref="I59">INDEX(Resultat!$D$5:$BK$79,I$2,$B59)</f>
        <v/>
      </c>
      <c r="J59" s="341" t="str" cm="1">
        <f t="array" ref="J59">INDEX(Resultat!$D$5:$BK$79,J$2,$B59)</f>
        <v/>
      </c>
      <c r="K59" s="341" t="str" cm="1">
        <f t="array" ref="K59">INDEX(Resultat!$D$5:$BK$79,K$2,$B59)</f>
        <v/>
      </c>
      <c r="L59" s="341" t="str" cm="1">
        <f t="array" ref="L59">INDEX(Resultat!$D$5:$BK$79,L$2,$B59)</f>
        <v/>
      </c>
      <c r="M59" s="341" t="str" cm="1">
        <f t="array" ref="M59">INDEX(Resultat!$D$5:$BK$79,M$2,$B59)</f>
        <v/>
      </c>
      <c r="N59" s="341" t="str" cm="1">
        <f t="array" ref="N59">INDEX(Resultat!$D$5:$BK$79,N$2,$B59)</f>
        <v/>
      </c>
      <c r="O59" s="5" t="str" cm="1">
        <f t="array" ref="O59">INDEX(Resultat!$D$5:$BK$79,O$2,$B59)</f>
        <v/>
      </c>
      <c r="P59" s="5" t="str" cm="1">
        <f t="array" ref="P59">INDEX(Resultat!$D$5:$BK$79,P$2,$B59)</f>
        <v/>
      </c>
      <c r="Q59" s="5" t="str" cm="1">
        <f t="array" ref="Q59">INDEX(Resultat!$D$5:$BK$79,Q$2,$B59)</f>
        <v/>
      </c>
      <c r="R59" s="5" t="str" cm="1">
        <f t="array" ref="R59">INDEX(Resultat!$D$5:$BK$79,R$2,$B59)</f>
        <v/>
      </c>
      <c r="S59" s="5" t="str" cm="1">
        <f t="array" ref="S59">INDEX(Resultat!$D$5:$BK$79,S$2,$B59)</f>
        <v/>
      </c>
      <c r="T59" s="342" t="str" cm="1">
        <f t="array" ref="T59">INDEX(Resultat!$D$5:$BK$79,T$2,$B59)</f>
        <v/>
      </c>
      <c r="U59" s="340" t="str" cm="1">
        <f t="array" ref="U59">INDEX(Resultat!$D$5:$BK$79,U$2,$B59)</f>
        <v/>
      </c>
      <c r="V59" s="340" t="str" cm="1">
        <f t="array" ref="V59">INDEX(Resultat!$D$5:$BK$79,V$2,$B59)</f>
        <v/>
      </c>
      <c r="W59" s="340" t="str" cm="1">
        <f t="array" ref="W59">INDEX(Resultat!$D$5:$BK$79,W$2,$B59)</f>
        <v/>
      </c>
      <c r="X59" s="340" t="str" cm="1">
        <f t="array" ref="X59">INDEX(Resultat!$D$5:$BK$79,X$2,$B59)</f>
        <v/>
      </c>
      <c r="Y59" s="5" t="str" cm="1">
        <f t="array" ref="Y59">INDEX(Resultat!$D$5:$BK$79,Y$2,$B59)</f>
        <v/>
      </c>
      <c r="Z59" s="5" t="str" cm="1">
        <f t="array" ref="Z59">INDEX(Resultat!$D$5:$BK$79,Z$2,$B59)</f>
        <v/>
      </c>
      <c r="AA59" s="5" t="str" cm="1">
        <f t="array" ref="AA59">INDEX(Resultat!$D$5:$BK$79,AA$2,$B59)</f>
        <v/>
      </c>
      <c r="AB59" s="5" t="str" cm="1">
        <f t="array" ref="AB59">INDEX(Resultat!$D$5:$BK$79,AB$2,$B59)</f>
        <v/>
      </c>
      <c r="AC59" s="5" t="str" cm="1">
        <f t="array" ref="AC59">INDEX(Resultat!$D$5:$BK$79,AC$2,$B59)</f>
        <v/>
      </c>
      <c r="AD59" s="5" t="str" cm="1">
        <f t="array" ref="AD59">INDEX(Resultat!$D$5:$BK$79,AD$2,$B59)</f>
        <v/>
      </c>
      <c r="AE59" s="5" t="str" cm="1">
        <f t="array" ref="AE59">INDEX(Resultat!$D$5:$BK$79,AE$2,$B59)</f>
        <v/>
      </c>
      <c r="AF59" s="5" t="str" cm="1">
        <f t="array" ref="AF59">INDEX(Resultat!$D$5:$BK$79,AF$2,$B59)</f>
        <v/>
      </c>
      <c r="AG59" s="340" t="str" cm="1">
        <f t="array" ref="AG59">INDEX(Resultat!$D$5:$BK$79,AG$2,$B59)</f>
        <v/>
      </c>
      <c r="AH59" s="5" t="str" cm="1">
        <f t="array" ref="AH59">INDEX(Resultat!$D$5:$BK$79,AH$2,$B59)</f>
        <v/>
      </c>
      <c r="AI59" s="340" t="str" cm="1">
        <f t="array" ref="AI59">INDEX(Resultat!$D$5:$BK$79,AI$2,$B59)</f>
        <v/>
      </c>
      <c r="AJ59" s="5" t="str" cm="1">
        <f t="array" ref="AJ59">INDEX(Resultat!$D$5:$BK$79,AJ$2,$B59)</f>
        <v/>
      </c>
      <c r="AK59" s="5" t="str" cm="1">
        <f t="array" ref="AK59">INDEX(Resultat!$D$5:$BK$79,AK$2,$B59)</f>
        <v/>
      </c>
      <c r="AL59" s="5" t="str" cm="1">
        <f t="array" ref="AL59">INDEX(Resultat!$D$5:$BK$79,AL$2,$B59)</f>
        <v>-</v>
      </c>
      <c r="AM59" s="5" t="str" cm="1">
        <f t="array" ref="AM59">INDEX(Resultat!$D$5:$BK$79,AM$2,$B59)</f>
        <v>-</v>
      </c>
      <c r="AN59" s="5" t="str" cm="1">
        <f t="array" ref="AN59">INDEX(Resultat!$D$5:$BK$79,AN$2,$B59)</f>
        <v>-</v>
      </c>
      <c r="AO59" s="5" t="str" cm="1">
        <f t="array" ref="AO59">INDEX(Resultat!$D$5:$BK$79,AO$2,$B59)</f>
        <v>-</v>
      </c>
      <c r="AP59" s="5" t="str" cm="1">
        <f t="array" ref="AP59">INDEX(Resultat!$D$5:$BK$79,AP$2,$B59)</f>
        <v>-</v>
      </c>
    </row>
    <row r="60" spans="1:42" x14ac:dyDescent="0.4">
      <c r="B60" s="277">
        <v>58</v>
      </c>
      <c r="C60" t="str" cm="1">
        <f t="array" ref="C60">INDEX(Resultat!$D$5:$BK$73,C$2,$B60)</f>
        <v>Ikke tastet</v>
      </c>
      <c r="D60" s="5" t="str" cm="1">
        <f t="array" ref="D60">INDEX(Resultat!$D$5:$BK$79,D$2,$B60)</f>
        <v>-</v>
      </c>
      <c r="E60" s="5" t="str" cm="1">
        <f t="array" ref="E60">INDEX(Resultat!$D$5:$BK$79,E$2,$B60)</f>
        <v/>
      </c>
      <c r="F60" s="340" t="str" cm="1">
        <f t="array" ref="F60">INDEX(Resultat!$D$5:$BK$79,F$2,$B60)</f>
        <v/>
      </c>
      <c r="G60" s="340" t="str" cm="1">
        <f t="array" ref="G60">INDEX(Resultat!$D$5:$BK$79,G$2,$B60)</f>
        <v/>
      </c>
      <c r="H60" s="340" t="str" cm="1">
        <f t="array" ref="H60">INDEX(Resultat!$D$5:$BK$79,H$2,$B60)</f>
        <v/>
      </c>
      <c r="I60" s="5" t="str" cm="1">
        <f t="array" ref="I60">INDEX(Resultat!$D$5:$BK$79,I$2,$B60)</f>
        <v/>
      </c>
      <c r="J60" s="341" t="str" cm="1">
        <f t="array" ref="J60">INDEX(Resultat!$D$5:$BK$79,J$2,$B60)</f>
        <v/>
      </c>
      <c r="K60" s="341" t="str" cm="1">
        <f t="array" ref="K60">INDEX(Resultat!$D$5:$BK$79,K$2,$B60)</f>
        <v/>
      </c>
      <c r="L60" s="341" t="str" cm="1">
        <f t="array" ref="L60">INDEX(Resultat!$D$5:$BK$79,L$2,$B60)</f>
        <v/>
      </c>
      <c r="M60" s="341" t="str" cm="1">
        <f t="array" ref="M60">INDEX(Resultat!$D$5:$BK$79,M$2,$B60)</f>
        <v/>
      </c>
      <c r="N60" s="341" t="str" cm="1">
        <f t="array" ref="N60">INDEX(Resultat!$D$5:$BK$79,N$2,$B60)</f>
        <v/>
      </c>
      <c r="O60" s="5" t="str" cm="1">
        <f t="array" ref="O60">INDEX(Resultat!$D$5:$BK$79,O$2,$B60)</f>
        <v/>
      </c>
      <c r="P60" s="5" t="str" cm="1">
        <f t="array" ref="P60">INDEX(Resultat!$D$5:$BK$79,P$2,$B60)</f>
        <v/>
      </c>
      <c r="Q60" s="5" t="str" cm="1">
        <f t="array" ref="Q60">INDEX(Resultat!$D$5:$BK$79,Q$2,$B60)</f>
        <v/>
      </c>
      <c r="R60" s="5" t="str" cm="1">
        <f t="array" ref="R60">INDEX(Resultat!$D$5:$BK$79,R$2,$B60)</f>
        <v/>
      </c>
      <c r="S60" s="5" t="str" cm="1">
        <f t="array" ref="S60">INDEX(Resultat!$D$5:$BK$79,S$2,$B60)</f>
        <v/>
      </c>
      <c r="T60" s="342" t="str" cm="1">
        <f t="array" ref="T60">INDEX(Resultat!$D$5:$BK$79,T$2,$B60)</f>
        <v/>
      </c>
      <c r="U60" s="340" t="str" cm="1">
        <f t="array" ref="U60">INDEX(Resultat!$D$5:$BK$79,U$2,$B60)</f>
        <v/>
      </c>
      <c r="V60" s="340" t="str" cm="1">
        <f t="array" ref="V60">INDEX(Resultat!$D$5:$BK$79,V$2,$B60)</f>
        <v/>
      </c>
      <c r="W60" s="340" t="str" cm="1">
        <f t="array" ref="W60">INDEX(Resultat!$D$5:$BK$79,W$2,$B60)</f>
        <v/>
      </c>
      <c r="X60" s="340" t="str" cm="1">
        <f t="array" ref="X60">INDEX(Resultat!$D$5:$BK$79,X$2,$B60)</f>
        <v/>
      </c>
      <c r="Y60" s="5" t="str" cm="1">
        <f t="array" ref="Y60">INDEX(Resultat!$D$5:$BK$79,Y$2,$B60)</f>
        <v/>
      </c>
      <c r="Z60" s="5" t="str" cm="1">
        <f t="array" ref="Z60">INDEX(Resultat!$D$5:$BK$79,Z$2,$B60)</f>
        <v/>
      </c>
      <c r="AA60" s="5" t="str" cm="1">
        <f t="array" ref="AA60">INDEX(Resultat!$D$5:$BK$79,AA$2,$B60)</f>
        <v/>
      </c>
      <c r="AB60" s="5" t="str" cm="1">
        <f t="array" ref="AB60">INDEX(Resultat!$D$5:$BK$79,AB$2,$B60)</f>
        <v/>
      </c>
      <c r="AC60" s="5" t="str" cm="1">
        <f t="array" ref="AC60">INDEX(Resultat!$D$5:$BK$79,AC$2,$B60)</f>
        <v/>
      </c>
      <c r="AD60" s="5" t="str" cm="1">
        <f t="array" ref="AD60">INDEX(Resultat!$D$5:$BK$79,AD$2,$B60)</f>
        <v/>
      </c>
      <c r="AE60" s="5" t="str" cm="1">
        <f t="array" ref="AE60">INDEX(Resultat!$D$5:$BK$79,AE$2,$B60)</f>
        <v/>
      </c>
      <c r="AF60" s="5" t="str" cm="1">
        <f t="array" ref="AF60">INDEX(Resultat!$D$5:$BK$79,AF$2,$B60)</f>
        <v/>
      </c>
      <c r="AG60" s="340" t="str" cm="1">
        <f t="array" ref="AG60">INDEX(Resultat!$D$5:$BK$79,AG$2,$B60)</f>
        <v/>
      </c>
      <c r="AH60" s="5" t="str" cm="1">
        <f t="array" ref="AH60">INDEX(Resultat!$D$5:$BK$79,AH$2,$B60)</f>
        <v/>
      </c>
      <c r="AI60" s="340" t="str" cm="1">
        <f t="array" ref="AI60">INDEX(Resultat!$D$5:$BK$79,AI$2,$B60)</f>
        <v/>
      </c>
      <c r="AJ60" s="5" t="str" cm="1">
        <f t="array" ref="AJ60">INDEX(Resultat!$D$5:$BK$79,AJ$2,$B60)</f>
        <v/>
      </c>
      <c r="AK60" s="5" t="str" cm="1">
        <f t="array" ref="AK60">INDEX(Resultat!$D$5:$BK$79,AK$2,$B60)</f>
        <v/>
      </c>
      <c r="AL60" s="5" t="str" cm="1">
        <f t="array" ref="AL60">INDEX(Resultat!$D$5:$BK$79,AL$2,$B60)</f>
        <v>-</v>
      </c>
      <c r="AM60" s="5" t="str" cm="1">
        <f t="array" ref="AM60">INDEX(Resultat!$D$5:$BK$79,AM$2,$B60)</f>
        <v>-</v>
      </c>
      <c r="AN60" s="5" t="str" cm="1">
        <f t="array" ref="AN60">INDEX(Resultat!$D$5:$BK$79,AN$2,$B60)</f>
        <v>-</v>
      </c>
      <c r="AO60" s="5" t="str" cm="1">
        <f t="array" ref="AO60">INDEX(Resultat!$D$5:$BK$79,AO$2,$B60)</f>
        <v>-</v>
      </c>
      <c r="AP60" s="5" t="str" cm="1">
        <f t="array" ref="AP60">INDEX(Resultat!$D$5:$BK$79,AP$2,$B60)</f>
        <v>-</v>
      </c>
    </row>
    <row r="61" spans="1:42" x14ac:dyDescent="0.4">
      <c r="B61" s="277">
        <v>59</v>
      </c>
      <c r="C61" t="str" cm="1">
        <f t="array" ref="C61">INDEX(Resultat!$D$5:$BK$73,C$2,$B61)</f>
        <v>Ikke tastet</v>
      </c>
      <c r="D61" s="5" t="str" cm="1">
        <f t="array" ref="D61">INDEX(Resultat!$D$5:$BK$79,D$2,$B61)</f>
        <v>-</v>
      </c>
      <c r="E61" s="5" t="str" cm="1">
        <f t="array" ref="E61">INDEX(Resultat!$D$5:$BK$79,E$2,$B61)</f>
        <v/>
      </c>
      <c r="F61" s="340" t="str" cm="1">
        <f t="array" ref="F61">INDEX(Resultat!$D$5:$BK$79,F$2,$B61)</f>
        <v/>
      </c>
      <c r="G61" s="340" t="str" cm="1">
        <f t="array" ref="G61">INDEX(Resultat!$D$5:$BK$79,G$2,$B61)</f>
        <v/>
      </c>
      <c r="H61" s="340" t="str" cm="1">
        <f t="array" ref="H61">INDEX(Resultat!$D$5:$BK$79,H$2,$B61)</f>
        <v/>
      </c>
      <c r="I61" s="5" t="str" cm="1">
        <f t="array" ref="I61">INDEX(Resultat!$D$5:$BK$79,I$2,$B61)</f>
        <v/>
      </c>
      <c r="J61" s="341" t="str" cm="1">
        <f t="array" ref="J61">INDEX(Resultat!$D$5:$BK$79,J$2,$B61)</f>
        <v/>
      </c>
      <c r="K61" s="341" t="str" cm="1">
        <f t="array" ref="K61">INDEX(Resultat!$D$5:$BK$79,K$2,$B61)</f>
        <v/>
      </c>
      <c r="L61" s="341" t="str" cm="1">
        <f t="array" ref="L61">INDEX(Resultat!$D$5:$BK$79,L$2,$B61)</f>
        <v/>
      </c>
      <c r="M61" s="341" t="str" cm="1">
        <f t="array" ref="M61">INDEX(Resultat!$D$5:$BK$79,M$2,$B61)</f>
        <v/>
      </c>
      <c r="N61" s="341" t="str" cm="1">
        <f t="array" ref="N61">INDEX(Resultat!$D$5:$BK$79,N$2,$B61)</f>
        <v/>
      </c>
      <c r="O61" s="5" t="str" cm="1">
        <f t="array" ref="O61">INDEX(Resultat!$D$5:$BK$79,O$2,$B61)</f>
        <v/>
      </c>
      <c r="P61" s="5" t="str" cm="1">
        <f t="array" ref="P61">INDEX(Resultat!$D$5:$BK$79,P$2,$B61)</f>
        <v/>
      </c>
      <c r="Q61" s="5" t="str" cm="1">
        <f t="array" ref="Q61">INDEX(Resultat!$D$5:$BK$79,Q$2,$B61)</f>
        <v/>
      </c>
      <c r="R61" s="5" t="str" cm="1">
        <f t="array" ref="R61">INDEX(Resultat!$D$5:$BK$79,R$2,$B61)</f>
        <v/>
      </c>
      <c r="S61" s="5" t="str" cm="1">
        <f t="array" ref="S61">INDEX(Resultat!$D$5:$BK$79,S$2,$B61)</f>
        <v/>
      </c>
      <c r="T61" s="342" t="str" cm="1">
        <f t="array" ref="T61">INDEX(Resultat!$D$5:$BK$79,T$2,$B61)</f>
        <v/>
      </c>
      <c r="U61" s="340" t="str" cm="1">
        <f t="array" ref="U61">INDEX(Resultat!$D$5:$BK$79,U$2,$B61)</f>
        <v/>
      </c>
      <c r="V61" s="340" t="str" cm="1">
        <f t="array" ref="V61">INDEX(Resultat!$D$5:$BK$79,V$2,$B61)</f>
        <v/>
      </c>
      <c r="W61" s="340" t="str" cm="1">
        <f t="array" ref="W61">INDEX(Resultat!$D$5:$BK$79,W$2,$B61)</f>
        <v/>
      </c>
      <c r="X61" s="340" t="str" cm="1">
        <f t="array" ref="X61">INDEX(Resultat!$D$5:$BK$79,X$2,$B61)</f>
        <v/>
      </c>
      <c r="Y61" s="5" t="str" cm="1">
        <f t="array" ref="Y61">INDEX(Resultat!$D$5:$BK$79,Y$2,$B61)</f>
        <v/>
      </c>
      <c r="Z61" s="5" t="str" cm="1">
        <f t="array" ref="Z61">INDEX(Resultat!$D$5:$BK$79,Z$2,$B61)</f>
        <v/>
      </c>
      <c r="AA61" s="5" t="str" cm="1">
        <f t="array" ref="AA61">INDEX(Resultat!$D$5:$BK$79,AA$2,$B61)</f>
        <v/>
      </c>
      <c r="AB61" s="5" t="str" cm="1">
        <f t="array" ref="AB61">INDEX(Resultat!$D$5:$BK$79,AB$2,$B61)</f>
        <v/>
      </c>
      <c r="AC61" s="5" t="str" cm="1">
        <f t="array" ref="AC61">INDEX(Resultat!$D$5:$BK$79,AC$2,$B61)</f>
        <v/>
      </c>
      <c r="AD61" s="5" t="str" cm="1">
        <f t="array" ref="AD61">INDEX(Resultat!$D$5:$BK$79,AD$2,$B61)</f>
        <v/>
      </c>
      <c r="AE61" s="5" t="str" cm="1">
        <f t="array" ref="AE61">INDEX(Resultat!$D$5:$BK$79,AE$2,$B61)</f>
        <v/>
      </c>
      <c r="AF61" s="5" t="str" cm="1">
        <f t="array" ref="AF61">INDEX(Resultat!$D$5:$BK$79,AF$2,$B61)</f>
        <v/>
      </c>
      <c r="AG61" s="340" t="str" cm="1">
        <f t="array" ref="AG61">INDEX(Resultat!$D$5:$BK$79,AG$2,$B61)</f>
        <v/>
      </c>
      <c r="AH61" s="5" t="str" cm="1">
        <f t="array" ref="AH61">INDEX(Resultat!$D$5:$BK$79,AH$2,$B61)</f>
        <v/>
      </c>
      <c r="AI61" s="340" t="str" cm="1">
        <f t="array" ref="AI61">INDEX(Resultat!$D$5:$BK$79,AI$2,$B61)</f>
        <v/>
      </c>
      <c r="AJ61" s="5" t="str" cm="1">
        <f t="array" ref="AJ61">INDEX(Resultat!$D$5:$BK$79,AJ$2,$B61)</f>
        <v/>
      </c>
      <c r="AK61" s="5" t="str" cm="1">
        <f t="array" ref="AK61">INDEX(Resultat!$D$5:$BK$79,AK$2,$B61)</f>
        <v/>
      </c>
      <c r="AL61" s="5" t="str" cm="1">
        <f t="array" ref="AL61">INDEX(Resultat!$D$5:$BK$79,AL$2,$B61)</f>
        <v>-</v>
      </c>
      <c r="AM61" s="5" t="str" cm="1">
        <f t="array" ref="AM61">INDEX(Resultat!$D$5:$BK$79,AM$2,$B61)</f>
        <v>-</v>
      </c>
      <c r="AN61" s="5" t="str" cm="1">
        <f t="array" ref="AN61">INDEX(Resultat!$D$5:$BK$79,AN$2,$B61)</f>
        <v>-</v>
      </c>
      <c r="AO61" s="5" t="str" cm="1">
        <f t="array" ref="AO61">INDEX(Resultat!$D$5:$BK$79,AO$2,$B61)</f>
        <v>-</v>
      </c>
      <c r="AP61" s="5" t="str" cm="1">
        <f t="array" ref="AP61">INDEX(Resultat!$D$5:$BK$79,AP$2,$B61)</f>
        <v>-</v>
      </c>
    </row>
    <row r="62" spans="1:42" x14ac:dyDescent="0.4">
      <c r="A62" s="44"/>
      <c r="B62" s="339">
        <v>60</v>
      </c>
      <c r="C62" s="44" t="str" cm="1">
        <f t="array" ref="C62">INDEX(Resultat!$D$5:$BK$73,C$2,$B62)</f>
        <v>Ikke tastet</v>
      </c>
      <c r="D62" s="89" t="str" cm="1">
        <f t="array" ref="D62">INDEX(Resultat!$D$5:$BK$79,D$2,$B62)</f>
        <v>-</v>
      </c>
      <c r="E62" s="89" t="str" cm="1">
        <f t="array" ref="E62">INDEX(Resultat!$D$5:$BK$79,E$2,$B62)</f>
        <v/>
      </c>
      <c r="F62" s="343" t="str" cm="1">
        <f t="array" ref="F62">INDEX(Resultat!$D$5:$BK$79,F$2,$B62)</f>
        <v/>
      </c>
      <c r="G62" s="343" t="str" cm="1">
        <f t="array" ref="G62">INDEX(Resultat!$D$5:$BK$79,G$2,$B62)</f>
        <v/>
      </c>
      <c r="H62" s="343" t="str" cm="1">
        <f t="array" ref="H62">INDEX(Resultat!$D$5:$BK$79,H$2,$B62)</f>
        <v/>
      </c>
      <c r="I62" s="89" t="str" cm="1">
        <f t="array" ref="I62">INDEX(Resultat!$D$5:$BK$79,I$2,$B62)</f>
        <v/>
      </c>
      <c r="J62" s="344" t="str" cm="1">
        <f t="array" ref="J62">INDEX(Resultat!$D$5:$BK$79,J$2,$B62)</f>
        <v/>
      </c>
      <c r="K62" s="344" t="str" cm="1">
        <f t="array" ref="K62">INDEX(Resultat!$D$5:$BK$79,K$2,$B62)</f>
        <v/>
      </c>
      <c r="L62" s="344" t="str" cm="1">
        <f t="array" ref="L62">INDEX(Resultat!$D$5:$BK$79,L$2,$B62)</f>
        <v/>
      </c>
      <c r="M62" s="344" t="str" cm="1">
        <f t="array" ref="M62">INDEX(Resultat!$D$5:$BK$79,M$2,$B62)</f>
        <v/>
      </c>
      <c r="N62" s="344" t="str" cm="1">
        <f t="array" ref="N62">INDEX(Resultat!$D$5:$BK$79,N$2,$B62)</f>
        <v/>
      </c>
      <c r="O62" s="89" t="str" cm="1">
        <f t="array" ref="O62">INDEX(Resultat!$D$5:$BK$79,O$2,$B62)</f>
        <v/>
      </c>
      <c r="P62" s="89" t="str" cm="1">
        <f t="array" ref="P62">INDEX(Resultat!$D$5:$BK$79,P$2,$B62)</f>
        <v/>
      </c>
      <c r="Q62" s="89" t="str" cm="1">
        <f t="array" ref="Q62">INDEX(Resultat!$D$5:$BK$79,Q$2,$B62)</f>
        <v/>
      </c>
      <c r="R62" s="89" t="str" cm="1">
        <f t="array" ref="R62">INDEX(Resultat!$D$5:$BK$79,R$2,$B62)</f>
        <v/>
      </c>
      <c r="S62" s="89" t="str" cm="1">
        <f t="array" ref="S62">INDEX(Resultat!$D$5:$BK$79,S$2,$B62)</f>
        <v/>
      </c>
      <c r="T62" s="345" t="str" cm="1">
        <f t="array" ref="T62">INDEX(Resultat!$D$5:$BK$79,T$2,$B62)</f>
        <v/>
      </c>
      <c r="U62" s="343" t="str" cm="1">
        <f t="array" ref="U62">INDEX(Resultat!$D$5:$BK$79,U$2,$B62)</f>
        <v/>
      </c>
      <c r="V62" s="343" t="str" cm="1">
        <f t="array" ref="V62">INDEX(Resultat!$D$5:$BK$79,V$2,$B62)</f>
        <v/>
      </c>
      <c r="W62" s="343" t="str" cm="1">
        <f t="array" ref="W62">INDEX(Resultat!$D$5:$BK$79,W$2,$B62)</f>
        <v/>
      </c>
      <c r="X62" s="343" t="str" cm="1">
        <f t="array" ref="X62">INDEX(Resultat!$D$5:$BK$79,X$2,$B62)</f>
        <v/>
      </c>
      <c r="Y62" s="89" t="str" cm="1">
        <f t="array" ref="Y62">INDEX(Resultat!$D$5:$BK$79,Y$2,$B62)</f>
        <v/>
      </c>
      <c r="Z62" s="89" t="str" cm="1">
        <f t="array" ref="Z62">INDEX(Resultat!$D$5:$BK$79,Z$2,$B62)</f>
        <v/>
      </c>
      <c r="AA62" s="89" t="str" cm="1">
        <f t="array" ref="AA62">INDEX(Resultat!$D$5:$BK$79,AA$2,$B62)</f>
        <v/>
      </c>
      <c r="AB62" s="89" t="str" cm="1">
        <f t="array" ref="AB62">INDEX(Resultat!$D$5:$BK$79,AB$2,$B62)</f>
        <v/>
      </c>
      <c r="AC62" s="89" t="str" cm="1">
        <f t="array" ref="AC62">INDEX(Resultat!$D$5:$BK$79,AC$2,$B62)</f>
        <v/>
      </c>
      <c r="AD62" s="89" t="str" cm="1">
        <f t="array" ref="AD62">INDEX(Resultat!$D$5:$BK$79,AD$2,$B62)</f>
        <v/>
      </c>
      <c r="AE62" s="89" t="str" cm="1">
        <f t="array" ref="AE62">INDEX(Resultat!$D$5:$BK$79,AE$2,$B62)</f>
        <v/>
      </c>
      <c r="AF62" s="89" t="str" cm="1">
        <f t="array" ref="AF62">INDEX(Resultat!$D$5:$BK$79,AF$2,$B62)</f>
        <v/>
      </c>
      <c r="AG62" s="343" t="str" cm="1">
        <f t="array" ref="AG62">INDEX(Resultat!$D$5:$BK$79,AG$2,$B62)</f>
        <v/>
      </c>
      <c r="AH62" s="89" t="str" cm="1">
        <f t="array" ref="AH62">INDEX(Resultat!$D$5:$BK$79,AH$2,$B62)</f>
        <v/>
      </c>
      <c r="AI62" s="343" t="str" cm="1">
        <f t="array" ref="AI62">INDEX(Resultat!$D$5:$BK$79,AI$2,$B62)</f>
        <v/>
      </c>
      <c r="AJ62" s="89" t="str" cm="1">
        <f t="array" ref="AJ62">INDEX(Resultat!$D$5:$BK$79,AJ$2,$B62)</f>
        <v/>
      </c>
      <c r="AK62" s="89" t="str" cm="1">
        <f t="array" ref="AK62">INDEX(Resultat!$D$5:$BK$79,AK$2,$B62)</f>
        <v/>
      </c>
      <c r="AL62" s="89" t="str" cm="1">
        <f t="array" ref="AL62">INDEX(Resultat!$D$5:$BK$79,AL$2,$B62)</f>
        <v>-</v>
      </c>
      <c r="AM62" s="89" t="str" cm="1">
        <f t="array" ref="AM62">INDEX(Resultat!$D$5:$BK$79,AM$2,$B62)</f>
        <v>-</v>
      </c>
      <c r="AN62" s="89" t="str" cm="1">
        <f t="array" ref="AN62">INDEX(Resultat!$D$5:$BK$79,AN$2,$B62)</f>
        <v>-</v>
      </c>
      <c r="AO62" s="89" t="str" cm="1">
        <f t="array" ref="AO62">INDEX(Resultat!$D$5:$BK$79,AO$2,$B62)</f>
        <v>-</v>
      </c>
      <c r="AP62" s="89" t="str" cm="1">
        <f t="array" ref="AP62">INDEX(Resultat!$D$5:$BK$79,AP$2,$B62)</f>
        <v>-</v>
      </c>
    </row>
  </sheetData>
  <phoneticPr fontId="1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E046-8DEF-4FF0-BFC3-0F9116374631}">
  <sheetPr codeName="Ark3">
    <tabColor theme="7" tint="0.79998168889431442"/>
  </sheetPr>
  <dimension ref="B1:BO227"/>
  <sheetViews>
    <sheetView zoomScaleNormal="100" workbookViewId="0">
      <pane xSplit="4" ySplit="6" topLeftCell="E7" activePane="bottomRight" state="frozen"/>
      <selection pane="topRight" activeCell="E1" sqref="E1"/>
      <selection pane="bottomLeft" activeCell="A7" sqref="A7"/>
      <selection pane="bottomRight"/>
    </sheetView>
  </sheetViews>
  <sheetFormatPr defaultColWidth="8.53515625" defaultRowHeight="14.6" x14ac:dyDescent="0.4"/>
  <cols>
    <col min="2" max="2" width="36.3828125" customWidth="1"/>
    <col min="3" max="3" width="6.15234375" style="98" bestFit="1" customWidth="1"/>
    <col min="4" max="4" width="7.3828125" style="98" bestFit="1" customWidth="1"/>
    <col min="5" max="5" width="24.53515625" style="93" bestFit="1" customWidth="1"/>
    <col min="6" max="8" width="24.53515625" style="93" customWidth="1"/>
    <col min="9" max="9" width="17.84375" style="93" bestFit="1" customWidth="1"/>
    <col min="10" max="10" width="24.53515625" style="93" bestFit="1" customWidth="1"/>
    <col min="11" max="13" width="24.53515625" style="93" customWidth="1"/>
    <col min="14" max="14" width="17.84375" style="93" bestFit="1" customWidth="1"/>
    <col min="15" max="15" width="24.53515625" style="93" bestFit="1" customWidth="1"/>
    <col min="16" max="18" width="24.53515625" style="93" customWidth="1"/>
    <col min="19" max="19" width="17.84375" style="93" bestFit="1" customWidth="1"/>
    <col min="20" max="20" width="24.53515625" style="93" bestFit="1" customWidth="1"/>
    <col min="21" max="23" width="24.53515625" style="93" customWidth="1"/>
    <col min="24" max="24" width="17.84375" style="93" bestFit="1" customWidth="1"/>
    <col min="25" max="25" width="24.53515625" style="93" bestFit="1" customWidth="1"/>
    <col min="26" max="28" width="24.53515625" style="93" customWidth="1"/>
    <col min="29" max="29" width="17.84375" style="93" bestFit="1" customWidth="1"/>
    <col min="30" max="30" width="24.53515625" style="93" bestFit="1" customWidth="1"/>
    <col min="31" max="33" width="24.53515625" style="93" customWidth="1"/>
    <col min="34" max="34" width="17.84375" style="93" bestFit="1" customWidth="1"/>
    <col min="35" max="35" width="24.53515625" style="93" bestFit="1" customWidth="1"/>
    <col min="36" max="38" width="24.53515625" style="93" customWidth="1"/>
    <col min="39" max="39" width="17.84375" style="93" bestFit="1" customWidth="1"/>
    <col min="40" max="40" width="24.53515625" style="93" bestFit="1" customWidth="1"/>
    <col min="41" max="43" width="24.53515625" style="93" customWidth="1"/>
    <col min="44" max="44" width="17.84375" style="93" bestFit="1" customWidth="1"/>
    <col min="45" max="45" width="24.53515625" style="93" bestFit="1" customWidth="1"/>
    <col min="46" max="48" width="24.53515625" style="93" customWidth="1"/>
    <col min="49" max="49" width="17.84375" style="93" bestFit="1" customWidth="1"/>
    <col min="50" max="50" width="24.53515625" style="93" bestFit="1" customWidth="1"/>
    <col min="51" max="53" width="24.53515625" style="93" customWidth="1"/>
    <col min="54" max="54" width="24.53515625" style="93" bestFit="1" customWidth="1"/>
    <col min="55" max="57" width="24.53515625" style="93" customWidth="1"/>
    <col min="58" max="59" width="17.84375" style="93" bestFit="1" customWidth="1"/>
    <col min="60" max="61" width="24.53515625" style="93" customWidth="1"/>
    <col min="62" max="63" width="17.84375" style="93" bestFit="1" customWidth="1"/>
    <col min="64" max="193" width="5.3828125" customWidth="1"/>
  </cols>
  <sheetData>
    <row r="1" spans="2:63" ht="14.7" customHeight="1" x14ac:dyDescent="0.5">
      <c r="B1" s="382" t="str">
        <f>'Indtast oplysninger'!E1</f>
        <v>&gt;Projekt&lt;</v>
      </c>
      <c r="C1" s="382"/>
      <c r="D1" s="382"/>
    </row>
    <row r="2" spans="2:63" x14ac:dyDescent="0.4">
      <c r="B2" s="383" t="str">
        <f>'Indtast oplysninger'!E2</f>
        <v>&gt;navn&lt;</v>
      </c>
      <c r="C2" s="383"/>
      <c r="D2" s="383"/>
    </row>
    <row r="3" spans="2:63" x14ac:dyDescent="0.4">
      <c r="B3" s="383" t="str">
        <f>'Indtast oplysninger'!E3</f>
        <v>&gt;dato&lt;</v>
      </c>
      <c r="C3" s="383"/>
      <c r="D3" s="383"/>
    </row>
    <row r="5" spans="2:63" x14ac:dyDescent="0.4">
      <c r="B5" s="50" t="s">
        <v>473</v>
      </c>
      <c r="C5" s="99" t="s">
        <v>218</v>
      </c>
      <c r="D5" s="99" t="s">
        <v>218</v>
      </c>
      <c r="E5" s="90" t="str">
        <f>'Indtast oplysninger'!E5</f>
        <v>Eksempel</v>
      </c>
      <c r="F5" s="90" t="str">
        <f>'Indtast oplysninger'!F5</f>
        <v>Eksempel</v>
      </c>
      <c r="G5" s="90" t="str">
        <f>'Indtast oplysninger'!G5</f>
        <v>Eksempel</v>
      </c>
      <c r="H5" s="90" t="str">
        <f>'Indtast oplysninger'!H5</f>
        <v>Eksempel</v>
      </c>
      <c r="I5" s="90" t="str">
        <f>'Indtast oplysninger'!I5</f>
        <v>Ikke tastet</v>
      </c>
      <c r="J5" s="90" t="str">
        <f>'Indtast oplysninger'!J5</f>
        <v>Ikke tastet</v>
      </c>
      <c r="K5" s="90" t="str">
        <f>'Indtast oplysninger'!K5</f>
        <v>Ikke tastet</v>
      </c>
      <c r="L5" s="90" t="str">
        <f>'Indtast oplysninger'!L5</f>
        <v>Ikke tastet</v>
      </c>
      <c r="M5" s="90" t="str">
        <f>'Indtast oplysninger'!M5</f>
        <v>Ikke tastet</v>
      </c>
      <c r="N5" s="90" t="str">
        <f>'Indtast oplysninger'!N5</f>
        <v>Ikke tastet</v>
      </c>
      <c r="O5" s="90" t="str">
        <f>'Indtast oplysninger'!O5</f>
        <v>Ikke tastet</v>
      </c>
      <c r="P5" s="90" t="str">
        <f>'Indtast oplysninger'!P5</f>
        <v>Ikke tastet</v>
      </c>
      <c r="Q5" s="90" t="str">
        <f>'Indtast oplysninger'!Q5</f>
        <v>Ikke tastet</v>
      </c>
      <c r="R5" s="90" t="str">
        <f>'Indtast oplysninger'!R5</f>
        <v>Ikke tastet</v>
      </c>
      <c r="S5" s="90" t="str">
        <f>'Indtast oplysninger'!S5</f>
        <v>Ikke tastet</v>
      </c>
      <c r="T5" s="90" t="str">
        <f>'Indtast oplysninger'!T5</f>
        <v>Ikke tastet</v>
      </c>
      <c r="U5" s="90" t="str">
        <f>'Indtast oplysninger'!U5</f>
        <v>Ikke tastet</v>
      </c>
      <c r="V5" s="90" t="str">
        <f>'Indtast oplysninger'!V5</f>
        <v>Ikke tastet</v>
      </c>
      <c r="W5" s="90" t="str">
        <f>'Indtast oplysninger'!W5</f>
        <v>Ikke tastet</v>
      </c>
      <c r="X5" s="90" t="str">
        <f>'Indtast oplysninger'!X5</f>
        <v>Ikke tastet</v>
      </c>
      <c r="Y5" s="90" t="str">
        <f>'Indtast oplysninger'!Y5</f>
        <v>Ikke tastet</v>
      </c>
      <c r="Z5" s="90" t="str">
        <f>'Indtast oplysninger'!Z5</f>
        <v>Ikke tastet</v>
      </c>
      <c r="AA5" s="90" t="str">
        <f>'Indtast oplysninger'!AA5</f>
        <v>Ikke tastet</v>
      </c>
      <c r="AB5" s="90" t="str">
        <f>'Indtast oplysninger'!AB5</f>
        <v>Ikke tastet</v>
      </c>
      <c r="AC5" s="90" t="str">
        <f>'Indtast oplysninger'!AC5</f>
        <v>Ikke tastet</v>
      </c>
      <c r="AD5" s="90" t="str">
        <f>'Indtast oplysninger'!AD5</f>
        <v>Ikke tastet</v>
      </c>
      <c r="AE5" s="90" t="str">
        <f>'Indtast oplysninger'!AE5</f>
        <v>Ikke tastet</v>
      </c>
      <c r="AF5" s="90" t="str">
        <f>'Indtast oplysninger'!AF5</f>
        <v>Ikke tastet</v>
      </c>
      <c r="AG5" s="90" t="str">
        <f>'Indtast oplysninger'!AG5</f>
        <v>Ikke tastet</v>
      </c>
      <c r="AH5" s="90" t="str">
        <f>'Indtast oplysninger'!AH5</f>
        <v>Ikke tastet</v>
      </c>
      <c r="AI5" s="90" t="str">
        <f>'Indtast oplysninger'!AI5</f>
        <v>Ikke tastet</v>
      </c>
      <c r="AJ5" s="90" t="str">
        <f>'Indtast oplysninger'!AJ5</f>
        <v>Ikke tastet</v>
      </c>
      <c r="AK5" s="90" t="str">
        <f>'Indtast oplysninger'!AK5</f>
        <v>Ikke tastet</v>
      </c>
      <c r="AL5" s="90" t="str">
        <f>'Indtast oplysninger'!AL5</f>
        <v>Ikke tastet</v>
      </c>
      <c r="AM5" s="90" t="str">
        <f>'Indtast oplysninger'!AM5</f>
        <v>Ikke tastet</v>
      </c>
      <c r="AN5" s="90" t="str">
        <f>'Indtast oplysninger'!AN5</f>
        <v>Ikke tastet</v>
      </c>
      <c r="AO5" s="90" t="str">
        <f>'Indtast oplysninger'!AO5</f>
        <v>Ikke tastet</v>
      </c>
      <c r="AP5" s="90" t="str">
        <f>'Indtast oplysninger'!AP5</f>
        <v>Ikke tastet</v>
      </c>
      <c r="AQ5" s="90" t="str">
        <f>'Indtast oplysninger'!AQ5</f>
        <v>Ikke tastet</v>
      </c>
      <c r="AR5" s="90" t="str">
        <f>'Indtast oplysninger'!AR5</f>
        <v>Ikke tastet</v>
      </c>
      <c r="AS5" s="90" t="str">
        <f>'Indtast oplysninger'!AS5</f>
        <v>Ikke tastet</v>
      </c>
      <c r="AT5" s="90" t="str">
        <f>'Indtast oplysninger'!AT5</f>
        <v>Ikke tastet</v>
      </c>
      <c r="AU5" s="90" t="str">
        <f>'Indtast oplysninger'!AU5</f>
        <v>Ikke tastet</v>
      </c>
      <c r="AV5" s="90" t="str">
        <f>'Indtast oplysninger'!AV5</f>
        <v>Ikke tastet</v>
      </c>
      <c r="AW5" s="90" t="str">
        <f>'Indtast oplysninger'!AW5</f>
        <v>Ikke tastet</v>
      </c>
      <c r="AX5" s="90" t="str">
        <f>'Indtast oplysninger'!AX5</f>
        <v>Ikke tastet</v>
      </c>
      <c r="AY5" s="90" t="str">
        <f>'Indtast oplysninger'!AY5</f>
        <v>Ikke tastet</v>
      </c>
      <c r="AZ5" s="90" t="str">
        <f>'Indtast oplysninger'!AZ5</f>
        <v>Ikke tastet</v>
      </c>
      <c r="BA5" s="90" t="str">
        <f>'Indtast oplysninger'!BA5</f>
        <v>Ikke tastet</v>
      </c>
      <c r="BB5" s="90" t="str">
        <f>'Indtast oplysninger'!BB5</f>
        <v>Ikke tastet</v>
      </c>
      <c r="BC5" s="90" t="str">
        <f>'Indtast oplysninger'!BC5</f>
        <v>Ikke tastet</v>
      </c>
      <c r="BD5" s="90" t="str">
        <f>'Indtast oplysninger'!BD5</f>
        <v>Ikke tastet</v>
      </c>
      <c r="BE5" s="90" t="str">
        <f>'Indtast oplysninger'!BE5</f>
        <v>Ikke tastet</v>
      </c>
      <c r="BF5" s="90" t="str">
        <f>'Indtast oplysninger'!BF5</f>
        <v>Ikke tastet</v>
      </c>
      <c r="BG5" s="90" t="str">
        <f>'Indtast oplysninger'!BG5</f>
        <v>Ikke tastet</v>
      </c>
      <c r="BH5" s="90" t="str">
        <f>'Indtast oplysninger'!BH5</f>
        <v>Ikke tastet</v>
      </c>
      <c r="BI5" s="90" t="str">
        <f>'Indtast oplysninger'!BI5</f>
        <v>Ikke tastet</v>
      </c>
      <c r="BJ5" s="90" t="str">
        <f>'Indtast oplysninger'!BJ5</f>
        <v>Ikke tastet</v>
      </c>
      <c r="BK5" s="90" t="str">
        <f>'Indtast oplysninger'!BK5</f>
        <v>Ikke tastet</v>
      </c>
    </row>
    <row r="6" spans="2:63" x14ac:dyDescent="0.4">
      <c r="B6" s="50" t="s">
        <v>528</v>
      </c>
      <c r="C6" s="99" t="s">
        <v>218</v>
      </c>
      <c r="D6" s="99" t="s">
        <v>218</v>
      </c>
      <c r="E6" s="95" t="str">
        <f>IF('Indtast oplysninger'!E6=0,"",'Indtast oplysninger'!E6)</f>
        <v>Regulært</v>
      </c>
      <c r="F6" s="95" t="str">
        <f>IF('Indtast oplysninger'!F6=0,"",'Indtast oplysninger'!F6)</f>
        <v>Brugsareal</v>
      </c>
      <c r="G6" s="95" t="str">
        <f>IF('Indtast oplysninger'!G6=0,"",'Indtast oplysninger'!G6)</f>
        <v>Indhak_tilpasset</v>
      </c>
      <c r="H6" s="95" t="str">
        <f>IF('Indtast oplysninger'!H6=0,"",'Indtast oplysninger'!H6)</f>
        <v>Skrå væg</v>
      </c>
      <c r="I6" s="95" t="str">
        <f>IF('Indtast oplysninger'!I6=0,"",'Indtast oplysninger'!I6)</f>
        <v>-</v>
      </c>
      <c r="J6" s="95" t="str">
        <f>IF('Indtast oplysninger'!J6=0,"",'Indtast oplysninger'!J6)</f>
        <v>-</v>
      </c>
      <c r="K6" s="95" t="str">
        <f>IF('Indtast oplysninger'!K6=0,"",'Indtast oplysninger'!K6)</f>
        <v>-</v>
      </c>
      <c r="L6" s="95" t="str">
        <f>IF('Indtast oplysninger'!L6=0,"",'Indtast oplysninger'!L6)</f>
        <v>-</v>
      </c>
      <c r="M6" s="95" t="str">
        <f>IF('Indtast oplysninger'!M6=0,"",'Indtast oplysninger'!M6)</f>
        <v>-</v>
      </c>
      <c r="N6" s="95" t="str">
        <f>IF('Indtast oplysninger'!N6=0,"",'Indtast oplysninger'!N6)</f>
        <v>-</v>
      </c>
      <c r="O6" s="95" t="str">
        <f>IF('Indtast oplysninger'!O6=0,"",'Indtast oplysninger'!O6)</f>
        <v>-</v>
      </c>
      <c r="P6" s="95" t="str">
        <f>IF('Indtast oplysninger'!P6=0,"",'Indtast oplysninger'!P6)</f>
        <v>-</v>
      </c>
      <c r="Q6" s="95" t="str">
        <f>IF('Indtast oplysninger'!Q6=0,"",'Indtast oplysninger'!Q6)</f>
        <v>-</v>
      </c>
      <c r="R6" s="95" t="str">
        <f>IF('Indtast oplysninger'!R6=0,"",'Indtast oplysninger'!R6)</f>
        <v>-</v>
      </c>
      <c r="S6" s="95" t="str">
        <f>IF('Indtast oplysninger'!S6=0,"",'Indtast oplysninger'!S6)</f>
        <v>-</v>
      </c>
      <c r="T6" s="95" t="str">
        <f>IF('Indtast oplysninger'!T6=0,"",'Indtast oplysninger'!T6)</f>
        <v>-</v>
      </c>
      <c r="U6" s="95" t="str">
        <f>IF('Indtast oplysninger'!U6=0,"",'Indtast oplysninger'!U6)</f>
        <v>-</v>
      </c>
      <c r="V6" s="95" t="str">
        <f>IF('Indtast oplysninger'!V6=0,"",'Indtast oplysninger'!V6)</f>
        <v>-</v>
      </c>
      <c r="W6" s="95" t="str">
        <f>IF('Indtast oplysninger'!W6=0,"",'Indtast oplysninger'!W6)</f>
        <v>-</v>
      </c>
      <c r="X6" s="95" t="str">
        <f>IF('Indtast oplysninger'!X6=0,"",'Indtast oplysninger'!X6)</f>
        <v>-</v>
      </c>
      <c r="Y6" s="95" t="str">
        <f>IF('Indtast oplysninger'!Y6=0,"",'Indtast oplysninger'!Y6)</f>
        <v>-</v>
      </c>
      <c r="Z6" s="95" t="str">
        <f>IF('Indtast oplysninger'!Z6=0,"",'Indtast oplysninger'!Z6)</f>
        <v>-</v>
      </c>
      <c r="AA6" s="95" t="str">
        <f>IF('Indtast oplysninger'!AA6=0,"",'Indtast oplysninger'!AA6)</f>
        <v>-</v>
      </c>
      <c r="AB6" s="95" t="str">
        <f>IF('Indtast oplysninger'!AB6=0,"",'Indtast oplysninger'!AB6)</f>
        <v>-</v>
      </c>
      <c r="AC6" s="95" t="str">
        <f>IF('Indtast oplysninger'!AC6=0,"",'Indtast oplysninger'!AC6)</f>
        <v>-</v>
      </c>
      <c r="AD6" s="95" t="str">
        <f>IF('Indtast oplysninger'!AD6=0,"",'Indtast oplysninger'!AD6)</f>
        <v>-</v>
      </c>
      <c r="AE6" s="95" t="str">
        <f>IF('Indtast oplysninger'!AE6=0,"",'Indtast oplysninger'!AE6)</f>
        <v>-</v>
      </c>
      <c r="AF6" s="95" t="str">
        <f>IF('Indtast oplysninger'!AF6=0,"",'Indtast oplysninger'!AF6)</f>
        <v>-</v>
      </c>
      <c r="AG6" s="95" t="str">
        <f>IF('Indtast oplysninger'!AG6=0,"",'Indtast oplysninger'!AG6)</f>
        <v>-</v>
      </c>
      <c r="AH6" s="95" t="str">
        <f>IF('Indtast oplysninger'!AH6=0,"",'Indtast oplysninger'!AH6)</f>
        <v>-</v>
      </c>
      <c r="AI6" s="95" t="str">
        <f>IF('Indtast oplysninger'!AI6=0,"",'Indtast oplysninger'!AI6)</f>
        <v>-</v>
      </c>
      <c r="AJ6" s="95" t="str">
        <f>IF('Indtast oplysninger'!AJ6=0,"",'Indtast oplysninger'!AJ6)</f>
        <v>-</v>
      </c>
      <c r="AK6" s="95" t="str">
        <f>IF('Indtast oplysninger'!AK6=0,"",'Indtast oplysninger'!AK6)</f>
        <v>-</v>
      </c>
      <c r="AL6" s="95" t="str">
        <f>IF('Indtast oplysninger'!AL6=0,"",'Indtast oplysninger'!AL6)</f>
        <v>-</v>
      </c>
      <c r="AM6" s="95" t="str">
        <f>IF('Indtast oplysninger'!AM6=0,"",'Indtast oplysninger'!AM6)</f>
        <v>-</v>
      </c>
      <c r="AN6" s="95" t="str">
        <f>IF('Indtast oplysninger'!AN6=0,"",'Indtast oplysninger'!AN6)</f>
        <v>-</v>
      </c>
      <c r="AO6" s="95" t="str">
        <f>IF('Indtast oplysninger'!AO6=0,"",'Indtast oplysninger'!AO6)</f>
        <v>-</v>
      </c>
      <c r="AP6" s="95" t="str">
        <f>IF('Indtast oplysninger'!AP6=0,"",'Indtast oplysninger'!AP6)</f>
        <v>-</v>
      </c>
      <c r="AQ6" s="95" t="str">
        <f>IF('Indtast oplysninger'!AQ6=0,"",'Indtast oplysninger'!AQ6)</f>
        <v>-</v>
      </c>
      <c r="AR6" s="95" t="str">
        <f>IF('Indtast oplysninger'!AR6=0,"",'Indtast oplysninger'!AR6)</f>
        <v>-</v>
      </c>
      <c r="AS6" s="95" t="str">
        <f>IF('Indtast oplysninger'!AS6=0,"",'Indtast oplysninger'!AS6)</f>
        <v>-</v>
      </c>
      <c r="AT6" s="95" t="str">
        <f>IF('Indtast oplysninger'!AT6=0,"",'Indtast oplysninger'!AT6)</f>
        <v>-</v>
      </c>
      <c r="AU6" s="95" t="str">
        <f>IF('Indtast oplysninger'!AU6=0,"",'Indtast oplysninger'!AU6)</f>
        <v>-</v>
      </c>
      <c r="AV6" s="95" t="str">
        <f>IF('Indtast oplysninger'!AV6=0,"",'Indtast oplysninger'!AV6)</f>
        <v>-</v>
      </c>
      <c r="AW6" s="95" t="str">
        <f>IF('Indtast oplysninger'!AW6=0,"",'Indtast oplysninger'!AW6)</f>
        <v>-</v>
      </c>
      <c r="AX6" s="95" t="str">
        <f>IF('Indtast oplysninger'!AX6=0,"",'Indtast oplysninger'!AX6)</f>
        <v>-</v>
      </c>
      <c r="AY6" s="95" t="str">
        <f>IF('Indtast oplysninger'!AY6=0,"",'Indtast oplysninger'!AY6)</f>
        <v>-</v>
      </c>
      <c r="AZ6" s="95" t="str">
        <f>IF('Indtast oplysninger'!AZ6=0,"",'Indtast oplysninger'!AZ6)</f>
        <v>-</v>
      </c>
      <c r="BA6" s="95" t="str">
        <f>IF('Indtast oplysninger'!BA6=0,"",'Indtast oplysninger'!BA6)</f>
        <v>-</v>
      </c>
      <c r="BB6" s="95" t="str">
        <f>IF('Indtast oplysninger'!BB6=0,"",'Indtast oplysninger'!BB6)</f>
        <v>-</v>
      </c>
      <c r="BC6" s="95" t="str">
        <f>IF('Indtast oplysninger'!BC6=0,"",'Indtast oplysninger'!BC6)</f>
        <v>-</v>
      </c>
      <c r="BD6" s="95" t="str">
        <f>IF('Indtast oplysninger'!BD6=0,"",'Indtast oplysninger'!BD6)</f>
        <v>-</v>
      </c>
      <c r="BE6" s="95" t="str">
        <f>IF('Indtast oplysninger'!BE6=0,"",'Indtast oplysninger'!BE6)</f>
        <v>-</v>
      </c>
      <c r="BF6" s="95" t="str">
        <f>IF('Indtast oplysninger'!BF6=0,"",'Indtast oplysninger'!BF6)</f>
        <v>-</v>
      </c>
      <c r="BG6" s="95" t="str">
        <f>IF('Indtast oplysninger'!BG6=0,"",'Indtast oplysninger'!BG6)</f>
        <v>-</v>
      </c>
      <c r="BH6" s="95" t="str">
        <f>IF('Indtast oplysninger'!BH6=0,"",'Indtast oplysninger'!BH6)</f>
        <v>-</v>
      </c>
      <c r="BI6" s="95" t="str">
        <f>IF('Indtast oplysninger'!BI6=0,"",'Indtast oplysninger'!BI6)</f>
        <v>-</v>
      </c>
      <c r="BJ6" s="95" t="str">
        <f>IF('Indtast oplysninger'!BJ6=0,"",'Indtast oplysninger'!BJ6)</f>
        <v>-</v>
      </c>
      <c r="BK6" s="95" t="str">
        <f>IF('Indtast oplysninger'!BK6=0,"",'Indtast oplysninger'!BK6)</f>
        <v>-</v>
      </c>
    </row>
    <row r="7" spans="2:63" x14ac:dyDescent="0.4">
      <c r="B7" s="44" t="s">
        <v>15</v>
      </c>
      <c r="C7" s="100" t="s">
        <v>218</v>
      </c>
      <c r="D7" s="100" t="s">
        <v>218</v>
      </c>
      <c r="E7" s="91" t="str">
        <f>IF('Indtast oplysninger'!E7=0,"",'Indtast oplysninger'!E7)</f>
        <v>Undervisning</v>
      </c>
      <c r="F7" s="91" t="str">
        <f>IF('Indtast oplysninger'!F7=0,"",'Indtast oplysninger'!F7)</f>
        <v>Undervisning</v>
      </c>
      <c r="G7" s="91" t="str">
        <f>IF('Indtast oplysninger'!G7=0,"",'Indtast oplysninger'!G7)</f>
        <v>Undervisning</v>
      </c>
      <c r="H7" s="91" t="str">
        <f>IF('Indtast oplysninger'!H7=0,"",'Indtast oplysninger'!H7)</f>
        <v>Undervisning</v>
      </c>
      <c r="I7" s="91" t="str">
        <f>IF('Indtast oplysninger'!I7=0,"",'Indtast oplysninger'!I7)</f>
        <v>&lt; vælg fra listen &gt;</v>
      </c>
      <c r="J7" s="91" t="str">
        <f>IF('Indtast oplysninger'!J7="&lt; vælg fra listen &gt;","",'Indtast oplysninger'!J7)</f>
        <v/>
      </c>
      <c r="K7" s="91" t="str">
        <f>IF('Indtast oplysninger'!K7="&lt; vælg fra listen &gt;","",'Indtast oplysninger'!K7)</f>
        <v/>
      </c>
      <c r="L7" s="91" t="str">
        <f>IF('Indtast oplysninger'!L7="&lt; vælg fra listen &gt;","",'Indtast oplysninger'!L7)</f>
        <v/>
      </c>
      <c r="M7" s="91" t="str">
        <f>IF('Indtast oplysninger'!M7="&lt; vælg fra listen &gt;","",'Indtast oplysninger'!M7)</f>
        <v/>
      </c>
      <c r="N7" s="91" t="str">
        <f>IF('Indtast oplysninger'!N7="&lt; vælg fra listen &gt;","",'Indtast oplysninger'!N7)</f>
        <v/>
      </c>
      <c r="O7" s="91" t="str">
        <f>IF('Indtast oplysninger'!O7="&lt; vælg fra listen &gt;","",'Indtast oplysninger'!O7)</f>
        <v/>
      </c>
      <c r="P7" s="91" t="str">
        <f>IF('Indtast oplysninger'!P7="&lt; vælg fra listen &gt;","",'Indtast oplysninger'!P7)</f>
        <v/>
      </c>
      <c r="Q7" s="91" t="str">
        <f>IF('Indtast oplysninger'!Q7="&lt; vælg fra listen &gt;","",'Indtast oplysninger'!Q7)</f>
        <v/>
      </c>
      <c r="R7" s="91" t="str">
        <f>IF('Indtast oplysninger'!R7="&lt; vælg fra listen &gt;","",'Indtast oplysninger'!R7)</f>
        <v/>
      </c>
      <c r="S7" s="91" t="str">
        <f>IF('Indtast oplysninger'!S7="&lt; vælg fra listen &gt;","",'Indtast oplysninger'!S7)</f>
        <v/>
      </c>
      <c r="T7" s="91" t="str">
        <f>IF('Indtast oplysninger'!T7="&lt; vælg fra listen &gt;","",'Indtast oplysninger'!T7)</f>
        <v/>
      </c>
      <c r="U7" s="91" t="str">
        <f>IF('Indtast oplysninger'!U7="&lt; vælg fra listen &gt;","",'Indtast oplysninger'!U7)</f>
        <v/>
      </c>
      <c r="V7" s="91" t="str">
        <f>IF('Indtast oplysninger'!V7="&lt; vælg fra listen &gt;","",'Indtast oplysninger'!V7)</f>
        <v/>
      </c>
      <c r="W7" s="91" t="str">
        <f>IF('Indtast oplysninger'!W7="&lt; vælg fra listen &gt;","",'Indtast oplysninger'!W7)</f>
        <v/>
      </c>
      <c r="X7" s="91" t="str">
        <f>IF('Indtast oplysninger'!X7="&lt; vælg fra listen &gt;","",'Indtast oplysninger'!X7)</f>
        <v/>
      </c>
      <c r="Y7" s="91" t="str">
        <f>IF('Indtast oplysninger'!Y7="&lt; vælg fra listen &gt;","",'Indtast oplysninger'!Y7)</f>
        <v/>
      </c>
      <c r="Z7" s="91" t="str">
        <f>IF('Indtast oplysninger'!Z7="&lt; vælg fra listen &gt;","",'Indtast oplysninger'!Z7)</f>
        <v/>
      </c>
      <c r="AA7" s="91" t="str">
        <f>IF('Indtast oplysninger'!AA7="&lt; vælg fra listen &gt;","",'Indtast oplysninger'!AA7)</f>
        <v/>
      </c>
      <c r="AB7" s="91" t="str">
        <f>IF('Indtast oplysninger'!AB7="&lt; vælg fra listen &gt;","",'Indtast oplysninger'!AB7)</f>
        <v/>
      </c>
      <c r="AC7" s="91" t="str">
        <f>IF('Indtast oplysninger'!AC7="&lt; vælg fra listen &gt;","",'Indtast oplysninger'!AC7)</f>
        <v/>
      </c>
      <c r="AD7" s="91" t="str">
        <f>IF('Indtast oplysninger'!AD7="&lt; vælg fra listen &gt;","",'Indtast oplysninger'!AD7)</f>
        <v/>
      </c>
      <c r="AE7" s="91" t="str">
        <f>IF('Indtast oplysninger'!AE7="&lt; vælg fra listen &gt;","",'Indtast oplysninger'!AE7)</f>
        <v/>
      </c>
      <c r="AF7" s="91" t="str">
        <f>IF('Indtast oplysninger'!AF7="&lt; vælg fra listen &gt;","",'Indtast oplysninger'!AF7)</f>
        <v/>
      </c>
      <c r="AG7" s="91" t="str">
        <f>IF('Indtast oplysninger'!AG7="&lt; vælg fra listen &gt;","",'Indtast oplysninger'!AG7)</f>
        <v/>
      </c>
      <c r="AH7" s="91" t="str">
        <f>IF('Indtast oplysninger'!AH7="&lt; vælg fra listen &gt;","",'Indtast oplysninger'!AH7)</f>
        <v/>
      </c>
      <c r="AI7" s="91" t="str">
        <f>IF('Indtast oplysninger'!AI7="&lt; vælg fra listen &gt;","",'Indtast oplysninger'!AI7)</f>
        <v/>
      </c>
      <c r="AJ7" s="91" t="str">
        <f>IF('Indtast oplysninger'!AJ7="&lt; vælg fra listen &gt;","",'Indtast oplysninger'!AJ7)</f>
        <v/>
      </c>
      <c r="AK7" s="91" t="str">
        <f>IF('Indtast oplysninger'!AK7="&lt; vælg fra listen &gt;","",'Indtast oplysninger'!AK7)</f>
        <v/>
      </c>
      <c r="AL7" s="91" t="str">
        <f>IF('Indtast oplysninger'!AL7="&lt; vælg fra listen &gt;","",'Indtast oplysninger'!AL7)</f>
        <v/>
      </c>
      <c r="AM7" s="91" t="str">
        <f>IF('Indtast oplysninger'!AM7="&lt; vælg fra listen &gt;","",'Indtast oplysninger'!AM7)</f>
        <v/>
      </c>
      <c r="AN7" s="91" t="str">
        <f>IF('Indtast oplysninger'!AN7="&lt; vælg fra listen &gt;","",'Indtast oplysninger'!AN7)</f>
        <v/>
      </c>
      <c r="AO7" s="91" t="str">
        <f>IF('Indtast oplysninger'!AO7="&lt; vælg fra listen &gt;","",'Indtast oplysninger'!AO7)</f>
        <v/>
      </c>
      <c r="AP7" s="91" t="str">
        <f>IF('Indtast oplysninger'!AP7="&lt; vælg fra listen &gt;","",'Indtast oplysninger'!AP7)</f>
        <v/>
      </c>
      <c r="AQ7" s="91" t="str">
        <f>IF('Indtast oplysninger'!AQ7="&lt; vælg fra listen &gt;","",'Indtast oplysninger'!AQ7)</f>
        <v/>
      </c>
      <c r="AR7" s="91" t="str">
        <f>IF('Indtast oplysninger'!AR7="&lt; vælg fra listen &gt;","",'Indtast oplysninger'!AR7)</f>
        <v/>
      </c>
      <c r="AS7" s="91" t="str">
        <f>IF('Indtast oplysninger'!AS7="&lt; vælg fra listen &gt;","",'Indtast oplysninger'!AS7)</f>
        <v/>
      </c>
      <c r="AT7" s="91" t="str">
        <f>IF('Indtast oplysninger'!AT7="&lt; vælg fra listen &gt;","",'Indtast oplysninger'!AT7)</f>
        <v/>
      </c>
      <c r="AU7" s="91" t="str">
        <f>IF('Indtast oplysninger'!AU7="&lt; vælg fra listen &gt;","",'Indtast oplysninger'!AU7)</f>
        <v/>
      </c>
      <c r="AV7" s="91" t="str">
        <f>IF('Indtast oplysninger'!AV7="&lt; vælg fra listen &gt;","",'Indtast oplysninger'!AV7)</f>
        <v/>
      </c>
      <c r="AW7" s="91" t="str">
        <f>IF('Indtast oplysninger'!AW7="&lt; vælg fra listen &gt;","",'Indtast oplysninger'!AW7)</f>
        <v/>
      </c>
      <c r="AX7" s="91" t="str">
        <f>IF('Indtast oplysninger'!AX7="&lt; vælg fra listen &gt;","",'Indtast oplysninger'!AX7)</f>
        <v/>
      </c>
      <c r="AY7" s="91" t="str">
        <f>IF('Indtast oplysninger'!AY7="&lt; vælg fra listen &gt;","",'Indtast oplysninger'!AY7)</f>
        <v/>
      </c>
      <c r="AZ7" s="91" t="str">
        <f>IF('Indtast oplysninger'!AZ7="&lt; vælg fra listen &gt;","",'Indtast oplysninger'!AZ7)</f>
        <v/>
      </c>
      <c r="BA7" s="91" t="str">
        <f>IF('Indtast oplysninger'!BA7="&lt; vælg fra listen &gt;","",'Indtast oplysninger'!BA7)</f>
        <v/>
      </c>
      <c r="BB7" s="91" t="str">
        <f>IF('Indtast oplysninger'!BB7="&lt; vælg fra listen &gt;","",'Indtast oplysninger'!BB7)</f>
        <v/>
      </c>
      <c r="BC7" s="91" t="str">
        <f>IF('Indtast oplysninger'!BC7="&lt; vælg fra listen &gt;","",'Indtast oplysninger'!BC7)</f>
        <v/>
      </c>
      <c r="BD7" s="91" t="str">
        <f>IF('Indtast oplysninger'!BD7="&lt; vælg fra listen &gt;","",'Indtast oplysninger'!BD7)</f>
        <v/>
      </c>
      <c r="BE7" s="91" t="str">
        <f>IF('Indtast oplysninger'!BE7="&lt; vælg fra listen &gt;","",'Indtast oplysninger'!BE7)</f>
        <v/>
      </c>
      <c r="BF7" s="91" t="str">
        <f>IF('Indtast oplysninger'!BF7="&lt; vælg fra listen &gt;","",'Indtast oplysninger'!BF7)</f>
        <v/>
      </c>
      <c r="BG7" s="91" t="str">
        <f>IF('Indtast oplysninger'!BG7="&lt; vælg fra listen &gt;","",'Indtast oplysninger'!BG7)</f>
        <v/>
      </c>
      <c r="BH7" s="91" t="str">
        <f>IF('Indtast oplysninger'!BH7="&lt; vælg fra listen &gt;","",'Indtast oplysninger'!BH7)</f>
        <v/>
      </c>
      <c r="BI7" s="91" t="str">
        <f>IF('Indtast oplysninger'!BI7="&lt; vælg fra listen &gt;","",'Indtast oplysninger'!BI7)</f>
        <v/>
      </c>
      <c r="BJ7" s="91" t="str">
        <f>IF('Indtast oplysninger'!BJ7="&lt; vælg fra listen &gt;","",'Indtast oplysninger'!BJ7)</f>
        <v/>
      </c>
      <c r="BK7" s="91" t="str">
        <f>IF('Indtast oplysninger'!BK7="&lt; vælg fra listen &gt;","",'Indtast oplysninger'!BK7)</f>
        <v/>
      </c>
    </row>
    <row r="8" spans="2:63" x14ac:dyDescent="0.4">
      <c r="B8" s="82" t="s">
        <v>218</v>
      </c>
      <c r="C8" s="101" t="s">
        <v>218</v>
      </c>
      <c r="D8" s="101" t="s">
        <v>218</v>
      </c>
      <c r="E8" s="129" t="s">
        <v>218</v>
      </c>
      <c r="F8" s="129" t="s">
        <v>218</v>
      </c>
      <c r="G8" s="129" t="s">
        <v>218</v>
      </c>
      <c r="H8" s="129" t="s">
        <v>218</v>
      </c>
      <c r="I8" s="129" t="s">
        <v>218</v>
      </c>
      <c r="J8" s="129" t="s">
        <v>218</v>
      </c>
      <c r="K8" s="129" t="s">
        <v>218</v>
      </c>
      <c r="L8" s="129" t="s">
        <v>218</v>
      </c>
      <c r="M8" s="129" t="s">
        <v>218</v>
      </c>
      <c r="N8" s="129" t="s">
        <v>218</v>
      </c>
      <c r="O8" s="129" t="s">
        <v>218</v>
      </c>
      <c r="P8" s="129" t="s">
        <v>218</v>
      </c>
      <c r="Q8" s="129" t="s">
        <v>218</v>
      </c>
      <c r="R8" s="129" t="s">
        <v>218</v>
      </c>
      <c r="S8" s="129" t="s">
        <v>218</v>
      </c>
      <c r="T8" s="129" t="s">
        <v>218</v>
      </c>
      <c r="U8" s="129" t="s">
        <v>218</v>
      </c>
      <c r="V8" s="129" t="s">
        <v>218</v>
      </c>
      <c r="W8" s="129" t="s">
        <v>218</v>
      </c>
      <c r="X8" s="129" t="s">
        <v>218</v>
      </c>
      <c r="Y8" s="129" t="s">
        <v>218</v>
      </c>
      <c r="Z8" s="129" t="s">
        <v>218</v>
      </c>
      <c r="AA8" s="129" t="s">
        <v>218</v>
      </c>
      <c r="AB8" s="129" t="s">
        <v>218</v>
      </c>
      <c r="AC8" s="129" t="s">
        <v>218</v>
      </c>
      <c r="AD8" s="129" t="s">
        <v>218</v>
      </c>
      <c r="AE8" s="129" t="s">
        <v>218</v>
      </c>
      <c r="AF8" s="129" t="s">
        <v>218</v>
      </c>
      <c r="AG8" s="129" t="s">
        <v>218</v>
      </c>
      <c r="AH8" s="129" t="s">
        <v>218</v>
      </c>
      <c r="AI8" s="129" t="s">
        <v>218</v>
      </c>
      <c r="AJ8" s="129" t="s">
        <v>218</v>
      </c>
      <c r="AK8" s="129" t="s">
        <v>218</v>
      </c>
      <c r="AL8" s="129" t="s">
        <v>218</v>
      </c>
      <c r="AM8" s="129" t="s">
        <v>218</v>
      </c>
      <c r="AN8" s="129" t="s">
        <v>218</v>
      </c>
      <c r="AO8" s="129" t="s">
        <v>218</v>
      </c>
      <c r="AP8" s="129" t="s">
        <v>218</v>
      </c>
      <c r="AQ8" s="129" t="s">
        <v>218</v>
      </c>
      <c r="AR8" s="129" t="s">
        <v>218</v>
      </c>
      <c r="AS8" s="129" t="s">
        <v>218</v>
      </c>
      <c r="AT8" s="129" t="s">
        <v>218</v>
      </c>
      <c r="AU8" s="129" t="s">
        <v>218</v>
      </c>
      <c r="AV8" s="129" t="s">
        <v>218</v>
      </c>
      <c r="AW8" s="129" t="s">
        <v>218</v>
      </c>
      <c r="AX8" s="129" t="s">
        <v>218</v>
      </c>
      <c r="AY8" s="129" t="s">
        <v>218</v>
      </c>
      <c r="AZ8" s="129" t="s">
        <v>218</v>
      </c>
      <c r="BA8" s="129" t="s">
        <v>218</v>
      </c>
      <c r="BB8" s="129" t="s">
        <v>218</v>
      </c>
      <c r="BC8" s="129" t="s">
        <v>218</v>
      </c>
      <c r="BD8" s="129" t="s">
        <v>218</v>
      </c>
      <c r="BE8" s="129" t="s">
        <v>218</v>
      </c>
      <c r="BF8" s="129" t="s">
        <v>218</v>
      </c>
      <c r="BG8" s="129" t="s">
        <v>218</v>
      </c>
      <c r="BH8" s="129" t="s">
        <v>218</v>
      </c>
      <c r="BI8" s="129" t="s">
        <v>218</v>
      </c>
      <c r="BJ8" s="129" t="s">
        <v>218</v>
      </c>
      <c r="BK8" s="129" t="s">
        <v>218</v>
      </c>
    </row>
    <row r="9" spans="2:63" ht="15.9" x14ac:dyDescent="0.45">
      <c r="B9" s="88" t="s">
        <v>575</v>
      </c>
      <c r="C9" s="99" t="s">
        <v>218</v>
      </c>
      <c r="D9" s="99" t="s">
        <v>218</v>
      </c>
      <c r="E9" s="130" t="s">
        <v>218</v>
      </c>
      <c r="F9" s="130" t="s">
        <v>218</v>
      </c>
      <c r="G9" s="130" t="s">
        <v>218</v>
      </c>
      <c r="H9" s="130" t="s">
        <v>218</v>
      </c>
      <c r="I9" s="130" t="s">
        <v>218</v>
      </c>
      <c r="J9" s="130" t="s">
        <v>218</v>
      </c>
      <c r="K9" s="130" t="s">
        <v>218</v>
      </c>
      <c r="L9" s="130" t="s">
        <v>218</v>
      </c>
      <c r="M9" s="130" t="s">
        <v>218</v>
      </c>
      <c r="N9" s="130" t="s">
        <v>218</v>
      </c>
      <c r="O9" s="130" t="s">
        <v>218</v>
      </c>
      <c r="P9" s="130" t="s">
        <v>218</v>
      </c>
      <c r="Q9" s="130" t="s">
        <v>218</v>
      </c>
      <c r="R9" s="130" t="s">
        <v>218</v>
      </c>
      <c r="S9" s="130" t="s">
        <v>218</v>
      </c>
      <c r="T9" s="130" t="s">
        <v>218</v>
      </c>
      <c r="U9" s="130" t="s">
        <v>218</v>
      </c>
      <c r="V9" s="130" t="s">
        <v>218</v>
      </c>
      <c r="W9" s="130" t="s">
        <v>218</v>
      </c>
      <c r="X9" s="130" t="s">
        <v>218</v>
      </c>
      <c r="Y9" s="130" t="s">
        <v>218</v>
      </c>
      <c r="Z9" s="130" t="s">
        <v>218</v>
      </c>
      <c r="AA9" s="130" t="s">
        <v>218</v>
      </c>
      <c r="AB9" s="130" t="s">
        <v>218</v>
      </c>
      <c r="AC9" s="130" t="s">
        <v>218</v>
      </c>
      <c r="AD9" s="130" t="s">
        <v>218</v>
      </c>
      <c r="AE9" s="130" t="s">
        <v>218</v>
      </c>
      <c r="AF9" s="130" t="s">
        <v>218</v>
      </c>
      <c r="AG9" s="130" t="s">
        <v>218</v>
      </c>
      <c r="AH9" s="130" t="s">
        <v>218</v>
      </c>
      <c r="AI9" s="130" t="s">
        <v>218</v>
      </c>
      <c r="AJ9" s="130" t="s">
        <v>218</v>
      </c>
      <c r="AK9" s="130" t="s">
        <v>218</v>
      </c>
      <c r="AL9" s="130" t="s">
        <v>218</v>
      </c>
      <c r="AM9" s="130" t="s">
        <v>218</v>
      </c>
      <c r="AN9" s="130" t="s">
        <v>218</v>
      </c>
      <c r="AO9" s="130" t="s">
        <v>218</v>
      </c>
      <c r="AP9" s="130" t="s">
        <v>218</v>
      </c>
      <c r="AQ9" s="130" t="s">
        <v>218</v>
      </c>
      <c r="AR9" s="130" t="s">
        <v>218</v>
      </c>
      <c r="AS9" s="130" t="s">
        <v>218</v>
      </c>
      <c r="AT9" s="130" t="s">
        <v>218</v>
      </c>
      <c r="AU9" s="130" t="s">
        <v>218</v>
      </c>
      <c r="AV9" s="130" t="s">
        <v>218</v>
      </c>
      <c r="AW9" s="130" t="s">
        <v>218</v>
      </c>
      <c r="AX9" s="130" t="s">
        <v>218</v>
      </c>
      <c r="AY9" s="130" t="s">
        <v>218</v>
      </c>
      <c r="AZ9" s="130" t="s">
        <v>218</v>
      </c>
      <c r="BA9" s="130" t="s">
        <v>218</v>
      </c>
      <c r="BB9" s="130" t="s">
        <v>218</v>
      </c>
      <c r="BC9" s="130" t="s">
        <v>218</v>
      </c>
      <c r="BD9" s="130" t="s">
        <v>218</v>
      </c>
      <c r="BE9" s="130" t="s">
        <v>218</v>
      </c>
      <c r="BF9" s="130" t="s">
        <v>218</v>
      </c>
      <c r="BG9" s="130" t="s">
        <v>218</v>
      </c>
      <c r="BH9" s="130" t="s">
        <v>218</v>
      </c>
      <c r="BI9" s="130" t="s">
        <v>218</v>
      </c>
      <c r="BJ9" s="130" t="s">
        <v>218</v>
      </c>
      <c r="BK9" s="130" t="s">
        <v>218</v>
      </c>
    </row>
    <row r="10" spans="2:63" x14ac:dyDescent="0.4">
      <c r="B10" s="5" t="s">
        <v>95</v>
      </c>
      <c r="C10" s="99" t="s">
        <v>218</v>
      </c>
      <c r="D10" s="98" t="s">
        <v>231</v>
      </c>
      <c r="E10" s="92">
        <f>('Indtast oplysninger'!E41+'Indtast oplysninger'!E81)/2</f>
        <v>8</v>
      </c>
      <c r="F10" s="92">
        <f>('Indtast oplysninger'!F41+'Indtast oplysninger'!F81)/2</f>
        <v>5.5</v>
      </c>
      <c r="G10" s="92">
        <f>('Indtast oplysninger'!G41+'Indtast oplysninger'!G81)/2</f>
        <v>7.75</v>
      </c>
      <c r="H10" s="92">
        <f>('Indtast oplysninger'!H41+'Indtast oplysninger'!H81)/2</f>
        <v>8.125</v>
      </c>
      <c r="I10" s="92" t="e">
        <f>('Indtast oplysninger'!I41+'Indtast oplysninger'!I81)/2</f>
        <v>#VALUE!</v>
      </c>
      <c r="J10" s="92" t="e">
        <f>('Indtast oplysninger'!J41+'Indtast oplysninger'!J81)/2</f>
        <v>#VALUE!</v>
      </c>
      <c r="K10" s="92" t="e">
        <f>('Indtast oplysninger'!K41+'Indtast oplysninger'!K81)/2</f>
        <v>#VALUE!</v>
      </c>
      <c r="L10" s="92" t="e">
        <f>('Indtast oplysninger'!L41+'Indtast oplysninger'!L81)/2</f>
        <v>#VALUE!</v>
      </c>
      <c r="M10" s="92" t="e">
        <f>('Indtast oplysninger'!M41+'Indtast oplysninger'!M81)/2</f>
        <v>#VALUE!</v>
      </c>
      <c r="N10" s="92" t="e">
        <f>('Indtast oplysninger'!N41+'Indtast oplysninger'!N81)/2</f>
        <v>#VALUE!</v>
      </c>
      <c r="O10" s="92" t="e">
        <f>('Indtast oplysninger'!O41+'Indtast oplysninger'!O81)/2</f>
        <v>#VALUE!</v>
      </c>
      <c r="P10" s="92" t="e">
        <f>('Indtast oplysninger'!P41+'Indtast oplysninger'!P81)/2</f>
        <v>#VALUE!</v>
      </c>
      <c r="Q10" s="92" t="e">
        <f>('Indtast oplysninger'!Q41+'Indtast oplysninger'!Q81)/2</f>
        <v>#VALUE!</v>
      </c>
      <c r="R10" s="92" t="e">
        <f>('Indtast oplysninger'!R41+'Indtast oplysninger'!R81)/2</f>
        <v>#VALUE!</v>
      </c>
      <c r="S10" s="92" t="e">
        <f>('Indtast oplysninger'!S41+'Indtast oplysninger'!S81)/2</f>
        <v>#VALUE!</v>
      </c>
      <c r="T10" s="92" t="e">
        <f>('Indtast oplysninger'!T41+'Indtast oplysninger'!T81)/2</f>
        <v>#VALUE!</v>
      </c>
      <c r="U10" s="92" t="e">
        <f>('Indtast oplysninger'!U41+'Indtast oplysninger'!U81)/2</f>
        <v>#VALUE!</v>
      </c>
      <c r="V10" s="92" t="e">
        <f>('Indtast oplysninger'!V41+'Indtast oplysninger'!V81)/2</f>
        <v>#VALUE!</v>
      </c>
      <c r="W10" s="92" t="e">
        <f>('Indtast oplysninger'!W41+'Indtast oplysninger'!W81)/2</f>
        <v>#VALUE!</v>
      </c>
      <c r="X10" s="92" t="e">
        <f>('Indtast oplysninger'!X41+'Indtast oplysninger'!X81)/2</f>
        <v>#VALUE!</v>
      </c>
      <c r="Y10" s="92" t="e">
        <f>('Indtast oplysninger'!Y41+'Indtast oplysninger'!Y81)/2</f>
        <v>#VALUE!</v>
      </c>
      <c r="Z10" s="92" t="e">
        <f>('Indtast oplysninger'!Z41+'Indtast oplysninger'!Z81)/2</f>
        <v>#VALUE!</v>
      </c>
      <c r="AA10" s="92" t="e">
        <f>('Indtast oplysninger'!AA41+'Indtast oplysninger'!AA81)/2</f>
        <v>#VALUE!</v>
      </c>
      <c r="AB10" s="92" t="e">
        <f>('Indtast oplysninger'!AB41+'Indtast oplysninger'!AB81)/2</f>
        <v>#VALUE!</v>
      </c>
      <c r="AC10" s="92" t="e">
        <f>('Indtast oplysninger'!AC41+'Indtast oplysninger'!AC81)/2</f>
        <v>#VALUE!</v>
      </c>
      <c r="AD10" s="92" t="e">
        <f>('Indtast oplysninger'!AD41+'Indtast oplysninger'!AD81)/2</f>
        <v>#VALUE!</v>
      </c>
      <c r="AE10" s="92" t="e">
        <f>('Indtast oplysninger'!AE41+'Indtast oplysninger'!AE81)/2</f>
        <v>#VALUE!</v>
      </c>
      <c r="AF10" s="92" t="e">
        <f>('Indtast oplysninger'!AF41+'Indtast oplysninger'!AF81)/2</f>
        <v>#VALUE!</v>
      </c>
      <c r="AG10" s="92" t="e">
        <f>('Indtast oplysninger'!AG41+'Indtast oplysninger'!AG81)/2</f>
        <v>#VALUE!</v>
      </c>
      <c r="AH10" s="92" t="e">
        <f>('Indtast oplysninger'!AH41+'Indtast oplysninger'!AH81)/2</f>
        <v>#VALUE!</v>
      </c>
      <c r="AI10" s="92" t="e">
        <f>('Indtast oplysninger'!AI41+'Indtast oplysninger'!AI81)/2</f>
        <v>#VALUE!</v>
      </c>
      <c r="AJ10" s="92" t="e">
        <f>('Indtast oplysninger'!AJ41+'Indtast oplysninger'!AJ81)/2</f>
        <v>#VALUE!</v>
      </c>
      <c r="AK10" s="92" t="e">
        <f>('Indtast oplysninger'!AK41+'Indtast oplysninger'!AK81)/2</f>
        <v>#VALUE!</v>
      </c>
      <c r="AL10" s="92" t="e">
        <f>('Indtast oplysninger'!AL41+'Indtast oplysninger'!AL81)/2</f>
        <v>#VALUE!</v>
      </c>
      <c r="AM10" s="92" t="e">
        <f>('Indtast oplysninger'!AM41+'Indtast oplysninger'!AM81)/2</f>
        <v>#VALUE!</v>
      </c>
      <c r="AN10" s="92" t="e">
        <f>('Indtast oplysninger'!AN41+'Indtast oplysninger'!AN81)/2</f>
        <v>#VALUE!</v>
      </c>
      <c r="AO10" s="92" t="e">
        <f>('Indtast oplysninger'!AO41+'Indtast oplysninger'!AO81)/2</f>
        <v>#VALUE!</v>
      </c>
      <c r="AP10" s="92" t="e">
        <f>('Indtast oplysninger'!AP41+'Indtast oplysninger'!AP81)/2</f>
        <v>#VALUE!</v>
      </c>
      <c r="AQ10" s="92" t="e">
        <f>('Indtast oplysninger'!AQ41+'Indtast oplysninger'!AQ81)/2</f>
        <v>#VALUE!</v>
      </c>
      <c r="AR10" s="92" t="e">
        <f>('Indtast oplysninger'!AR41+'Indtast oplysninger'!AR81)/2</f>
        <v>#VALUE!</v>
      </c>
      <c r="AS10" s="92" t="e">
        <f>('Indtast oplysninger'!AS41+'Indtast oplysninger'!AS81)/2</f>
        <v>#VALUE!</v>
      </c>
      <c r="AT10" s="92" t="e">
        <f>('Indtast oplysninger'!AT41+'Indtast oplysninger'!AT81)/2</f>
        <v>#VALUE!</v>
      </c>
      <c r="AU10" s="92" t="e">
        <f>('Indtast oplysninger'!AU41+'Indtast oplysninger'!AU81)/2</f>
        <v>#VALUE!</v>
      </c>
      <c r="AV10" s="92" t="e">
        <f>('Indtast oplysninger'!AV41+'Indtast oplysninger'!AV81)/2</f>
        <v>#VALUE!</v>
      </c>
      <c r="AW10" s="92" t="e">
        <f>('Indtast oplysninger'!AW41+'Indtast oplysninger'!AW81)/2</f>
        <v>#VALUE!</v>
      </c>
      <c r="AX10" s="92" t="e">
        <f>('Indtast oplysninger'!AX41+'Indtast oplysninger'!AX81)/2</f>
        <v>#VALUE!</v>
      </c>
      <c r="AY10" s="92" t="e">
        <f>('Indtast oplysninger'!AY41+'Indtast oplysninger'!AY81)/2</f>
        <v>#VALUE!</v>
      </c>
      <c r="AZ10" s="92" t="e">
        <f>('Indtast oplysninger'!AZ41+'Indtast oplysninger'!AZ81)/2</f>
        <v>#VALUE!</v>
      </c>
      <c r="BA10" s="92" t="e">
        <f>('Indtast oplysninger'!BA41+'Indtast oplysninger'!BA81)/2</f>
        <v>#VALUE!</v>
      </c>
      <c r="BB10" s="92" t="e">
        <f>('Indtast oplysninger'!BB41+'Indtast oplysninger'!BB81)/2</f>
        <v>#VALUE!</v>
      </c>
      <c r="BC10" s="92" t="e">
        <f>('Indtast oplysninger'!BC41+'Indtast oplysninger'!BC81)/2</f>
        <v>#VALUE!</v>
      </c>
      <c r="BD10" s="92" t="e">
        <f>('Indtast oplysninger'!BD41+'Indtast oplysninger'!BD81)/2</f>
        <v>#VALUE!</v>
      </c>
      <c r="BE10" s="92" t="e">
        <f>('Indtast oplysninger'!BE41+'Indtast oplysninger'!BE81)/2</f>
        <v>#VALUE!</v>
      </c>
      <c r="BF10" s="92" t="e">
        <f>('Indtast oplysninger'!BF41+'Indtast oplysninger'!BF81)/2</f>
        <v>#VALUE!</v>
      </c>
      <c r="BG10" s="92" t="e">
        <f>('Indtast oplysninger'!BG41+'Indtast oplysninger'!BG81)/2</f>
        <v>#VALUE!</v>
      </c>
      <c r="BH10" s="92" t="e">
        <f>('Indtast oplysninger'!BH41+'Indtast oplysninger'!BH81)/2</f>
        <v>#VALUE!</v>
      </c>
      <c r="BI10" s="92" t="e">
        <f>('Indtast oplysninger'!BI41+'Indtast oplysninger'!BI81)/2</f>
        <v>#VALUE!</v>
      </c>
      <c r="BJ10" s="92" t="e">
        <f>('Indtast oplysninger'!BJ41+'Indtast oplysninger'!BJ81)/2</f>
        <v>#VALUE!</v>
      </c>
      <c r="BK10" s="92" t="e">
        <f>('Indtast oplysninger'!BK41+'Indtast oplysninger'!BK81)/2</f>
        <v>#VALUE!</v>
      </c>
    </row>
    <row r="11" spans="2:63" x14ac:dyDescent="0.4">
      <c r="B11" s="5" t="s">
        <v>96</v>
      </c>
      <c r="C11" s="99" t="s">
        <v>218</v>
      </c>
      <c r="D11" s="98" t="s">
        <v>231</v>
      </c>
      <c r="E11" s="92">
        <f>('Indtast oplysninger'!E61+'Indtast oplysninger'!E101)/2</f>
        <v>9</v>
      </c>
      <c r="F11" s="92">
        <f>('Indtast oplysninger'!F61+'Indtast oplysninger'!F101)/2</f>
        <v>9</v>
      </c>
      <c r="G11" s="92">
        <f>('Indtast oplysninger'!G61+'Indtast oplysninger'!G101)/2</f>
        <v>8.75</v>
      </c>
      <c r="H11" s="92">
        <f>('Indtast oplysninger'!H61+'Indtast oplysninger'!H101)/2</f>
        <v>8</v>
      </c>
      <c r="I11" s="92" t="e">
        <f>('Indtast oplysninger'!I61+'Indtast oplysninger'!I101)/2</f>
        <v>#VALUE!</v>
      </c>
      <c r="J11" s="92" t="e">
        <f>('Indtast oplysninger'!J61+'Indtast oplysninger'!J101)/2</f>
        <v>#VALUE!</v>
      </c>
      <c r="K11" s="92" t="e">
        <f>('Indtast oplysninger'!K61+'Indtast oplysninger'!K101)/2</f>
        <v>#VALUE!</v>
      </c>
      <c r="L11" s="92" t="e">
        <f>('Indtast oplysninger'!L61+'Indtast oplysninger'!L101)/2</f>
        <v>#VALUE!</v>
      </c>
      <c r="M11" s="92" t="e">
        <f>('Indtast oplysninger'!M61+'Indtast oplysninger'!M101)/2</f>
        <v>#VALUE!</v>
      </c>
      <c r="N11" s="92" t="e">
        <f>('Indtast oplysninger'!N61+'Indtast oplysninger'!N101)/2</f>
        <v>#VALUE!</v>
      </c>
      <c r="O11" s="92" t="e">
        <f>('Indtast oplysninger'!O61+'Indtast oplysninger'!O101)/2</f>
        <v>#VALUE!</v>
      </c>
      <c r="P11" s="92" t="e">
        <f>('Indtast oplysninger'!P61+'Indtast oplysninger'!P101)/2</f>
        <v>#VALUE!</v>
      </c>
      <c r="Q11" s="92" t="e">
        <f>('Indtast oplysninger'!Q61+'Indtast oplysninger'!Q101)/2</f>
        <v>#VALUE!</v>
      </c>
      <c r="R11" s="92" t="e">
        <f>('Indtast oplysninger'!R61+'Indtast oplysninger'!R101)/2</f>
        <v>#VALUE!</v>
      </c>
      <c r="S11" s="92" t="e">
        <f>('Indtast oplysninger'!S61+'Indtast oplysninger'!S101)/2</f>
        <v>#VALUE!</v>
      </c>
      <c r="T11" s="92" t="e">
        <f>('Indtast oplysninger'!T61+'Indtast oplysninger'!T101)/2</f>
        <v>#VALUE!</v>
      </c>
      <c r="U11" s="92" t="e">
        <f>('Indtast oplysninger'!U61+'Indtast oplysninger'!U101)/2</f>
        <v>#VALUE!</v>
      </c>
      <c r="V11" s="92" t="e">
        <f>('Indtast oplysninger'!V61+'Indtast oplysninger'!V101)/2</f>
        <v>#VALUE!</v>
      </c>
      <c r="W11" s="92" t="e">
        <f>('Indtast oplysninger'!W61+'Indtast oplysninger'!W101)/2</f>
        <v>#VALUE!</v>
      </c>
      <c r="X11" s="92" t="e">
        <f>('Indtast oplysninger'!X61+'Indtast oplysninger'!X101)/2</f>
        <v>#VALUE!</v>
      </c>
      <c r="Y11" s="92" t="e">
        <f>('Indtast oplysninger'!Y61+'Indtast oplysninger'!Y101)/2</f>
        <v>#VALUE!</v>
      </c>
      <c r="Z11" s="92" t="e">
        <f>('Indtast oplysninger'!Z61+'Indtast oplysninger'!Z101)/2</f>
        <v>#VALUE!</v>
      </c>
      <c r="AA11" s="92" t="e">
        <f>('Indtast oplysninger'!AA61+'Indtast oplysninger'!AA101)/2</f>
        <v>#VALUE!</v>
      </c>
      <c r="AB11" s="92" t="e">
        <f>('Indtast oplysninger'!AB61+'Indtast oplysninger'!AB101)/2</f>
        <v>#VALUE!</v>
      </c>
      <c r="AC11" s="92" t="e">
        <f>('Indtast oplysninger'!AC61+'Indtast oplysninger'!AC101)/2</f>
        <v>#VALUE!</v>
      </c>
      <c r="AD11" s="92" t="e">
        <f>('Indtast oplysninger'!AD61+'Indtast oplysninger'!AD101)/2</f>
        <v>#VALUE!</v>
      </c>
      <c r="AE11" s="92" t="e">
        <f>('Indtast oplysninger'!AE61+'Indtast oplysninger'!AE101)/2</f>
        <v>#VALUE!</v>
      </c>
      <c r="AF11" s="92" t="e">
        <f>('Indtast oplysninger'!AF61+'Indtast oplysninger'!AF101)/2</f>
        <v>#VALUE!</v>
      </c>
      <c r="AG11" s="92" t="e">
        <f>('Indtast oplysninger'!AG61+'Indtast oplysninger'!AG101)/2</f>
        <v>#VALUE!</v>
      </c>
      <c r="AH11" s="92" t="e">
        <f>('Indtast oplysninger'!AH61+'Indtast oplysninger'!AH101)/2</f>
        <v>#VALUE!</v>
      </c>
      <c r="AI11" s="92" t="e">
        <f>('Indtast oplysninger'!AI61+'Indtast oplysninger'!AI101)/2</f>
        <v>#VALUE!</v>
      </c>
      <c r="AJ11" s="92" t="e">
        <f>('Indtast oplysninger'!AJ61+'Indtast oplysninger'!AJ101)/2</f>
        <v>#VALUE!</v>
      </c>
      <c r="AK11" s="92" t="e">
        <f>('Indtast oplysninger'!AK61+'Indtast oplysninger'!AK101)/2</f>
        <v>#VALUE!</v>
      </c>
      <c r="AL11" s="92" t="e">
        <f>('Indtast oplysninger'!AL61+'Indtast oplysninger'!AL101)/2</f>
        <v>#VALUE!</v>
      </c>
      <c r="AM11" s="92" t="e">
        <f>('Indtast oplysninger'!AM61+'Indtast oplysninger'!AM101)/2</f>
        <v>#VALUE!</v>
      </c>
      <c r="AN11" s="92" t="e">
        <f>('Indtast oplysninger'!AN61+'Indtast oplysninger'!AN101)/2</f>
        <v>#VALUE!</v>
      </c>
      <c r="AO11" s="92" t="e">
        <f>('Indtast oplysninger'!AO61+'Indtast oplysninger'!AO101)/2</f>
        <v>#VALUE!</v>
      </c>
      <c r="AP11" s="92" t="e">
        <f>('Indtast oplysninger'!AP61+'Indtast oplysninger'!AP101)/2</f>
        <v>#VALUE!</v>
      </c>
      <c r="AQ11" s="92" t="e">
        <f>('Indtast oplysninger'!AQ61+'Indtast oplysninger'!AQ101)/2</f>
        <v>#VALUE!</v>
      </c>
      <c r="AR11" s="92" t="e">
        <f>('Indtast oplysninger'!AR61+'Indtast oplysninger'!AR101)/2</f>
        <v>#VALUE!</v>
      </c>
      <c r="AS11" s="92" t="e">
        <f>('Indtast oplysninger'!AS61+'Indtast oplysninger'!AS101)/2</f>
        <v>#VALUE!</v>
      </c>
      <c r="AT11" s="92" t="e">
        <f>('Indtast oplysninger'!AT61+'Indtast oplysninger'!AT101)/2</f>
        <v>#VALUE!</v>
      </c>
      <c r="AU11" s="92" t="e">
        <f>('Indtast oplysninger'!AU61+'Indtast oplysninger'!AU101)/2</f>
        <v>#VALUE!</v>
      </c>
      <c r="AV11" s="92" t="e">
        <f>('Indtast oplysninger'!AV61+'Indtast oplysninger'!AV101)/2</f>
        <v>#VALUE!</v>
      </c>
      <c r="AW11" s="92" t="e">
        <f>('Indtast oplysninger'!AW61+'Indtast oplysninger'!AW101)/2</f>
        <v>#VALUE!</v>
      </c>
      <c r="AX11" s="92" t="e">
        <f>('Indtast oplysninger'!AX61+'Indtast oplysninger'!AX101)/2</f>
        <v>#VALUE!</v>
      </c>
      <c r="AY11" s="92" t="e">
        <f>('Indtast oplysninger'!AY61+'Indtast oplysninger'!AY101)/2</f>
        <v>#VALUE!</v>
      </c>
      <c r="AZ11" s="92" t="e">
        <f>('Indtast oplysninger'!AZ61+'Indtast oplysninger'!AZ101)/2</f>
        <v>#VALUE!</v>
      </c>
      <c r="BA11" s="92" t="e">
        <f>('Indtast oplysninger'!BA61+'Indtast oplysninger'!BA101)/2</f>
        <v>#VALUE!</v>
      </c>
      <c r="BB11" s="92" t="e">
        <f>('Indtast oplysninger'!BB61+'Indtast oplysninger'!BB101)/2</f>
        <v>#VALUE!</v>
      </c>
      <c r="BC11" s="92" t="e">
        <f>('Indtast oplysninger'!BC61+'Indtast oplysninger'!BC101)/2</f>
        <v>#VALUE!</v>
      </c>
      <c r="BD11" s="92" t="e">
        <f>('Indtast oplysninger'!BD61+'Indtast oplysninger'!BD101)/2</f>
        <v>#VALUE!</v>
      </c>
      <c r="BE11" s="92" t="e">
        <f>('Indtast oplysninger'!BE61+'Indtast oplysninger'!BE101)/2</f>
        <v>#VALUE!</v>
      </c>
      <c r="BF11" s="92" t="e">
        <f>('Indtast oplysninger'!BF61+'Indtast oplysninger'!BF101)/2</f>
        <v>#VALUE!</v>
      </c>
      <c r="BG11" s="92" t="e">
        <f>('Indtast oplysninger'!BG61+'Indtast oplysninger'!BG101)/2</f>
        <v>#VALUE!</v>
      </c>
      <c r="BH11" s="92" t="e">
        <f>('Indtast oplysninger'!BH61+'Indtast oplysninger'!BH101)/2</f>
        <v>#VALUE!</v>
      </c>
      <c r="BI11" s="92" t="e">
        <f>('Indtast oplysninger'!BI61+'Indtast oplysninger'!BI101)/2</f>
        <v>#VALUE!</v>
      </c>
      <c r="BJ11" s="92" t="e">
        <f>('Indtast oplysninger'!BJ61+'Indtast oplysninger'!BJ101)/2</f>
        <v>#VALUE!</v>
      </c>
      <c r="BK11" s="92" t="e">
        <f>('Indtast oplysninger'!BK61+'Indtast oplysninger'!BK101)/2</f>
        <v>#VALUE!</v>
      </c>
    </row>
    <row r="12" spans="2:63" x14ac:dyDescent="0.4">
      <c r="B12" t="s">
        <v>116</v>
      </c>
      <c r="C12" s="99" t="s">
        <v>218</v>
      </c>
      <c r="D12" s="99" t="s">
        <v>218</v>
      </c>
      <c r="E12" s="92">
        <f>SUM('Indtast oplysninger'!E42,'Indtast oplysninger'!E62,'Indtast oplysninger'!E82,'Indtast oplysninger'!E102)/4</f>
        <v>4.1212499999999999</v>
      </c>
      <c r="F12" s="92">
        <f>SUM('Indtast oplysninger'!F42,'Indtast oplysninger'!F62,'Indtast oplysninger'!F82,'Indtast oplysninger'!F102)/4</f>
        <v>4.1212499999999999</v>
      </c>
      <c r="G12" s="92">
        <f>SUM('Indtast oplysninger'!G42,'Indtast oplysninger'!G62,'Indtast oplysninger'!G82,'Indtast oplysninger'!G102)/4</f>
        <v>4.1212499999999999</v>
      </c>
      <c r="H12" s="92">
        <f>SUM('Indtast oplysninger'!H42,'Indtast oplysninger'!H62,'Indtast oplysninger'!H82,'Indtast oplysninger'!H102)/4</f>
        <v>4.1212499999999999</v>
      </c>
      <c r="I12" s="92">
        <f>SUM('Indtast oplysninger'!I42,'Indtast oplysninger'!I62,'Indtast oplysninger'!I82,'Indtast oplysninger'!I102)/4</f>
        <v>0</v>
      </c>
      <c r="J12" s="92">
        <f>SUM('Indtast oplysninger'!J42,'Indtast oplysninger'!J62,'Indtast oplysninger'!J82,'Indtast oplysninger'!J102)/4</f>
        <v>0</v>
      </c>
      <c r="K12" s="92">
        <f>SUM('Indtast oplysninger'!K42,'Indtast oplysninger'!K62,'Indtast oplysninger'!K82,'Indtast oplysninger'!K102)/4</f>
        <v>0</v>
      </c>
      <c r="L12" s="92">
        <f>SUM('Indtast oplysninger'!L42,'Indtast oplysninger'!L62,'Indtast oplysninger'!L82,'Indtast oplysninger'!L102)/4</f>
        <v>0</v>
      </c>
      <c r="M12" s="92">
        <f>SUM('Indtast oplysninger'!M42,'Indtast oplysninger'!M62,'Indtast oplysninger'!M82,'Indtast oplysninger'!M102)/4</f>
        <v>0</v>
      </c>
      <c r="N12" s="92">
        <f>SUM('Indtast oplysninger'!N42,'Indtast oplysninger'!N62,'Indtast oplysninger'!N82,'Indtast oplysninger'!N102)/4</f>
        <v>0</v>
      </c>
      <c r="O12" s="92">
        <f>SUM('Indtast oplysninger'!O42,'Indtast oplysninger'!O62,'Indtast oplysninger'!O82,'Indtast oplysninger'!O102)/4</f>
        <v>0</v>
      </c>
      <c r="P12" s="92">
        <f>SUM('Indtast oplysninger'!P42,'Indtast oplysninger'!P62,'Indtast oplysninger'!P82,'Indtast oplysninger'!P102)/4</f>
        <v>0</v>
      </c>
      <c r="Q12" s="92">
        <f>SUM('Indtast oplysninger'!Q42,'Indtast oplysninger'!Q62,'Indtast oplysninger'!Q82,'Indtast oplysninger'!Q102)/4</f>
        <v>0</v>
      </c>
      <c r="R12" s="92">
        <f>SUM('Indtast oplysninger'!R42,'Indtast oplysninger'!R62,'Indtast oplysninger'!R82,'Indtast oplysninger'!R102)/4</f>
        <v>0</v>
      </c>
      <c r="S12" s="92">
        <f>SUM('Indtast oplysninger'!S42,'Indtast oplysninger'!S62,'Indtast oplysninger'!S82,'Indtast oplysninger'!S102)/4</f>
        <v>0</v>
      </c>
      <c r="T12" s="92">
        <f>SUM('Indtast oplysninger'!T42,'Indtast oplysninger'!T62,'Indtast oplysninger'!T82,'Indtast oplysninger'!T102)/4</f>
        <v>0</v>
      </c>
      <c r="U12" s="92">
        <f>SUM('Indtast oplysninger'!U42,'Indtast oplysninger'!U62,'Indtast oplysninger'!U82,'Indtast oplysninger'!U102)/4</f>
        <v>0</v>
      </c>
      <c r="V12" s="92">
        <f>SUM('Indtast oplysninger'!V42,'Indtast oplysninger'!V62,'Indtast oplysninger'!V82,'Indtast oplysninger'!V102)/4</f>
        <v>0</v>
      </c>
      <c r="W12" s="92">
        <f>SUM('Indtast oplysninger'!W42,'Indtast oplysninger'!W62,'Indtast oplysninger'!W82,'Indtast oplysninger'!W102)/4</f>
        <v>0</v>
      </c>
      <c r="X12" s="92">
        <f>SUM('Indtast oplysninger'!X42,'Indtast oplysninger'!X62,'Indtast oplysninger'!X82,'Indtast oplysninger'!X102)/4</f>
        <v>0</v>
      </c>
      <c r="Y12" s="92">
        <f>SUM('Indtast oplysninger'!Y42,'Indtast oplysninger'!Y62,'Indtast oplysninger'!Y82,'Indtast oplysninger'!Y102)/4</f>
        <v>0</v>
      </c>
      <c r="Z12" s="92">
        <f>SUM('Indtast oplysninger'!Z42,'Indtast oplysninger'!Z62,'Indtast oplysninger'!Z82,'Indtast oplysninger'!Z102)/4</f>
        <v>0</v>
      </c>
      <c r="AA12" s="92">
        <f>SUM('Indtast oplysninger'!AA42,'Indtast oplysninger'!AA62,'Indtast oplysninger'!AA82,'Indtast oplysninger'!AA102)/4</f>
        <v>0</v>
      </c>
      <c r="AB12" s="92">
        <f>SUM('Indtast oplysninger'!AB42,'Indtast oplysninger'!AB62,'Indtast oplysninger'!AB82,'Indtast oplysninger'!AB102)/4</f>
        <v>0</v>
      </c>
      <c r="AC12" s="92">
        <f>SUM('Indtast oplysninger'!AC42,'Indtast oplysninger'!AC62,'Indtast oplysninger'!AC82,'Indtast oplysninger'!AC102)/4</f>
        <v>0</v>
      </c>
      <c r="AD12" s="92">
        <f>SUM('Indtast oplysninger'!AD42,'Indtast oplysninger'!AD62,'Indtast oplysninger'!AD82,'Indtast oplysninger'!AD102)/4</f>
        <v>0</v>
      </c>
      <c r="AE12" s="92">
        <f>SUM('Indtast oplysninger'!AE42,'Indtast oplysninger'!AE62,'Indtast oplysninger'!AE82,'Indtast oplysninger'!AE102)/4</f>
        <v>0</v>
      </c>
      <c r="AF12" s="92">
        <f>SUM('Indtast oplysninger'!AF42,'Indtast oplysninger'!AF62,'Indtast oplysninger'!AF82,'Indtast oplysninger'!AF102)/4</f>
        <v>0</v>
      </c>
      <c r="AG12" s="92">
        <f>SUM('Indtast oplysninger'!AG42,'Indtast oplysninger'!AG62,'Indtast oplysninger'!AG82,'Indtast oplysninger'!AG102)/4</f>
        <v>0</v>
      </c>
      <c r="AH12" s="92">
        <f>SUM('Indtast oplysninger'!AH42,'Indtast oplysninger'!AH62,'Indtast oplysninger'!AH82,'Indtast oplysninger'!AH102)/4</f>
        <v>0</v>
      </c>
      <c r="AI12" s="92">
        <f>SUM('Indtast oplysninger'!AI42,'Indtast oplysninger'!AI62,'Indtast oplysninger'!AI82,'Indtast oplysninger'!AI102)/4</f>
        <v>0</v>
      </c>
      <c r="AJ12" s="92">
        <f>SUM('Indtast oplysninger'!AJ42,'Indtast oplysninger'!AJ62,'Indtast oplysninger'!AJ82,'Indtast oplysninger'!AJ102)/4</f>
        <v>0</v>
      </c>
      <c r="AK12" s="92">
        <f>SUM('Indtast oplysninger'!AK42,'Indtast oplysninger'!AK62,'Indtast oplysninger'!AK82,'Indtast oplysninger'!AK102)/4</f>
        <v>0</v>
      </c>
      <c r="AL12" s="92">
        <f>SUM('Indtast oplysninger'!AL42,'Indtast oplysninger'!AL62,'Indtast oplysninger'!AL82,'Indtast oplysninger'!AL102)/4</f>
        <v>0</v>
      </c>
      <c r="AM12" s="92">
        <f>SUM('Indtast oplysninger'!AM42,'Indtast oplysninger'!AM62,'Indtast oplysninger'!AM82,'Indtast oplysninger'!AM102)/4</f>
        <v>0</v>
      </c>
      <c r="AN12" s="92">
        <f>SUM('Indtast oplysninger'!AN42,'Indtast oplysninger'!AN62,'Indtast oplysninger'!AN82,'Indtast oplysninger'!AN102)/4</f>
        <v>0</v>
      </c>
      <c r="AO12" s="92">
        <f>SUM('Indtast oplysninger'!AO42,'Indtast oplysninger'!AO62,'Indtast oplysninger'!AO82,'Indtast oplysninger'!AO102)/4</f>
        <v>0</v>
      </c>
      <c r="AP12" s="92">
        <f>SUM('Indtast oplysninger'!AP42,'Indtast oplysninger'!AP62,'Indtast oplysninger'!AP82,'Indtast oplysninger'!AP102)/4</f>
        <v>0</v>
      </c>
      <c r="AQ12" s="92">
        <f>SUM('Indtast oplysninger'!AQ42,'Indtast oplysninger'!AQ62,'Indtast oplysninger'!AQ82,'Indtast oplysninger'!AQ102)/4</f>
        <v>0</v>
      </c>
      <c r="AR12" s="92">
        <f>SUM('Indtast oplysninger'!AR42,'Indtast oplysninger'!AR62,'Indtast oplysninger'!AR82,'Indtast oplysninger'!AR102)/4</f>
        <v>0</v>
      </c>
      <c r="AS12" s="92">
        <f>SUM('Indtast oplysninger'!AS42,'Indtast oplysninger'!AS62,'Indtast oplysninger'!AS82,'Indtast oplysninger'!AS102)/4</f>
        <v>0</v>
      </c>
      <c r="AT12" s="92">
        <f>SUM('Indtast oplysninger'!AT42,'Indtast oplysninger'!AT62,'Indtast oplysninger'!AT82,'Indtast oplysninger'!AT102)/4</f>
        <v>0</v>
      </c>
      <c r="AU12" s="92">
        <f>SUM('Indtast oplysninger'!AU42,'Indtast oplysninger'!AU62,'Indtast oplysninger'!AU82,'Indtast oplysninger'!AU102)/4</f>
        <v>0</v>
      </c>
      <c r="AV12" s="92">
        <f>SUM('Indtast oplysninger'!AV42,'Indtast oplysninger'!AV62,'Indtast oplysninger'!AV82,'Indtast oplysninger'!AV102)/4</f>
        <v>0</v>
      </c>
      <c r="AW12" s="92">
        <f>SUM('Indtast oplysninger'!AW42,'Indtast oplysninger'!AW62,'Indtast oplysninger'!AW82,'Indtast oplysninger'!AW102)/4</f>
        <v>0</v>
      </c>
      <c r="AX12" s="92">
        <f>SUM('Indtast oplysninger'!AX42,'Indtast oplysninger'!AX62,'Indtast oplysninger'!AX82,'Indtast oplysninger'!AX102)/4</f>
        <v>0</v>
      </c>
      <c r="AY12" s="92">
        <f>SUM('Indtast oplysninger'!AY42,'Indtast oplysninger'!AY62,'Indtast oplysninger'!AY82,'Indtast oplysninger'!AY102)/4</f>
        <v>0</v>
      </c>
      <c r="AZ12" s="92">
        <f>SUM('Indtast oplysninger'!AZ42,'Indtast oplysninger'!AZ62,'Indtast oplysninger'!AZ82,'Indtast oplysninger'!AZ102)/4</f>
        <v>0</v>
      </c>
      <c r="BA12" s="92">
        <f>SUM('Indtast oplysninger'!BA42,'Indtast oplysninger'!BA62,'Indtast oplysninger'!BA82,'Indtast oplysninger'!BA102)/4</f>
        <v>0</v>
      </c>
      <c r="BB12" s="92">
        <f>SUM('Indtast oplysninger'!BB42,'Indtast oplysninger'!BB62,'Indtast oplysninger'!BB82,'Indtast oplysninger'!BB102)/4</f>
        <v>0</v>
      </c>
      <c r="BC12" s="92">
        <f>SUM('Indtast oplysninger'!BC42,'Indtast oplysninger'!BC62,'Indtast oplysninger'!BC82,'Indtast oplysninger'!BC102)/4</f>
        <v>0</v>
      </c>
      <c r="BD12" s="92">
        <f>SUM('Indtast oplysninger'!BD42,'Indtast oplysninger'!BD62,'Indtast oplysninger'!BD82,'Indtast oplysninger'!BD102)/4</f>
        <v>0</v>
      </c>
      <c r="BE12" s="92">
        <f>SUM('Indtast oplysninger'!BE42,'Indtast oplysninger'!BE62,'Indtast oplysninger'!BE82,'Indtast oplysninger'!BE102)/4</f>
        <v>0</v>
      </c>
      <c r="BF12" s="92">
        <f>SUM('Indtast oplysninger'!BF42,'Indtast oplysninger'!BF62,'Indtast oplysninger'!BF82,'Indtast oplysninger'!BF102)/4</f>
        <v>0</v>
      </c>
      <c r="BG12" s="92">
        <f>SUM('Indtast oplysninger'!BG42,'Indtast oplysninger'!BG62,'Indtast oplysninger'!BG82,'Indtast oplysninger'!BG102)/4</f>
        <v>0</v>
      </c>
      <c r="BH12" s="92">
        <f>SUM('Indtast oplysninger'!BH42,'Indtast oplysninger'!BH62,'Indtast oplysninger'!BH82,'Indtast oplysninger'!BH102)/4</f>
        <v>0</v>
      </c>
      <c r="BI12" s="92">
        <f>SUM('Indtast oplysninger'!BI42,'Indtast oplysninger'!BI62,'Indtast oplysninger'!BI82,'Indtast oplysninger'!BI102)/4</f>
        <v>0</v>
      </c>
      <c r="BJ12" s="92">
        <f>SUM('Indtast oplysninger'!BJ42,'Indtast oplysninger'!BJ62,'Indtast oplysninger'!BJ82,'Indtast oplysninger'!BJ102)/4</f>
        <v>0</v>
      </c>
      <c r="BK12" s="92">
        <f>SUM('Indtast oplysninger'!BK42,'Indtast oplysninger'!BK62,'Indtast oplysninger'!BK82,'Indtast oplysninger'!BK102)/4</f>
        <v>0</v>
      </c>
    </row>
    <row r="13" spans="2:63" x14ac:dyDescent="0.4">
      <c r="B13" s="5" t="s">
        <v>93</v>
      </c>
      <c r="C13" s="99" t="s">
        <v>218</v>
      </c>
      <c r="D13" s="98" t="s">
        <v>0</v>
      </c>
      <c r="E13" s="92">
        <f t="shared" ref="E13:AJ13" si="0">E11*E10</f>
        <v>72</v>
      </c>
      <c r="F13" s="92">
        <f t="shared" si="0"/>
        <v>49.5</v>
      </c>
      <c r="G13" s="92">
        <f t="shared" si="0"/>
        <v>67.8125</v>
      </c>
      <c r="H13" s="92">
        <f t="shared" si="0"/>
        <v>65</v>
      </c>
      <c r="I13" s="92" t="e">
        <f t="shared" si="0"/>
        <v>#VALUE!</v>
      </c>
      <c r="J13" s="92" t="e">
        <f t="shared" si="0"/>
        <v>#VALUE!</v>
      </c>
      <c r="K13" s="92" t="e">
        <f t="shared" si="0"/>
        <v>#VALUE!</v>
      </c>
      <c r="L13" s="92" t="e">
        <f t="shared" si="0"/>
        <v>#VALUE!</v>
      </c>
      <c r="M13" s="92" t="e">
        <f t="shared" si="0"/>
        <v>#VALUE!</v>
      </c>
      <c r="N13" s="92" t="e">
        <f t="shared" si="0"/>
        <v>#VALUE!</v>
      </c>
      <c r="O13" s="92" t="e">
        <f t="shared" si="0"/>
        <v>#VALUE!</v>
      </c>
      <c r="P13" s="92" t="e">
        <f t="shared" si="0"/>
        <v>#VALUE!</v>
      </c>
      <c r="Q13" s="92" t="e">
        <f t="shared" si="0"/>
        <v>#VALUE!</v>
      </c>
      <c r="R13" s="92" t="e">
        <f t="shared" si="0"/>
        <v>#VALUE!</v>
      </c>
      <c r="S13" s="92" t="e">
        <f t="shared" si="0"/>
        <v>#VALUE!</v>
      </c>
      <c r="T13" s="92" t="e">
        <f t="shared" si="0"/>
        <v>#VALUE!</v>
      </c>
      <c r="U13" s="92" t="e">
        <f t="shared" si="0"/>
        <v>#VALUE!</v>
      </c>
      <c r="V13" s="92" t="e">
        <f t="shared" si="0"/>
        <v>#VALUE!</v>
      </c>
      <c r="W13" s="92" t="e">
        <f t="shared" si="0"/>
        <v>#VALUE!</v>
      </c>
      <c r="X13" s="92" t="e">
        <f t="shared" si="0"/>
        <v>#VALUE!</v>
      </c>
      <c r="Y13" s="92" t="e">
        <f t="shared" si="0"/>
        <v>#VALUE!</v>
      </c>
      <c r="Z13" s="92" t="e">
        <f t="shared" si="0"/>
        <v>#VALUE!</v>
      </c>
      <c r="AA13" s="92" t="e">
        <f t="shared" si="0"/>
        <v>#VALUE!</v>
      </c>
      <c r="AB13" s="92" t="e">
        <f t="shared" si="0"/>
        <v>#VALUE!</v>
      </c>
      <c r="AC13" s="92" t="e">
        <f t="shared" si="0"/>
        <v>#VALUE!</v>
      </c>
      <c r="AD13" s="92" t="e">
        <f t="shared" si="0"/>
        <v>#VALUE!</v>
      </c>
      <c r="AE13" s="92" t="e">
        <f t="shared" si="0"/>
        <v>#VALUE!</v>
      </c>
      <c r="AF13" s="92" t="e">
        <f t="shared" si="0"/>
        <v>#VALUE!</v>
      </c>
      <c r="AG13" s="92" t="e">
        <f t="shared" si="0"/>
        <v>#VALUE!</v>
      </c>
      <c r="AH13" s="92" t="e">
        <f t="shared" si="0"/>
        <v>#VALUE!</v>
      </c>
      <c r="AI13" s="92" t="e">
        <f t="shared" si="0"/>
        <v>#VALUE!</v>
      </c>
      <c r="AJ13" s="92" t="e">
        <f t="shared" si="0"/>
        <v>#VALUE!</v>
      </c>
      <c r="AK13" s="92" t="e">
        <f t="shared" ref="AK13:BK13" si="1">AK11*AK10</f>
        <v>#VALUE!</v>
      </c>
      <c r="AL13" s="92" t="e">
        <f t="shared" si="1"/>
        <v>#VALUE!</v>
      </c>
      <c r="AM13" s="92" t="e">
        <f t="shared" si="1"/>
        <v>#VALUE!</v>
      </c>
      <c r="AN13" s="92" t="e">
        <f t="shared" si="1"/>
        <v>#VALUE!</v>
      </c>
      <c r="AO13" s="92" t="e">
        <f t="shared" si="1"/>
        <v>#VALUE!</v>
      </c>
      <c r="AP13" s="92" t="e">
        <f t="shared" si="1"/>
        <v>#VALUE!</v>
      </c>
      <c r="AQ13" s="92" t="e">
        <f t="shared" si="1"/>
        <v>#VALUE!</v>
      </c>
      <c r="AR13" s="92" t="e">
        <f t="shared" si="1"/>
        <v>#VALUE!</v>
      </c>
      <c r="AS13" s="92" t="e">
        <f t="shared" si="1"/>
        <v>#VALUE!</v>
      </c>
      <c r="AT13" s="92" t="e">
        <f t="shared" si="1"/>
        <v>#VALUE!</v>
      </c>
      <c r="AU13" s="92" t="e">
        <f t="shared" si="1"/>
        <v>#VALUE!</v>
      </c>
      <c r="AV13" s="92" t="e">
        <f t="shared" si="1"/>
        <v>#VALUE!</v>
      </c>
      <c r="AW13" s="92" t="e">
        <f t="shared" si="1"/>
        <v>#VALUE!</v>
      </c>
      <c r="AX13" s="92" t="e">
        <f t="shared" si="1"/>
        <v>#VALUE!</v>
      </c>
      <c r="AY13" s="92" t="e">
        <f t="shared" si="1"/>
        <v>#VALUE!</v>
      </c>
      <c r="AZ13" s="92" t="e">
        <f t="shared" si="1"/>
        <v>#VALUE!</v>
      </c>
      <c r="BA13" s="92" t="e">
        <f t="shared" si="1"/>
        <v>#VALUE!</v>
      </c>
      <c r="BB13" s="92" t="e">
        <f t="shared" si="1"/>
        <v>#VALUE!</v>
      </c>
      <c r="BC13" s="92" t="e">
        <f t="shared" si="1"/>
        <v>#VALUE!</v>
      </c>
      <c r="BD13" s="92" t="e">
        <f t="shared" si="1"/>
        <v>#VALUE!</v>
      </c>
      <c r="BE13" s="92" t="e">
        <f t="shared" si="1"/>
        <v>#VALUE!</v>
      </c>
      <c r="BF13" s="92" t="e">
        <f t="shared" si="1"/>
        <v>#VALUE!</v>
      </c>
      <c r="BG13" s="92" t="e">
        <f t="shared" si="1"/>
        <v>#VALUE!</v>
      </c>
      <c r="BH13" s="92" t="e">
        <f t="shared" si="1"/>
        <v>#VALUE!</v>
      </c>
      <c r="BI13" s="92" t="e">
        <f t="shared" si="1"/>
        <v>#VALUE!</v>
      </c>
      <c r="BJ13" s="92" t="e">
        <f t="shared" si="1"/>
        <v>#VALUE!</v>
      </c>
      <c r="BK13" s="92" t="e">
        <f t="shared" si="1"/>
        <v>#VALUE!</v>
      </c>
    </row>
    <row r="14" spans="2:63" x14ac:dyDescent="0.4">
      <c r="B14" t="s">
        <v>194</v>
      </c>
      <c r="C14" s="99" t="s">
        <v>440</v>
      </c>
      <c r="D14" s="99" t="s">
        <v>0</v>
      </c>
      <c r="E14" s="92">
        <f>E13</f>
        <v>72</v>
      </c>
      <c r="F14" s="92">
        <f>F13</f>
        <v>49.5</v>
      </c>
      <c r="G14" s="92">
        <f>G13</f>
        <v>67.8125</v>
      </c>
      <c r="H14" s="92">
        <f>H13</f>
        <v>65</v>
      </c>
      <c r="I14" s="92" t="e">
        <f>I13</f>
        <v>#VALUE!</v>
      </c>
      <c r="J14" s="92" t="e">
        <f t="shared" ref="J14:BF14" si="2">J13</f>
        <v>#VALUE!</v>
      </c>
      <c r="K14" s="92" t="e">
        <f t="shared" si="2"/>
        <v>#VALUE!</v>
      </c>
      <c r="L14" s="92" t="e">
        <f t="shared" si="2"/>
        <v>#VALUE!</v>
      </c>
      <c r="M14" s="92" t="e">
        <f t="shared" si="2"/>
        <v>#VALUE!</v>
      </c>
      <c r="N14" s="92" t="e">
        <f t="shared" si="2"/>
        <v>#VALUE!</v>
      </c>
      <c r="O14" s="92" t="e">
        <f t="shared" si="2"/>
        <v>#VALUE!</v>
      </c>
      <c r="P14" s="92" t="e">
        <f t="shared" si="2"/>
        <v>#VALUE!</v>
      </c>
      <c r="Q14" s="92" t="e">
        <f t="shared" si="2"/>
        <v>#VALUE!</v>
      </c>
      <c r="R14" s="92" t="e">
        <f t="shared" si="2"/>
        <v>#VALUE!</v>
      </c>
      <c r="S14" s="92" t="e">
        <f t="shared" si="2"/>
        <v>#VALUE!</v>
      </c>
      <c r="T14" s="92" t="e">
        <f t="shared" si="2"/>
        <v>#VALUE!</v>
      </c>
      <c r="U14" s="92" t="e">
        <f t="shared" si="2"/>
        <v>#VALUE!</v>
      </c>
      <c r="V14" s="92" t="e">
        <f t="shared" si="2"/>
        <v>#VALUE!</v>
      </c>
      <c r="W14" s="92" t="e">
        <f t="shared" si="2"/>
        <v>#VALUE!</v>
      </c>
      <c r="X14" s="92" t="e">
        <f t="shared" si="2"/>
        <v>#VALUE!</v>
      </c>
      <c r="Y14" s="92" t="e">
        <f t="shared" si="2"/>
        <v>#VALUE!</v>
      </c>
      <c r="Z14" s="92" t="e">
        <f t="shared" si="2"/>
        <v>#VALUE!</v>
      </c>
      <c r="AA14" s="92" t="e">
        <f t="shared" si="2"/>
        <v>#VALUE!</v>
      </c>
      <c r="AB14" s="92" t="e">
        <f t="shared" si="2"/>
        <v>#VALUE!</v>
      </c>
      <c r="AC14" s="92" t="e">
        <f t="shared" si="2"/>
        <v>#VALUE!</v>
      </c>
      <c r="AD14" s="92" t="e">
        <f t="shared" si="2"/>
        <v>#VALUE!</v>
      </c>
      <c r="AE14" s="92" t="e">
        <f t="shared" si="2"/>
        <v>#VALUE!</v>
      </c>
      <c r="AF14" s="92" t="e">
        <f t="shared" si="2"/>
        <v>#VALUE!</v>
      </c>
      <c r="AG14" s="92" t="e">
        <f t="shared" si="2"/>
        <v>#VALUE!</v>
      </c>
      <c r="AH14" s="92" t="e">
        <f t="shared" si="2"/>
        <v>#VALUE!</v>
      </c>
      <c r="AI14" s="92" t="e">
        <f t="shared" si="2"/>
        <v>#VALUE!</v>
      </c>
      <c r="AJ14" s="92" t="e">
        <f t="shared" si="2"/>
        <v>#VALUE!</v>
      </c>
      <c r="AK14" s="92" t="e">
        <f t="shared" si="2"/>
        <v>#VALUE!</v>
      </c>
      <c r="AL14" s="92" t="e">
        <f t="shared" si="2"/>
        <v>#VALUE!</v>
      </c>
      <c r="AM14" s="92" t="e">
        <f t="shared" si="2"/>
        <v>#VALUE!</v>
      </c>
      <c r="AN14" s="92" t="e">
        <f t="shared" si="2"/>
        <v>#VALUE!</v>
      </c>
      <c r="AO14" s="92" t="e">
        <f t="shared" si="2"/>
        <v>#VALUE!</v>
      </c>
      <c r="AP14" s="92" t="e">
        <f t="shared" si="2"/>
        <v>#VALUE!</v>
      </c>
      <c r="AQ14" s="92" t="e">
        <f t="shared" si="2"/>
        <v>#VALUE!</v>
      </c>
      <c r="AR14" s="92" t="e">
        <f t="shared" si="2"/>
        <v>#VALUE!</v>
      </c>
      <c r="AS14" s="92" t="e">
        <f t="shared" si="2"/>
        <v>#VALUE!</v>
      </c>
      <c r="AT14" s="92" t="e">
        <f t="shared" si="2"/>
        <v>#VALUE!</v>
      </c>
      <c r="AU14" s="92" t="e">
        <f t="shared" si="2"/>
        <v>#VALUE!</v>
      </c>
      <c r="AV14" s="92" t="e">
        <f t="shared" si="2"/>
        <v>#VALUE!</v>
      </c>
      <c r="AW14" s="92" t="e">
        <f t="shared" si="2"/>
        <v>#VALUE!</v>
      </c>
      <c r="AX14" s="92" t="e">
        <f t="shared" si="2"/>
        <v>#VALUE!</v>
      </c>
      <c r="AY14" s="92" t="e">
        <f t="shared" si="2"/>
        <v>#VALUE!</v>
      </c>
      <c r="AZ14" s="92" t="e">
        <f t="shared" si="2"/>
        <v>#VALUE!</v>
      </c>
      <c r="BA14" s="92" t="e">
        <f t="shared" si="2"/>
        <v>#VALUE!</v>
      </c>
      <c r="BB14" s="92" t="e">
        <f t="shared" si="2"/>
        <v>#VALUE!</v>
      </c>
      <c r="BC14" s="92" t="e">
        <f t="shared" si="2"/>
        <v>#VALUE!</v>
      </c>
      <c r="BD14" s="92" t="e">
        <f t="shared" si="2"/>
        <v>#VALUE!</v>
      </c>
      <c r="BE14" s="92" t="e">
        <f t="shared" si="2"/>
        <v>#VALUE!</v>
      </c>
      <c r="BF14" s="92" t="e">
        <f t="shared" si="2"/>
        <v>#VALUE!</v>
      </c>
      <c r="BG14" s="92" t="e">
        <f>BG13</f>
        <v>#VALUE!</v>
      </c>
      <c r="BH14" s="92" t="e">
        <f>BH13</f>
        <v>#VALUE!</v>
      </c>
      <c r="BI14" s="92" t="e">
        <f>BI13</f>
        <v>#VALUE!</v>
      </c>
      <c r="BJ14" s="92" t="e">
        <f>BJ13</f>
        <v>#VALUE!</v>
      </c>
      <c r="BK14" s="92" t="e">
        <f>BK13</f>
        <v>#VALUE!</v>
      </c>
    </row>
    <row r="15" spans="2:63" x14ac:dyDescent="0.4">
      <c r="B15" t="s">
        <v>746</v>
      </c>
      <c r="C15" s="99" t="s">
        <v>440</v>
      </c>
      <c r="D15" s="99" t="s">
        <v>0</v>
      </c>
      <c r="E15" s="92">
        <f>E14-E26</f>
        <v>72</v>
      </c>
      <c r="F15" s="92">
        <f t="shared" ref="F15:BK15" si="3">F14-F26</f>
        <v>49.5</v>
      </c>
      <c r="G15" s="92">
        <f t="shared" si="3"/>
        <v>67.8125</v>
      </c>
      <c r="H15" s="92">
        <f t="shared" si="3"/>
        <v>65</v>
      </c>
      <c r="I15" s="92" t="e">
        <f t="shared" si="3"/>
        <v>#VALUE!</v>
      </c>
      <c r="J15" s="92" t="e">
        <f t="shared" si="3"/>
        <v>#VALUE!</v>
      </c>
      <c r="K15" s="92" t="e">
        <f t="shared" si="3"/>
        <v>#VALUE!</v>
      </c>
      <c r="L15" s="92" t="e">
        <f t="shared" si="3"/>
        <v>#VALUE!</v>
      </c>
      <c r="M15" s="92" t="e">
        <f t="shared" si="3"/>
        <v>#VALUE!</v>
      </c>
      <c r="N15" s="92" t="e">
        <f t="shared" si="3"/>
        <v>#VALUE!</v>
      </c>
      <c r="O15" s="92" t="e">
        <f t="shared" si="3"/>
        <v>#VALUE!</v>
      </c>
      <c r="P15" s="92" t="e">
        <f t="shared" si="3"/>
        <v>#VALUE!</v>
      </c>
      <c r="Q15" s="92" t="e">
        <f t="shared" si="3"/>
        <v>#VALUE!</v>
      </c>
      <c r="R15" s="92" t="e">
        <f t="shared" si="3"/>
        <v>#VALUE!</v>
      </c>
      <c r="S15" s="92" t="e">
        <f t="shared" si="3"/>
        <v>#VALUE!</v>
      </c>
      <c r="T15" s="92" t="e">
        <f t="shared" si="3"/>
        <v>#VALUE!</v>
      </c>
      <c r="U15" s="92" t="e">
        <f t="shared" si="3"/>
        <v>#VALUE!</v>
      </c>
      <c r="V15" s="92" t="e">
        <f t="shared" si="3"/>
        <v>#VALUE!</v>
      </c>
      <c r="W15" s="92" t="e">
        <f t="shared" si="3"/>
        <v>#VALUE!</v>
      </c>
      <c r="X15" s="92" t="e">
        <f t="shared" si="3"/>
        <v>#VALUE!</v>
      </c>
      <c r="Y15" s="92" t="e">
        <f t="shared" si="3"/>
        <v>#VALUE!</v>
      </c>
      <c r="Z15" s="92" t="e">
        <f t="shared" si="3"/>
        <v>#VALUE!</v>
      </c>
      <c r="AA15" s="92" t="e">
        <f t="shared" si="3"/>
        <v>#VALUE!</v>
      </c>
      <c r="AB15" s="92" t="e">
        <f t="shared" si="3"/>
        <v>#VALUE!</v>
      </c>
      <c r="AC15" s="92" t="e">
        <f t="shared" si="3"/>
        <v>#VALUE!</v>
      </c>
      <c r="AD15" s="92" t="e">
        <f t="shared" si="3"/>
        <v>#VALUE!</v>
      </c>
      <c r="AE15" s="92" t="e">
        <f t="shared" si="3"/>
        <v>#VALUE!</v>
      </c>
      <c r="AF15" s="92" t="e">
        <f t="shared" si="3"/>
        <v>#VALUE!</v>
      </c>
      <c r="AG15" s="92" t="e">
        <f t="shared" si="3"/>
        <v>#VALUE!</v>
      </c>
      <c r="AH15" s="92" t="e">
        <f t="shared" si="3"/>
        <v>#VALUE!</v>
      </c>
      <c r="AI15" s="92" t="e">
        <f t="shared" si="3"/>
        <v>#VALUE!</v>
      </c>
      <c r="AJ15" s="92" t="e">
        <f t="shared" si="3"/>
        <v>#VALUE!</v>
      </c>
      <c r="AK15" s="92" t="e">
        <f t="shared" si="3"/>
        <v>#VALUE!</v>
      </c>
      <c r="AL15" s="92" t="e">
        <f t="shared" si="3"/>
        <v>#VALUE!</v>
      </c>
      <c r="AM15" s="92" t="e">
        <f t="shared" si="3"/>
        <v>#VALUE!</v>
      </c>
      <c r="AN15" s="92" t="e">
        <f t="shared" si="3"/>
        <v>#VALUE!</v>
      </c>
      <c r="AO15" s="92" t="e">
        <f t="shared" si="3"/>
        <v>#VALUE!</v>
      </c>
      <c r="AP15" s="92" t="e">
        <f t="shared" si="3"/>
        <v>#VALUE!</v>
      </c>
      <c r="AQ15" s="92" t="e">
        <f t="shared" si="3"/>
        <v>#VALUE!</v>
      </c>
      <c r="AR15" s="92" t="e">
        <f t="shared" si="3"/>
        <v>#VALUE!</v>
      </c>
      <c r="AS15" s="92" t="e">
        <f t="shared" si="3"/>
        <v>#VALUE!</v>
      </c>
      <c r="AT15" s="92" t="e">
        <f t="shared" si="3"/>
        <v>#VALUE!</v>
      </c>
      <c r="AU15" s="92" t="e">
        <f t="shared" si="3"/>
        <v>#VALUE!</v>
      </c>
      <c r="AV15" s="92" t="e">
        <f t="shared" si="3"/>
        <v>#VALUE!</v>
      </c>
      <c r="AW15" s="92" t="e">
        <f t="shared" si="3"/>
        <v>#VALUE!</v>
      </c>
      <c r="AX15" s="92" t="e">
        <f t="shared" si="3"/>
        <v>#VALUE!</v>
      </c>
      <c r="AY15" s="92" t="e">
        <f t="shared" si="3"/>
        <v>#VALUE!</v>
      </c>
      <c r="AZ15" s="92" t="e">
        <f t="shared" si="3"/>
        <v>#VALUE!</v>
      </c>
      <c r="BA15" s="92" t="e">
        <f t="shared" si="3"/>
        <v>#VALUE!</v>
      </c>
      <c r="BB15" s="92" t="e">
        <f t="shared" si="3"/>
        <v>#VALUE!</v>
      </c>
      <c r="BC15" s="92" t="e">
        <f t="shared" si="3"/>
        <v>#VALUE!</v>
      </c>
      <c r="BD15" s="92" t="e">
        <f t="shared" si="3"/>
        <v>#VALUE!</v>
      </c>
      <c r="BE15" s="92" t="e">
        <f t="shared" si="3"/>
        <v>#VALUE!</v>
      </c>
      <c r="BF15" s="92" t="e">
        <f t="shared" si="3"/>
        <v>#VALUE!</v>
      </c>
      <c r="BG15" s="92" t="e">
        <f t="shared" si="3"/>
        <v>#VALUE!</v>
      </c>
      <c r="BH15" s="92" t="e">
        <f t="shared" si="3"/>
        <v>#VALUE!</v>
      </c>
      <c r="BI15" s="92" t="e">
        <f t="shared" si="3"/>
        <v>#VALUE!</v>
      </c>
      <c r="BJ15" s="92" t="e">
        <f t="shared" si="3"/>
        <v>#VALUE!</v>
      </c>
      <c r="BK15" s="92" t="e">
        <f t="shared" si="3"/>
        <v>#VALUE!</v>
      </c>
    </row>
    <row r="16" spans="2:63" x14ac:dyDescent="0.4">
      <c r="B16" t="s">
        <v>588</v>
      </c>
      <c r="C16" s="99" t="s">
        <v>423</v>
      </c>
      <c r="D16" s="99" t="s">
        <v>0</v>
      </c>
      <c r="E16" s="92">
        <f>'Indtast oplysninger'!E41*'Indtast oplysninger'!E42-E21</f>
        <v>32.96</v>
      </c>
      <c r="F16" s="92">
        <f>'Indtast oplysninger'!F41*'Indtast oplysninger'!F42-F21</f>
        <v>22.66</v>
      </c>
      <c r="G16" s="92">
        <f>'Indtast oplysninger'!G41*'Indtast oplysninger'!G42-G21</f>
        <v>32.96</v>
      </c>
      <c r="H16" s="92">
        <f>'Indtast oplysninger'!H41*'Indtast oplysninger'!H42-H21</f>
        <v>33.99</v>
      </c>
      <c r="I16" s="92" t="e">
        <f>'Indtast oplysninger'!I41*'Indtast oplysninger'!I42-I21</f>
        <v>#VALUE!</v>
      </c>
      <c r="J16" s="92" t="e">
        <f>'Indtast oplysninger'!J41*'Indtast oplysninger'!J42-J21</f>
        <v>#VALUE!</v>
      </c>
      <c r="K16" s="92" t="e">
        <f>'Indtast oplysninger'!K41*'Indtast oplysninger'!K42-K21</f>
        <v>#VALUE!</v>
      </c>
      <c r="L16" s="92" t="e">
        <f>'Indtast oplysninger'!L41*'Indtast oplysninger'!L42-L21</f>
        <v>#VALUE!</v>
      </c>
      <c r="M16" s="92" t="e">
        <f>'Indtast oplysninger'!M41*'Indtast oplysninger'!M42-M21</f>
        <v>#VALUE!</v>
      </c>
      <c r="N16" s="92" t="e">
        <f>'Indtast oplysninger'!N41*'Indtast oplysninger'!N42-N21</f>
        <v>#VALUE!</v>
      </c>
      <c r="O16" s="92" t="e">
        <f>'Indtast oplysninger'!O41*'Indtast oplysninger'!O42-O21</f>
        <v>#VALUE!</v>
      </c>
      <c r="P16" s="92" t="e">
        <f>'Indtast oplysninger'!P41*'Indtast oplysninger'!P42-P21</f>
        <v>#VALUE!</v>
      </c>
      <c r="Q16" s="92" t="e">
        <f>'Indtast oplysninger'!Q41*'Indtast oplysninger'!Q42-Q21</f>
        <v>#VALUE!</v>
      </c>
      <c r="R16" s="92" t="e">
        <f>'Indtast oplysninger'!R41*'Indtast oplysninger'!R42-R21</f>
        <v>#VALUE!</v>
      </c>
      <c r="S16" s="92" t="e">
        <f>'Indtast oplysninger'!S41*'Indtast oplysninger'!S42-S21</f>
        <v>#VALUE!</v>
      </c>
      <c r="T16" s="92" t="e">
        <f>'Indtast oplysninger'!T41*'Indtast oplysninger'!T42-T21</f>
        <v>#VALUE!</v>
      </c>
      <c r="U16" s="92" t="e">
        <f>'Indtast oplysninger'!U41*'Indtast oplysninger'!U42-U21</f>
        <v>#VALUE!</v>
      </c>
      <c r="V16" s="92" t="e">
        <f>'Indtast oplysninger'!V41*'Indtast oplysninger'!V42-V21</f>
        <v>#VALUE!</v>
      </c>
      <c r="W16" s="92" t="e">
        <f>'Indtast oplysninger'!W41*'Indtast oplysninger'!W42-W21</f>
        <v>#VALUE!</v>
      </c>
      <c r="X16" s="92" t="e">
        <f>'Indtast oplysninger'!X41*'Indtast oplysninger'!X42-X21</f>
        <v>#VALUE!</v>
      </c>
      <c r="Y16" s="92" t="e">
        <f>'Indtast oplysninger'!Y41*'Indtast oplysninger'!Y42-Y21</f>
        <v>#VALUE!</v>
      </c>
      <c r="Z16" s="92" t="e">
        <f>'Indtast oplysninger'!Z41*'Indtast oplysninger'!Z42-Z21</f>
        <v>#VALUE!</v>
      </c>
      <c r="AA16" s="92" t="e">
        <f>'Indtast oplysninger'!AA41*'Indtast oplysninger'!AA42-AA21</f>
        <v>#VALUE!</v>
      </c>
      <c r="AB16" s="92" t="e">
        <f>'Indtast oplysninger'!AB41*'Indtast oplysninger'!AB42-AB21</f>
        <v>#VALUE!</v>
      </c>
      <c r="AC16" s="92" t="e">
        <f>'Indtast oplysninger'!AC41*'Indtast oplysninger'!AC42-AC21</f>
        <v>#VALUE!</v>
      </c>
      <c r="AD16" s="92" t="e">
        <f>'Indtast oplysninger'!AD41*'Indtast oplysninger'!AD42-AD21</f>
        <v>#VALUE!</v>
      </c>
      <c r="AE16" s="92" t="e">
        <f>'Indtast oplysninger'!AE41*'Indtast oplysninger'!AE42-AE21</f>
        <v>#VALUE!</v>
      </c>
      <c r="AF16" s="92" t="e">
        <f>'Indtast oplysninger'!AF41*'Indtast oplysninger'!AF42-AF21</f>
        <v>#VALUE!</v>
      </c>
      <c r="AG16" s="92" t="e">
        <f>'Indtast oplysninger'!AG41*'Indtast oplysninger'!AG42-AG21</f>
        <v>#VALUE!</v>
      </c>
      <c r="AH16" s="92" t="e">
        <f>'Indtast oplysninger'!AH41*'Indtast oplysninger'!AH42-AH21</f>
        <v>#VALUE!</v>
      </c>
      <c r="AI16" s="92" t="e">
        <f>'Indtast oplysninger'!AI41*'Indtast oplysninger'!AI42-AI21</f>
        <v>#VALUE!</v>
      </c>
      <c r="AJ16" s="92" t="e">
        <f>'Indtast oplysninger'!AJ41*'Indtast oplysninger'!AJ42-AJ21</f>
        <v>#VALUE!</v>
      </c>
      <c r="AK16" s="92" t="e">
        <f>'Indtast oplysninger'!AK41*'Indtast oplysninger'!AK42-AK21</f>
        <v>#VALUE!</v>
      </c>
      <c r="AL16" s="92" t="e">
        <f>'Indtast oplysninger'!AL41*'Indtast oplysninger'!AL42-AL21</f>
        <v>#VALUE!</v>
      </c>
      <c r="AM16" s="92" t="e">
        <f>'Indtast oplysninger'!AM41*'Indtast oplysninger'!AM42-AM21</f>
        <v>#VALUE!</v>
      </c>
      <c r="AN16" s="92" t="e">
        <f>'Indtast oplysninger'!AN41*'Indtast oplysninger'!AN42-AN21</f>
        <v>#VALUE!</v>
      </c>
      <c r="AO16" s="92" t="e">
        <f>'Indtast oplysninger'!AO41*'Indtast oplysninger'!AO42-AO21</f>
        <v>#VALUE!</v>
      </c>
      <c r="AP16" s="92" t="e">
        <f>'Indtast oplysninger'!AP41*'Indtast oplysninger'!AP42-AP21</f>
        <v>#VALUE!</v>
      </c>
      <c r="AQ16" s="92" t="e">
        <f>'Indtast oplysninger'!AQ41*'Indtast oplysninger'!AQ42-AQ21</f>
        <v>#VALUE!</v>
      </c>
      <c r="AR16" s="92" t="e">
        <f>'Indtast oplysninger'!AR41*'Indtast oplysninger'!AR42-AR21</f>
        <v>#VALUE!</v>
      </c>
      <c r="AS16" s="92" t="e">
        <f>'Indtast oplysninger'!AS41*'Indtast oplysninger'!AS42-AS21</f>
        <v>#VALUE!</v>
      </c>
      <c r="AT16" s="92" t="e">
        <f>'Indtast oplysninger'!AT41*'Indtast oplysninger'!AT42-AT21</f>
        <v>#VALUE!</v>
      </c>
      <c r="AU16" s="92" t="e">
        <f>'Indtast oplysninger'!AU41*'Indtast oplysninger'!AU42-AU21</f>
        <v>#VALUE!</v>
      </c>
      <c r="AV16" s="92" t="e">
        <f>'Indtast oplysninger'!AV41*'Indtast oplysninger'!AV42-AV21</f>
        <v>#VALUE!</v>
      </c>
      <c r="AW16" s="92" t="e">
        <f>'Indtast oplysninger'!AW41*'Indtast oplysninger'!AW42-AW21</f>
        <v>#VALUE!</v>
      </c>
      <c r="AX16" s="92" t="e">
        <f>'Indtast oplysninger'!AX41*'Indtast oplysninger'!AX42-AX21</f>
        <v>#VALUE!</v>
      </c>
      <c r="AY16" s="92" t="e">
        <f>'Indtast oplysninger'!AY41*'Indtast oplysninger'!AY42-AY21</f>
        <v>#VALUE!</v>
      </c>
      <c r="AZ16" s="92" t="e">
        <f>'Indtast oplysninger'!AZ41*'Indtast oplysninger'!AZ42-AZ21</f>
        <v>#VALUE!</v>
      </c>
      <c r="BA16" s="92" t="e">
        <f>'Indtast oplysninger'!BA41*'Indtast oplysninger'!BA42-BA21</f>
        <v>#VALUE!</v>
      </c>
      <c r="BB16" s="92" t="e">
        <f>'Indtast oplysninger'!BB41*'Indtast oplysninger'!BB42-BB21</f>
        <v>#VALUE!</v>
      </c>
      <c r="BC16" s="92" t="e">
        <f>'Indtast oplysninger'!BC41*'Indtast oplysninger'!BC42-BC21</f>
        <v>#VALUE!</v>
      </c>
      <c r="BD16" s="92" t="e">
        <f>'Indtast oplysninger'!BD41*'Indtast oplysninger'!BD42-BD21</f>
        <v>#VALUE!</v>
      </c>
      <c r="BE16" s="92" t="e">
        <f>'Indtast oplysninger'!BE41*'Indtast oplysninger'!BE42-BE21</f>
        <v>#VALUE!</v>
      </c>
      <c r="BF16" s="92" t="e">
        <f>'Indtast oplysninger'!BF41*'Indtast oplysninger'!BF42-BF21</f>
        <v>#VALUE!</v>
      </c>
      <c r="BG16" s="92" t="e">
        <f>'Indtast oplysninger'!BG41*'Indtast oplysninger'!BG42-BG21</f>
        <v>#VALUE!</v>
      </c>
      <c r="BH16" s="92" t="e">
        <f>'Indtast oplysninger'!BH41*'Indtast oplysninger'!BH42-BH21</f>
        <v>#VALUE!</v>
      </c>
      <c r="BI16" s="92" t="e">
        <f>'Indtast oplysninger'!BI41*'Indtast oplysninger'!BI42-BI21</f>
        <v>#VALUE!</v>
      </c>
      <c r="BJ16" s="92" t="e">
        <f>'Indtast oplysninger'!BJ41*'Indtast oplysninger'!BJ42-BJ21</f>
        <v>#VALUE!</v>
      </c>
      <c r="BK16" s="92" t="e">
        <f>'Indtast oplysninger'!BK41*'Indtast oplysninger'!BK42-BK21</f>
        <v>#VALUE!</v>
      </c>
    </row>
    <row r="17" spans="2:63" x14ac:dyDescent="0.4">
      <c r="B17" t="s">
        <v>589</v>
      </c>
      <c r="C17" s="99" t="s">
        <v>423</v>
      </c>
      <c r="D17" s="99" t="s">
        <v>0</v>
      </c>
      <c r="E17" s="92">
        <f>'Indtast oplysninger'!E61*'Indtast oplysninger'!E62-E22</f>
        <v>24.0822</v>
      </c>
      <c r="F17" s="92">
        <f>'Indtast oplysninger'!F61*'Indtast oplysninger'!F62-F22</f>
        <v>24.0822</v>
      </c>
      <c r="G17" s="92">
        <f>'Indtast oplysninger'!G61*'Indtast oplysninger'!G62-G22</f>
        <v>24.0822</v>
      </c>
      <c r="H17" s="92">
        <f>'Indtast oplysninger'!H61*'Indtast oplysninger'!H62-H22</f>
        <v>24.0822</v>
      </c>
      <c r="I17" s="92" t="e">
        <f>'Indtast oplysninger'!I61*'Indtast oplysninger'!I62-I22</f>
        <v>#VALUE!</v>
      </c>
      <c r="J17" s="92" t="e">
        <f>'Indtast oplysninger'!J61*'Indtast oplysninger'!J62-J22</f>
        <v>#VALUE!</v>
      </c>
      <c r="K17" s="92" t="e">
        <f>'Indtast oplysninger'!K61*'Indtast oplysninger'!K62-K22</f>
        <v>#VALUE!</v>
      </c>
      <c r="L17" s="92" t="e">
        <f>'Indtast oplysninger'!L61*'Indtast oplysninger'!L62-L22</f>
        <v>#VALUE!</v>
      </c>
      <c r="M17" s="92" t="e">
        <f>'Indtast oplysninger'!M61*'Indtast oplysninger'!M62-M22</f>
        <v>#VALUE!</v>
      </c>
      <c r="N17" s="92" t="e">
        <f>'Indtast oplysninger'!N61*'Indtast oplysninger'!N62-N22</f>
        <v>#VALUE!</v>
      </c>
      <c r="O17" s="92" t="e">
        <f>'Indtast oplysninger'!O61*'Indtast oplysninger'!O62-O22</f>
        <v>#VALUE!</v>
      </c>
      <c r="P17" s="92" t="e">
        <f>'Indtast oplysninger'!P61*'Indtast oplysninger'!P62-P22</f>
        <v>#VALUE!</v>
      </c>
      <c r="Q17" s="92" t="e">
        <f>'Indtast oplysninger'!Q61*'Indtast oplysninger'!Q62-Q22</f>
        <v>#VALUE!</v>
      </c>
      <c r="R17" s="92" t="e">
        <f>'Indtast oplysninger'!R61*'Indtast oplysninger'!R62-R22</f>
        <v>#VALUE!</v>
      </c>
      <c r="S17" s="92" t="e">
        <f>'Indtast oplysninger'!S61*'Indtast oplysninger'!S62-S22</f>
        <v>#VALUE!</v>
      </c>
      <c r="T17" s="92" t="e">
        <f>'Indtast oplysninger'!T61*'Indtast oplysninger'!T62-T22</f>
        <v>#VALUE!</v>
      </c>
      <c r="U17" s="92" t="e">
        <f>'Indtast oplysninger'!U61*'Indtast oplysninger'!U62-U22</f>
        <v>#VALUE!</v>
      </c>
      <c r="V17" s="92" t="e">
        <f>'Indtast oplysninger'!V61*'Indtast oplysninger'!V62-V22</f>
        <v>#VALUE!</v>
      </c>
      <c r="W17" s="92" t="e">
        <f>'Indtast oplysninger'!W61*'Indtast oplysninger'!W62-W22</f>
        <v>#VALUE!</v>
      </c>
      <c r="X17" s="92" t="e">
        <f>'Indtast oplysninger'!X61*'Indtast oplysninger'!X62-X22</f>
        <v>#VALUE!</v>
      </c>
      <c r="Y17" s="92" t="e">
        <f>'Indtast oplysninger'!Y61*'Indtast oplysninger'!Y62-Y22</f>
        <v>#VALUE!</v>
      </c>
      <c r="Z17" s="92" t="e">
        <f>'Indtast oplysninger'!Z61*'Indtast oplysninger'!Z62-Z22</f>
        <v>#VALUE!</v>
      </c>
      <c r="AA17" s="92" t="e">
        <f>'Indtast oplysninger'!AA61*'Indtast oplysninger'!AA62-AA22</f>
        <v>#VALUE!</v>
      </c>
      <c r="AB17" s="92" t="e">
        <f>'Indtast oplysninger'!AB61*'Indtast oplysninger'!AB62-AB22</f>
        <v>#VALUE!</v>
      </c>
      <c r="AC17" s="92" t="e">
        <f>'Indtast oplysninger'!AC61*'Indtast oplysninger'!AC62-AC22</f>
        <v>#VALUE!</v>
      </c>
      <c r="AD17" s="92" t="e">
        <f>'Indtast oplysninger'!AD61*'Indtast oplysninger'!AD62-AD22</f>
        <v>#VALUE!</v>
      </c>
      <c r="AE17" s="92" t="e">
        <f>'Indtast oplysninger'!AE61*'Indtast oplysninger'!AE62-AE22</f>
        <v>#VALUE!</v>
      </c>
      <c r="AF17" s="92" t="e">
        <f>'Indtast oplysninger'!AF61*'Indtast oplysninger'!AF62-AF22</f>
        <v>#VALUE!</v>
      </c>
      <c r="AG17" s="92" t="e">
        <f>'Indtast oplysninger'!AG61*'Indtast oplysninger'!AG62-AG22</f>
        <v>#VALUE!</v>
      </c>
      <c r="AH17" s="92" t="e">
        <f>'Indtast oplysninger'!AH61*'Indtast oplysninger'!AH62-AH22</f>
        <v>#VALUE!</v>
      </c>
      <c r="AI17" s="92" t="e">
        <f>'Indtast oplysninger'!AI61*'Indtast oplysninger'!AI62-AI22</f>
        <v>#VALUE!</v>
      </c>
      <c r="AJ17" s="92" t="e">
        <f>'Indtast oplysninger'!AJ61*'Indtast oplysninger'!AJ62-AJ22</f>
        <v>#VALUE!</v>
      </c>
      <c r="AK17" s="92" t="e">
        <f>'Indtast oplysninger'!AK61*'Indtast oplysninger'!AK62-AK22</f>
        <v>#VALUE!</v>
      </c>
      <c r="AL17" s="92" t="e">
        <f>'Indtast oplysninger'!AL61*'Indtast oplysninger'!AL62-AL22</f>
        <v>#VALUE!</v>
      </c>
      <c r="AM17" s="92" t="e">
        <f>'Indtast oplysninger'!AM61*'Indtast oplysninger'!AM62-AM22</f>
        <v>#VALUE!</v>
      </c>
      <c r="AN17" s="92" t="e">
        <f>'Indtast oplysninger'!AN61*'Indtast oplysninger'!AN62-AN22</f>
        <v>#VALUE!</v>
      </c>
      <c r="AO17" s="92" t="e">
        <f>'Indtast oplysninger'!AO61*'Indtast oplysninger'!AO62-AO22</f>
        <v>#VALUE!</v>
      </c>
      <c r="AP17" s="92" t="e">
        <f>'Indtast oplysninger'!AP61*'Indtast oplysninger'!AP62-AP22</f>
        <v>#VALUE!</v>
      </c>
      <c r="AQ17" s="92" t="e">
        <f>'Indtast oplysninger'!AQ61*'Indtast oplysninger'!AQ62-AQ22</f>
        <v>#VALUE!</v>
      </c>
      <c r="AR17" s="92" t="e">
        <f>'Indtast oplysninger'!AR61*'Indtast oplysninger'!AR62-AR22</f>
        <v>#VALUE!</v>
      </c>
      <c r="AS17" s="92" t="e">
        <f>'Indtast oplysninger'!AS61*'Indtast oplysninger'!AS62-AS22</f>
        <v>#VALUE!</v>
      </c>
      <c r="AT17" s="92" t="e">
        <f>'Indtast oplysninger'!AT61*'Indtast oplysninger'!AT62-AT22</f>
        <v>#VALUE!</v>
      </c>
      <c r="AU17" s="92" t="e">
        <f>'Indtast oplysninger'!AU61*'Indtast oplysninger'!AU62-AU22</f>
        <v>#VALUE!</v>
      </c>
      <c r="AV17" s="92" t="e">
        <f>'Indtast oplysninger'!AV61*'Indtast oplysninger'!AV62-AV22</f>
        <v>#VALUE!</v>
      </c>
      <c r="AW17" s="92" t="e">
        <f>'Indtast oplysninger'!AW61*'Indtast oplysninger'!AW62-AW22</f>
        <v>#VALUE!</v>
      </c>
      <c r="AX17" s="92" t="e">
        <f>'Indtast oplysninger'!AX61*'Indtast oplysninger'!AX62-AX22</f>
        <v>#VALUE!</v>
      </c>
      <c r="AY17" s="92" t="e">
        <f>'Indtast oplysninger'!AY61*'Indtast oplysninger'!AY62-AY22</f>
        <v>#VALUE!</v>
      </c>
      <c r="AZ17" s="92" t="e">
        <f>'Indtast oplysninger'!AZ61*'Indtast oplysninger'!AZ62-AZ22</f>
        <v>#VALUE!</v>
      </c>
      <c r="BA17" s="92" t="e">
        <f>'Indtast oplysninger'!BA61*'Indtast oplysninger'!BA62-BA22</f>
        <v>#VALUE!</v>
      </c>
      <c r="BB17" s="92" t="e">
        <f>'Indtast oplysninger'!BB61*'Indtast oplysninger'!BB62-BB22</f>
        <v>#VALUE!</v>
      </c>
      <c r="BC17" s="92" t="e">
        <f>'Indtast oplysninger'!BC61*'Indtast oplysninger'!BC62-BC22</f>
        <v>#VALUE!</v>
      </c>
      <c r="BD17" s="92" t="e">
        <f>'Indtast oplysninger'!BD61*'Indtast oplysninger'!BD62-BD22</f>
        <v>#VALUE!</v>
      </c>
      <c r="BE17" s="92" t="e">
        <f>'Indtast oplysninger'!BE61*'Indtast oplysninger'!BE62-BE22</f>
        <v>#VALUE!</v>
      </c>
      <c r="BF17" s="92" t="e">
        <f>'Indtast oplysninger'!BF61*'Indtast oplysninger'!BF62-BF22</f>
        <v>#VALUE!</v>
      </c>
      <c r="BG17" s="92" t="e">
        <f>'Indtast oplysninger'!BG61*'Indtast oplysninger'!BG62-BG22</f>
        <v>#VALUE!</v>
      </c>
      <c r="BH17" s="92" t="e">
        <f>'Indtast oplysninger'!BH61*'Indtast oplysninger'!BH62-BH22</f>
        <v>#VALUE!</v>
      </c>
      <c r="BI17" s="92" t="e">
        <f>'Indtast oplysninger'!BI61*'Indtast oplysninger'!BI62-BI22</f>
        <v>#VALUE!</v>
      </c>
      <c r="BJ17" s="92" t="e">
        <f>'Indtast oplysninger'!BJ61*'Indtast oplysninger'!BJ62-BJ22</f>
        <v>#VALUE!</v>
      </c>
      <c r="BK17" s="92" t="e">
        <f>'Indtast oplysninger'!BK61*'Indtast oplysninger'!BK62-BK22</f>
        <v>#VALUE!</v>
      </c>
    </row>
    <row r="18" spans="2:63" x14ac:dyDescent="0.4">
      <c r="B18" t="s">
        <v>590</v>
      </c>
      <c r="C18" s="99" t="s">
        <v>423</v>
      </c>
      <c r="D18" s="99" t="s">
        <v>0</v>
      </c>
      <c r="E18" s="92">
        <f>'Indtast oplysninger'!E81*'Indtast oplysninger'!E82-E23</f>
        <v>31.583840000000002</v>
      </c>
      <c r="F18" s="92">
        <f>'Indtast oplysninger'!F81*'Indtast oplysninger'!F82-F23</f>
        <v>22.66</v>
      </c>
      <c r="G18" s="92">
        <f>'Indtast oplysninger'!G81*'Indtast oplysninger'!G82-G23</f>
        <v>30.900000000000002</v>
      </c>
      <c r="H18" s="92">
        <f>'Indtast oplysninger'!H81*'Indtast oplysninger'!H82-H23</f>
        <v>32.96</v>
      </c>
      <c r="I18" s="92" t="e">
        <f>'Indtast oplysninger'!I81*'Indtast oplysninger'!I82-I23</f>
        <v>#VALUE!</v>
      </c>
      <c r="J18" s="92" t="e">
        <f>'Indtast oplysninger'!J81*'Indtast oplysninger'!J82-J23</f>
        <v>#VALUE!</v>
      </c>
      <c r="K18" s="92" t="e">
        <f>'Indtast oplysninger'!K81*'Indtast oplysninger'!K82-K23</f>
        <v>#VALUE!</v>
      </c>
      <c r="L18" s="92" t="e">
        <f>'Indtast oplysninger'!L81*'Indtast oplysninger'!L82-L23</f>
        <v>#VALUE!</v>
      </c>
      <c r="M18" s="92" t="e">
        <f>'Indtast oplysninger'!M81*'Indtast oplysninger'!M82-M23</f>
        <v>#VALUE!</v>
      </c>
      <c r="N18" s="92" t="e">
        <f>'Indtast oplysninger'!N81*'Indtast oplysninger'!N82-N23</f>
        <v>#VALUE!</v>
      </c>
      <c r="O18" s="92" t="e">
        <f>'Indtast oplysninger'!O81*'Indtast oplysninger'!O82-O23</f>
        <v>#VALUE!</v>
      </c>
      <c r="P18" s="92" t="e">
        <f>'Indtast oplysninger'!P81*'Indtast oplysninger'!P82-P23</f>
        <v>#VALUE!</v>
      </c>
      <c r="Q18" s="92" t="e">
        <f>'Indtast oplysninger'!Q81*'Indtast oplysninger'!Q82-Q23</f>
        <v>#VALUE!</v>
      </c>
      <c r="R18" s="92" t="e">
        <f>'Indtast oplysninger'!R81*'Indtast oplysninger'!R82-R23</f>
        <v>#VALUE!</v>
      </c>
      <c r="S18" s="92" t="e">
        <f>'Indtast oplysninger'!S81*'Indtast oplysninger'!S82-S23</f>
        <v>#VALUE!</v>
      </c>
      <c r="T18" s="92" t="e">
        <f>'Indtast oplysninger'!T81*'Indtast oplysninger'!T82-T23</f>
        <v>#VALUE!</v>
      </c>
      <c r="U18" s="92" t="e">
        <f>'Indtast oplysninger'!U81*'Indtast oplysninger'!U82-U23</f>
        <v>#VALUE!</v>
      </c>
      <c r="V18" s="92" t="e">
        <f>'Indtast oplysninger'!V81*'Indtast oplysninger'!V82-V23</f>
        <v>#VALUE!</v>
      </c>
      <c r="W18" s="92" t="e">
        <f>'Indtast oplysninger'!W81*'Indtast oplysninger'!W82-W23</f>
        <v>#VALUE!</v>
      </c>
      <c r="X18" s="92" t="e">
        <f>'Indtast oplysninger'!X81*'Indtast oplysninger'!X82-X23</f>
        <v>#VALUE!</v>
      </c>
      <c r="Y18" s="92" t="e">
        <f>'Indtast oplysninger'!Y81*'Indtast oplysninger'!Y82-Y23</f>
        <v>#VALUE!</v>
      </c>
      <c r="Z18" s="92" t="e">
        <f>'Indtast oplysninger'!Z81*'Indtast oplysninger'!Z82-Z23</f>
        <v>#VALUE!</v>
      </c>
      <c r="AA18" s="92" t="e">
        <f>'Indtast oplysninger'!AA81*'Indtast oplysninger'!AA82-AA23</f>
        <v>#VALUE!</v>
      </c>
      <c r="AB18" s="92" t="e">
        <f>'Indtast oplysninger'!AB81*'Indtast oplysninger'!AB82-AB23</f>
        <v>#VALUE!</v>
      </c>
      <c r="AC18" s="92" t="e">
        <f>'Indtast oplysninger'!AC81*'Indtast oplysninger'!AC82-AC23</f>
        <v>#VALUE!</v>
      </c>
      <c r="AD18" s="92" t="e">
        <f>'Indtast oplysninger'!AD81*'Indtast oplysninger'!AD82-AD23</f>
        <v>#VALUE!</v>
      </c>
      <c r="AE18" s="92" t="e">
        <f>'Indtast oplysninger'!AE81*'Indtast oplysninger'!AE82-AE23</f>
        <v>#VALUE!</v>
      </c>
      <c r="AF18" s="92" t="e">
        <f>'Indtast oplysninger'!AF81*'Indtast oplysninger'!AF82-AF23</f>
        <v>#VALUE!</v>
      </c>
      <c r="AG18" s="92" t="e">
        <f>'Indtast oplysninger'!AG81*'Indtast oplysninger'!AG82-AG23</f>
        <v>#VALUE!</v>
      </c>
      <c r="AH18" s="92" t="e">
        <f>'Indtast oplysninger'!AH81*'Indtast oplysninger'!AH82-AH23</f>
        <v>#VALUE!</v>
      </c>
      <c r="AI18" s="92" t="e">
        <f>'Indtast oplysninger'!AI81*'Indtast oplysninger'!AI82-AI23</f>
        <v>#VALUE!</v>
      </c>
      <c r="AJ18" s="92" t="e">
        <f>'Indtast oplysninger'!AJ81*'Indtast oplysninger'!AJ82-AJ23</f>
        <v>#VALUE!</v>
      </c>
      <c r="AK18" s="92" t="e">
        <f>'Indtast oplysninger'!AK81*'Indtast oplysninger'!AK82-AK23</f>
        <v>#VALUE!</v>
      </c>
      <c r="AL18" s="92" t="e">
        <f>'Indtast oplysninger'!AL81*'Indtast oplysninger'!AL82-AL23</f>
        <v>#VALUE!</v>
      </c>
      <c r="AM18" s="92" t="e">
        <f>'Indtast oplysninger'!AM81*'Indtast oplysninger'!AM82-AM23</f>
        <v>#VALUE!</v>
      </c>
      <c r="AN18" s="92" t="e">
        <f>'Indtast oplysninger'!AN81*'Indtast oplysninger'!AN82-AN23</f>
        <v>#VALUE!</v>
      </c>
      <c r="AO18" s="92" t="e">
        <f>'Indtast oplysninger'!AO81*'Indtast oplysninger'!AO82-AO23</f>
        <v>#VALUE!</v>
      </c>
      <c r="AP18" s="92" t="e">
        <f>'Indtast oplysninger'!AP81*'Indtast oplysninger'!AP82-AP23</f>
        <v>#VALUE!</v>
      </c>
      <c r="AQ18" s="92" t="e">
        <f>'Indtast oplysninger'!AQ81*'Indtast oplysninger'!AQ82-AQ23</f>
        <v>#VALUE!</v>
      </c>
      <c r="AR18" s="92" t="e">
        <f>'Indtast oplysninger'!AR81*'Indtast oplysninger'!AR82-AR23</f>
        <v>#VALUE!</v>
      </c>
      <c r="AS18" s="92" t="e">
        <f>'Indtast oplysninger'!AS81*'Indtast oplysninger'!AS82-AS23</f>
        <v>#VALUE!</v>
      </c>
      <c r="AT18" s="92" t="e">
        <f>'Indtast oplysninger'!AT81*'Indtast oplysninger'!AT82-AT23</f>
        <v>#VALUE!</v>
      </c>
      <c r="AU18" s="92" t="e">
        <f>'Indtast oplysninger'!AU81*'Indtast oplysninger'!AU82-AU23</f>
        <v>#VALUE!</v>
      </c>
      <c r="AV18" s="92" t="e">
        <f>'Indtast oplysninger'!AV81*'Indtast oplysninger'!AV82-AV23</f>
        <v>#VALUE!</v>
      </c>
      <c r="AW18" s="92" t="e">
        <f>'Indtast oplysninger'!AW81*'Indtast oplysninger'!AW82-AW23</f>
        <v>#VALUE!</v>
      </c>
      <c r="AX18" s="92" t="e">
        <f>'Indtast oplysninger'!AX81*'Indtast oplysninger'!AX82-AX23</f>
        <v>#VALUE!</v>
      </c>
      <c r="AY18" s="92" t="e">
        <f>'Indtast oplysninger'!AY81*'Indtast oplysninger'!AY82-AY23</f>
        <v>#VALUE!</v>
      </c>
      <c r="AZ18" s="92" t="e">
        <f>'Indtast oplysninger'!AZ81*'Indtast oplysninger'!AZ82-AZ23</f>
        <v>#VALUE!</v>
      </c>
      <c r="BA18" s="92" t="e">
        <f>'Indtast oplysninger'!BA81*'Indtast oplysninger'!BA82-BA23</f>
        <v>#VALUE!</v>
      </c>
      <c r="BB18" s="92" t="e">
        <f>'Indtast oplysninger'!BB81*'Indtast oplysninger'!BB82-BB23</f>
        <v>#VALUE!</v>
      </c>
      <c r="BC18" s="92" t="e">
        <f>'Indtast oplysninger'!BC81*'Indtast oplysninger'!BC82-BC23</f>
        <v>#VALUE!</v>
      </c>
      <c r="BD18" s="92" t="e">
        <f>'Indtast oplysninger'!BD81*'Indtast oplysninger'!BD82-BD23</f>
        <v>#VALUE!</v>
      </c>
      <c r="BE18" s="92" t="e">
        <f>'Indtast oplysninger'!BE81*'Indtast oplysninger'!BE82-BE23</f>
        <v>#VALUE!</v>
      </c>
      <c r="BF18" s="92" t="e">
        <f>'Indtast oplysninger'!BF81*'Indtast oplysninger'!BF82-BF23</f>
        <v>#VALUE!</v>
      </c>
      <c r="BG18" s="92" t="e">
        <f>'Indtast oplysninger'!BG81*'Indtast oplysninger'!BG82-BG23</f>
        <v>#VALUE!</v>
      </c>
      <c r="BH18" s="92" t="e">
        <f>'Indtast oplysninger'!BH81*'Indtast oplysninger'!BH82-BH23</f>
        <v>#VALUE!</v>
      </c>
      <c r="BI18" s="92" t="e">
        <f>'Indtast oplysninger'!BI81*'Indtast oplysninger'!BI82-BI23</f>
        <v>#VALUE!</v>
      </c>
      <c r="BJ18" s="92" t="e">
        <f>'Indtast oplysninger'!BJ81*'Indtast oplysninger'!BJ82-BJ23</f>
        <v>#VALUE!</v>
      </c>
      <c r="BK18" s="92" t="e">
        <f>'Indtast oplysninger'!BK81*'Indtast oplysninger'!BK82-BK23</f>
        <v>#VALUE!</v>
      </c>
    </row>
    <row r="19" spans="2:63" x14ac:dyDescent="0.4">
      <c r="B19" t="s">
        <v>591</v>
      </c>
      <c r="C19" s="99" t="s">
        <v>423</v>
      </c>
      <c r="D19" s="99" t="s">
        <v>0</v>
      </c>
      <c r="E19" s="92">
        <f>'Indtast oplysninger'!E101*'Indtast oplysninger'!E102-E24</f>
        <v>43.425000000000004</v>
      </c>
      <c r="F19" s="92">
        <f>'Indtast oplysninger'!F101*'Indtast oplysninger'!F102-F24</f>
        <v>43.425000000000004</v>
      </c>
      <c r="G19" s="92">
        <f>'Indtast oplysninger'!G101*'Indtast oplysninger'!G102-G24</f>
        <v>41.012500000000003</v>
      </c>
      <c r="H19" s="92">
        <f>'Indtast oplysninger'!H101*'Indtast oplysninger'!H102-H24</f>
        <v>33.774999999999999</v>
      </c>
      <c r="I19" s="92" t="e">
        <f>'Indtast oplysninger'!I101*'Indtast oplysninger'!I102-I24</f>
        <v>#VALUE!</v>
      </c>
      <c r="J19" s="92" t="e">
        <f>'Indtast oplysninger'!J101*'Indtast oplysninger'!J102-J24</f>
        <v>#VALUE!</v>
      </c>
      <c r="K19" s="92" t="e">
        <f>'Indtast oplysninger'!K101*'Indtast oplysninger'!K102-K24</f>
        <v>#VALUE!</v>
      </c>
      <c r="L19" s="92" t="e">
        <f>'Indtast oplysninger'!L101*'Indtast oplysninger'!L102-L24</f>
        <v>#VALUE!</v>
      </c>
      <c r="M19" s="92" t="e">
        <f>'Indtast oplysninger'!M101*'Indtast oplysninger'!M102-M24</f>
        <v>#VALUE!</v>
      </c>
      <c r="N19" s="92" t="e">
        <f>'Indtast oplysninger'!N101*'Indtast oplysninger'!N102-N24</f>
        <v>#VALUE!</v>
      </c>
      <c r="O19" s="92" t="e">
        <f>'Indtast oplysninger'!O101*'Indtast oplysninger'!O102-O24</f>
        <v>#VALUE!</v>
      </c>
      <c r="P19" s="92" t="e">
        <f>'Indtast oplysninger'!P101*'Indtast oplysninger'!P102-P24</f>
        <v>#VALUE!</v>
      </c>
      <c r="Q19" s="92" t="e">
        <f>'Indtast oplysninger'!Q101*'Indtast oplysninger'!Q102-Q24</f>
        <v>#VALUE!</v>
      </c>
      <c r="R19" s="92" t="e">
        <f>'Indtast oplysninger'!R101*'Indtast oplysninger'!R102-R24</f>
        <v>#VALUE!</v>
      </c>
      <c r="S19" s="92" t="e">
        <f>'Indtast oplysninger'!S101*'Indtast oplysninger'!S102-S24</f>
        <v>#VALUE!</v>
      </c>
      <c r="T19" s="92" t="e">
        <f>'Indtast oplysninger'!T101*'Indtast oplysninger'!T102-T24</f>
        <v>#VALUE!</v>
      </c>
      <c r="U19" s="92" t="e">
        <f>'Indtast oplysninger'!U101*'Indtast oplysninger'!U102-U24</f>
        <v>#VALUE!</v>
      </c>
      <c r="V19" s="92" t="e">
        <f>'Indtast oplysninger'!V101*'Indtast oplysninger'!V102-V24</f>
        <v>#VALUE!</v>
      </c>
      <c r="W19" s="92" t="e">
        <f>'Indtast oplysninger'!W101*'Indtast oplysninger'!W102-W24</f>
        <v>#VALUE!</v>
      </c>
      <c r="X19" s="92" t="e">
        <f>'Indtast oplysninger'!X101*'Indtast oplysninger'!X102-X24</f>
        <v>#VALUE!</v>
      </c>
      <c r="Y19" s="92" t="e">
        <f>'Indtast oplysninger'!Y101*'Indtast oplysninger'!Y102-Y24</f>
        <v>#VALUE!</v>
      </c>
      <c r="Z19" s="92" t="e">
        <f>'Indtast oplysninger'!Z101*'Indtast oplysninger'!Z102-Z24</f>
        <v>#VALUE!</v>
      </c>
      <c r="AA19" s="92" t="e">
        <f>'Indtast oplysninger'!AA101*'Indtast oplysninger'!AA102-AA24</f>
        <v>#VALUE!</v>
      </c>
      <c r="AB19" s="92" t="e">
        <f>'Indtast oplysninger'!AB101*'Indtast oplysninger'!AB102-AB24</f>
        <v>#VALUE!</v>
      </c>
      <c r="AC19" s="92" t="e">
        <f>'Indtast oplysninger'!AC101*'Indtast oplysninger'!AC102-AC24</f>
        <v>#VALUE!</v>
      </c>
      <c r="AD19" s="92" t="e">
        <f>'Indtast oplysninger'!AD101*'Indtast oplysninger'!AD102-AD24</f>
        <v>#VALUE!</v>
      </c>
      <c r="AE19" s="92" t="e">
        <f>'Indtast oplysninger'!AE101*'Indtast oplysninger'!AE102-AE24</f>
        <v>#VALUE!</v>
      </c>
      <c r="AF19" s="92" t="e">
        <f>'Indtast oplysninger'!AF101*'Indtast oplysninger'!AF102-AF24</f>
        <v>#VALUE!</v>
      </c>
      <c r="AG19" s="92" t="e">
        <f>'Indtast oplysninger'!AG101*'Indtast oplysninger'!AG102-AG24</f>
        <v>#VALUE!</v>
      </c>
      <c r="AH19" s="92" t="e">
        <f>'Indtast oplysninger'!AH101*'Indtast oplysninger'!AH102-AH24</f>
        <v>#VALUE!</v>
      </c>
      <c r="AI19" s="92" t="e">
        <f>'Indtast oplysninger'!AI101*'Indtast oplysninger'!AI102-AI24</f>
        <v>#VALUE!</v>
      </c>
      <c r="AJ19" s="92" t="e">
        <f>'Indtast oplysninger'!AJ101*'Indtast oplysninger'!AJ102-AJ24</f>
        <v>#VALUE!</v>
      </c>
      <c r="AK19" s="92" t="e">
        <f>'Indtast oplysninger'!AK101*'Indtast oplysninger'!AK102-AK24</f>
        <v>#VALUE!</v>
      </c>
      <c r="AL19" s="92" t="e">
        <f>'Indtast oplysninger'!AL101*'Indtast oplysninger'!AL102-AL24</f>
        <v>#VALUE!</v>
      </c>
      <c r="AM19" s="92" t="e">
        <f>'Indtast oplysninger'!AM101*'Indtast oplysninger'!AM102-AM24</f>
        <v>#VALUE!</v>
      </c>
      <c r="AN19" s="92" t="e">
        <f>'Indtast oplysninger'!AN101*'Indtast oplysninger'!AN102-AN24</f>
        <v>#VALUE!</v>
      </c>
      <c r="AO19" s="92" t="e">
        <f>'Indtast oplysninger'!AO101*'Indtast oplysninger'!AO102-AO24</f>
        <v>#VALUE!</v>
      </c>
      <c r="AP19" s="92" t="e">
        <f>'Indtast oplysninger'!AP101*'Indtast oplysninger'!AP102-AP24</f>
        <v>#VALUE!</v>
      </c>
      <c r="AQ19" s="92" t="e">
        <f>'Indtast oplysninger'!AQ101*'Indtast oplysninger'!AQ102-AQ24</f>
        <v>#VALUE!</v>
      </c>
      <c r="AR19" s="92" t="e">
        <f>'Indtast oplysninger'!AR101*'Indtast oplysninger'!AR102-AR24</f>
        <v>#VALUE!</v>
      </c>
      <c r="AS19" s="92" t="e">
        <f>'Indtast oplysninger'!AS101*'Indtast oplysninger'!AS102-AS24</f>
        <v>#VALUE!</v>
      </c>
      <c r="AT19" s="92" t="e">
        <f>'Indtast oplysninger'!AT101*'Indtast oplysninger'!AT102-AT24</f>
        <v>#VALUE!</v>
      </c>
      <c r="AU19" s="92" t="e">
        <f>'Indtast oplysninger'!AU101*'Indtast oplysninger'!AU102-AU24</f>
        <v>#VALUE!</v>
      </c>
      <c r="AV19" s="92" t="e">
        <f>'Indtast oplysninger'!AV101*'Indtast oplysninger'!AV102-AV24</f>
        <v>#VALUE!</v>
      </c>
      <c r="AW19" s="92" t="e">
        <f>'Indtast oplysninger'!AW101*'Indtast oplysninger'!AW102-AW24</f>
        <v>#VALUE!</v>
      </c>
      <c r="AX19" s="92" t="e">
        <f>'Indtast oplysninger'!AX101*'Indtast oplysninger'!AX102-AX24</f>
        <v>#VALUE!</v>
      </c>
      <c r="AY19" s="92" t="e">
        <f>'Indtast oplysninger'!AY101*'Indtast oplysninger'!AY102-AY24</f>
        <v>#VALUE!</v>
      </c>
      <c r="AZ19" s="92" t="e">
        <f>'Indtast oplysninger'!AZ101*'Indtast oplysninger'!AZ102-AZ24</f>
        <v>#VALUE!</v>
      </c>
      <c r="BA19" s="92" t="e">
        <f>'Indtast oplysninger'!BA101*'Indtast oplysninger'!BA102-BA24</f>
        <v>#VALUE!</v>
      </c>
      <c r="BB19" s="92" t="e">
        <f>'Indtast oplysninger'!BB101*'Indtast oplysninger'!BB102-BB24</f>
        <v>#VALUE!</v>
      </c>
      <c r="BC19" s="92" t="e">
        <f>'Indtast oplysninger'!BC101*'Indtast oplysninger'!BC102-BC24</f>
        <v>#VALUE!</v>
      </c>
      <c r="BD19" s="92" t="e">
        <f>'Indtast oplysninger'!BD101*'Indtast oplysninger'!BD102-BD24</f>
        <v>#VALUE!</v>
      </c>
      <c r="BE19" s="92" t="e">
        <f>'Indtast oplysninger'!BE101*'Indtast oplysninger'!BE102-BE24</f>
        <v>#VALUE!</v>
      </c>
      <c r="BF19" s="92" t="e">
        <f>'Indtast oplysninger'!BF101*'Indtast oplysninger'!BF102-BF24</f>
        <v>#VALUE!</v>
      </c>
      <c r="BG19" s="92" t="e">
        <f>'Indtast oplysninger'!BG101*'Indtast oplysninger'!BG102-BG24</f>
        <v>#VALUE!</v>
      </c>
      <c r="BH19" s="92" t="e">
        <f>'Indtast oplysninger'!BH101*'Indtast oplysninger'!BH102-BH24</f>
        <v>#VALUE!</v>
      </c>
      <c r="BI19" s="92" t="e">
        <f>'Indtast oplysninger'!BI101*'Indtast oplysninger'!BI102-BI24</f>
        <v>#VALUE!</v>
      </c>
      <c r="BJ19" s="92" t="e">
        <f>'Indtast oplysninger'!BJ101*'Indtast oplysninger'!BJ102-BJ24</f>
        <v>#VALUE!</v>
      </c>
      <c r="BK19" s="92" t="e">
        <f>'Indtast oplysninger'!BK101*'Indtast oplysninger'!BK102-BK24</f>
        <v>#VALUE!</v>
      </c>
    </row>
    <row r="20" spans="2:63" x14ac:dyDescent="0.4">
      <c r="B20" t="s">
        <v>592</v>
      </c>
      <c r="C20" s="99" t="s">
        <v>218</v>
      </c>
      <c r="D20" s="99" t="s">
        <v>0</v>
      </c>
      <c r="E20" s="92">
        <f t="shared" ref="E20:AJ20" si="4">E16+E18+E17+E19</f>
        <v>132.05104</v>
      </c>
      <c r="F20" s="92">
        <f t="shared" si="4"/>
        <v>112.8272</v>
      </c>
      <c r="G20" s="92">
        <f t="shared" si="4"/>
        <v>128.9547</v>
      </c>
      <c r="H20" s="92">
        <f t="shared" si="4"/>
        <v>124.80719999999999</v>
      </c>
      <c r="I20" s="92" t="e">
        <f t="shared" si="4"/>
        <v>#VALUE!</v>
      </c>
      <c r="J20" s="92" t="e">
        <f t="shared" si="4"/>
        <v>#VALUE!</v>
      </c>
      <c r="K20" s="92" t="e">
        <f t="shared" si="4"/>
        <v>#VALUE!</v>
      </c>
      <c r="L20" s="92" t="e">
        <f t="shared" si="4"/>
        <v>#VALUE!</v>
      </c>
      <c r="M20" s="92" t="e">
        <f t="shared" si="4"/>
        <v>#VALUE!</v>
      </c>
      <c r="N20" s="92" t="e">
        <f t="shared" si="4"/>
        <v>#VALUE!</v>
      </c>
      <c r="O20" s="92" t="e">
        <f t="shared" si="4"/>
        <v>#VALUE!</v>
      </c>
      <c r="P20" s="92" t="e">
        <f t="shared" si="4"/>
        <v>#VALUE!</v>
      </c>
      <c r="Q20" s="92" t="e">
        <f t="shared" si="4"/>
        <v>#VALUE!</v>
      </c>
      <c r="R20" s="92" t="e">
        <f t="shared" si="4"/>
        <v>#VALUE!</v>
      </c>
      <c r="S20" s="92" t="e">
        <f t="shared" si="4"/>
        <v>#VALUE!</v>
      </c>
      <c r="T20" s="92" t="e">
        <f t="shared" si="4"/>
        <v>#VALUE!</v>
      </c>
      <c r="U20" s="92" t="e">
        <f t="shared" si="4"/>
        <v>#VALUE!</v>
      </c>
      <c r="V20" s="92" t="e">
        <f t="shared" si="4"/>
        <v>#VALUE!</v>
      </c>
      <c r="W20" s="92" t="e">
        <f t="shared" si="4"/>
        <v>#VALUE!</v>
      </c>
      <c r="X20" s="92" t="e">
        <f t="shared" si="4"/>
        <v>#VALUE!</v>
      </c>
      <c r="Y20" s="92" t="e">
        <f t="shared" si="4"/>
        <v>#VALUE!</v>
      </c>
      <c r="Z20" s="92" t="e">
        <f t="shared" si="4"/>
        <v>#VALUE!</v>
      </c>
      <c r="AA20" s="92" t="e">
        <f t="shared" si="4"/>
        <v>#VALUE!</v>
      </c>
      <c r="AB20" s="92" t="e">
        <f t="shared" si="4"/>
        <v>#VALUE!</v>
      </c>
      <c r="AC20" s="92" t="e">
        <f t="shared" si="4"/>
        <v>#VALUE!</v>
      </c>
      <c r="AD20" s="92" t="e">
        <f t="shared" si="4"/>
        <v>#VALUE!</v>
      </c>
      <c r="AE20" s="92" t="e">
        <f t="shared" si="4"/>
        <v>#VALUE!</v>
      </c>
      <c r="AF20" s="92" t="e">
        <f t="shared" si="4"/>
        <v>#VALUE!</v>
      </c>
      <c r="AG20" s="92" t="e">
        <f t="shared" si="4"/>
        <v>#VALUE!</v>
      </c>
      <c r="AH20" s="92" t="e">
        <f t="shared" si="4"/>
        <v>#VALUE!</v>
      </c>
      <c r="AI20" s="92" t="e">
        <f t="shared" si="4"/>
        <v>#VALUE!</v>
      </c>
      <c r="AJ20" s="92" t="e">
        <f t="shared" si="4"/>
        <v>#VALUE!</v>
      </c>
      <c r="AK20" s="92" t="e">
        <f t="shared" ref="AK20:BK20" si="5">AK16+AK18+AK17+AK19</f>
        <v>#VALUE!</v>
      </c>
      <c r="AL20" s="92" t="e">
        <f t="shared" si="5"/>
        <v>#VALUE!</v>
      </c>
      <c r="AM20" s="92" t="e">
        <f t="shared" si="5"/>
        <v>#VALUE!</v>
      </c>
      <c r="AN20" s="92" t="e">
        <f t="shared" si="5"/>
        <v>#VALUE!</v>
      </c>
      <c r="AO20" s="92" t="e">
        <f t="shared" si="5"/>
        <v>#VALUE!</v>
      </c>
      <c r="AP20" s="92" t="e">
        <f t="shared" si="5"/>
        <v>#VALUE!</v>
      </c>
      <c r="AQ20" s="92" t="e">
        <f t="shared" si="5"/>
        <v>#VALUE!</v>
      </c>
      <c r="AR20" s="92" t="e">
        <f t="shared" si="5"/>
        <v>#VALUE!</v>
      </c>
      <c r="AS20" s="92" t="e">
        <f t="shared" si="5"/>
        <v>#VALUE!</v>
      </c>
      <c r="AT20" s="92" t="e">
        <f t="shared" si="5"/>
        <v>#VALUE!</v>
      </c>
      <c r="AU20" s="92" t="e">
        <f t="shared" si="5"/>
        <v>#VALUE!</v>
      </c>
      <c r="AV20" s="92" t="e">
        <f t="shared" si="5"/>
        <v>#VALUE!</v>
      </c>
      <c r="AW20" s="92" t="e">
        <f t="shared" si="5"/>
        <v>#VALUE!</v>
      </c>
      <c r="AX20" s="92" t="e">
        <f t="shared" si="5"/>
        <v>#VALUE!</v>
      </c>
      <c r="AY20" s="92" t="e">
        <f t="shared" si="5"/>
        <v>#VALUE!</v>
      </c>
      <c r="AZ20" s="92" t="e">
        <f t="shared" si="5"/>
        <v>#VALUE!</v>
      </c>
      <c r="BA20" s="92" t="e">
        <f t="shared" si="5"/>
        <v>#VALUE!</v>
      </c>
      <c r="BB20" s="92" t="e">
        <f t="shared" si="5"/>
        <v>#VALUE!</v>
      </c>
      <c r="BC20" s="92" t="e">
        <f t="shared" si="5"/>
        <v>#VALUE!</v>
      </c>
      <c r="BD20" s="92" t="e">
        <f t="shared" si="5"/>
        <v>#VALUE!</v>
      </c>
      <c r="BE20" s="92" t="e">
        <f t="shared" si="5"/>
        <v>#VALUE!</v>
      </c>
      <c r="BF20" s="92" t="e">
        <f t="shared" si="5"/>
        <v>#VALUE!</v>
      </c>
      <c r="BG20" s="92" t="e">
        <f t="shared" si="5"/>
        <v>#VALUE!</v>
      </c>
      <c r="BH20" s="92" t="e">
        <f t="shared" si="5"/>
        <v>#VALUE!</v>
      </c>
      <c r="BI20" s="92" t="e">
        <f t="shared" si="5"/>
        <v>#VALUE!</v>
      </c>
      <c r="BJ20" s="92" t="e">
        <f t="shared" si="5"/>
        <v>#VALUE!</v>
      </c>
      <c r="BK20" s="92" t="e">
        <f t="shared" si="5"/>
        <v>#VALUE!</v>
      </c>
    </row>
    <row r="21" spans="2:63" x14ac:dyDescent="0.4">
      <c r="B21" t="s">
        <v>582</v>
      </c>
      <c r="C21" s="99" t="s">
        <v>421</v>
      </c>
      <c r="D21" s="99" t="s">
        <v>0</v>
      </c>
      <c r="E21" s="131">
        <f>IF('Indtast oplysninger'!E44="Ja",'Indtast oplysninger'!E45*'Indtast oplysninger'!E46,0)</f>
        <v>0</v>
      </c>
      <c r="F21" s="131">
        <f>IF('Indtast oplysninger'!F44="Ja",'Indtast oplysninger'!F45*'Indtast oplysninger'!F46,0)</f>
        <v>0</v>
      </c>
      <c r="G21" s="131">
        <f>IF('Indtast oplysninger'!G44="Ja",'Indtast oplysninger'!G45*'Indtast oplysninger'!G46,0)</f>
        <v>0</v>
      </c>
      <c r="H21" s="131">
        <f>IF('Indtast oplysninger'!H44="Ja",'Indtast oplysninger'!H45*'Indtast oplysninger'!H46,0)</f>
        <v>0</v>
      </c>
      <c r="I21" s="131">
        <f>IF('Indtast oplysninger'!I44="Ja",'Indtast oplysninger'!I45*'Indtast oplysninger'!I46,0)</f>
        <v>0</v>
      </c>
      <c r="J21" s="131">
        <f>IF('Indtast oplysninger'!J44="Ja",'Indtast oplysninger'!J45*'Indtast oplysninger'!J46,0)</f>
        <v>0</v>
      </c>
      <c r="K21" s="131">
        <f>IF('Indtast oplysninger'!K44="Ja",'Indtast oplysninger'!K45*'Indtast oplysninger'!K46,0)</f>
        <v>0</v>
      </c>
      <c r="L21" s="131">
        <f>IF('Indtast oplysninger'!L44="Ja",'Indtast oplysninger'!L45*'Indtast oplysninger'!L46,0)</f>
        <v>0</v>
      </c>
      <c r="M21" s="131">
        <f>IF('Indtast oplysninger'!M44="Ja",'Indtast oplysninger'!M45*'Indtast oplysninger'!M46,0)</f>
        <v>0</v>
      </c>
      <c r="N21" s="131">
        <f>IF('Indtast oplysninger'!N44="Ja",'Indtast oplysninger'!N45*'Indtast oplysninger'!N46,0)</f>
        <v>0</v>
      </c>
      <c r="O21" s="131">
        <f>IF('Indtast oplysninger'!O44="Ja",'Indtast oplysninger'!O45*'Indtast oplysninger'!O46,0)</f>
        <v>0</v>
      </c>
      <c r="P21" s="131">
        <f>IF('Indtast oplysninger'!P44="Ja",'Indtast oplysninger'!P45*'Indtast oplysninger'!P46,0)</f>
        <v>0</v>
      </c>
      <c r="Q21" s="131">
        <f>IF('Indtast oplysninger'!Q44="Ja",'Indtast oplysninger'!Q45*'Indtast oplysninger'!Q46,0)</f>
        <v>0</v>
      </c>
      <c r="R21" s="131">
        <f>IF('Indtast oplysninger'!R44="Ja",'Indtast oplysninger'!R45*'Indtast oplysninger'!R46,0)</f>
        <v>0</v>
      </c>
      <c r="S21" s="131">
        <f>IF('Indtast oplysninger'!S44="Ja",'Indtast oplysninger'!S45*'Indtast oplysninger'!S46,0)</f>
        <v>0</v>
      </c>
      <c r="T21" s="131">
        <f>IF('Indtast oplysninger'!T44="Ja",'Indtast oplysninger'!T45*'Indtast oplysninger'!T46,0)</f>
        <v>0</v>
      </c>
      <c r="U21" s="131">
        <f>IF('Indtast oplysninger'!U44="Ja",'Indtast oplysninger'!U45*'Indtast oplysninger'!U46,0)</f>
        <v>0</v>
      </c>
      <c r="V21" s="131">
        <f>IF('Indtast oplysninger'!V44="Ja",'Indtast oplysninger'!V45*'Indtast oplysninger'!V46,0)</f>
        <v>0</v>
      </c>
      <c r="W21" s="131">
        <f>IF('Indtast oplysninger'!W44="Ja",'Indtast oplysninger'!W45*'Indtast oplysninger'!W46,0)</f>
        <v>0</v>
      </c>
      <c r="X21" s="131">
        <f>IF('Indtast oplysninger'!X44="Ja",'Indtast oplysninger'!X45*'Indtast oplysninger'!X46,0)</f>
        <v>0</v>
      </c>
      <c r="Y21" s="131">
        <f>IF('Indtast oplysninger'!Y44="Ja",'Indtast oplysninger'!Y45*'Indtast oplysninger'!Y46,0)</f>
        <v>0</v>
      </c>
      <c r="Z21" s="131">
        <f>IF('Indtast oplysninger'!Z44="Ja",'Indtast oplysninger'!Z45*'Indtast oplysninger'!Z46,0)</f>
        <v>0</v>
      </c>
      <c r="AA21" s="131">
        <f>IF('Indtast oplysninger'!AA44="Ja",'Indtast oplysninger'!AA45*'Indtast oplysninger'!AA46,0)</f>
        <v>0</v>
      </c>
      <c r="AB21" s="131">
        <f>IF('Indtast oplysninger'!AB44="Ja",'Indtast oplysninger'!AB45*'Indtast oplysninger'!AB46,0)</f>
        <v>0</v>
      </c>
      <c r="AC21" s="131">
        <f>IF('Indtast oplysninger'!AC44="Ja",'Indtast oplysninger'!AC45*'Indtast oplysninger'!AC46,0)</f>
        <v>0</v>
      </c>
      <c r="AD21" s="131">
        <f>IF('Indtast oplysninger'!AD44="Ja",'Indtast oplysninger'!AD45*'Indtast oplysninger'!AD46,0)</f>
        <v>0</v>
      </c>
      <c r="AE21" s="131">
        <f>IF('Indtast oplysninger'!AE44="Ja",'Indtast oplysninger'!AE45*'Indtast oplysninger'!AE46,0)</f>
        <v>0</v>
      </c>
      <c r="AF21" s="131">
        <f>IF('Indtast oplysninger'!AF44="Ja",'Indtast oplysninger'!AF45*'Indtast oplysninger'!AF46,0)</f>
        <v>0</v>
      </c>
      <c r="AG21" s="131">
        <f>IF('Indtast oplysninger'!AG44="Ja",'Indtast oplysninger'!AG45*'Indtast oplysninger'!AG46,0)</f>
        <v>0</v>
      </c>
      <c r="AH21" s="131">
        <f>IF('Indtast oplysninger'!AH44="Ja",'Indtast oplysninger'!AH45*'Indtast oplysninger'!AH46,0)</f>
        <v>0</v>
      </c>
      <c r="AI21" s="131">
        <f>IF('Indtast oplysninger'!AI44="Ja",'Indtast oplysninger'!AI45*'Indtast oplysninger'!AI46,0)</f>
        <v>0</v>
      </c>
      <c r="AJ21" s="131">
        <f>IF('Indtast oplysninger'!AJ44="Ja",'Indtast oplysninger'!AJ45*'Indtast oplysninger'!AJ46,0)</f>
        <v>0</v>
      </c>
      <c r="AK21" s="131">
        <f>IF('Indtast oplysninger'!AK44="Ja",'Indtast oplysninger'!AK45*'Indtast oplysninger'!AK46,0)</f>
        <v>0</v>
      </c>
      <c r="AL21" s="131">
        <f>IF('Indtast oplysninger'!AL44="Ja",'Indtast oplysninger'!AL45*'Indtast oplysninger'!AL46,0)</f>
        <v>0</v>
      </c>
      <c r="AM21" s="131">
        <f>IF('Indtast oplysninger'!AM44="Ja",'Indtast oplysninger'!AM45*'Indtast oplysninger'!AM46,0)</f>
        <v>0</v>
      </c>
      <c r="AN21" s="131">
        <f>IF('Indtast oplysninger'!AN44="Ja",'Indtast oplysninger'!AN45*'Indtast oplysninger'!AN46,0)</f>
        <v>0</v>
      </c>
      <c r="AO21" s="131">
        <f>IF('Indtast oplysninger'!AO44="Ja",'Indtast oplysninger'!AO45*'Indtast oplysninger'!AO46,0)</f>
        <v>0</v>
      </c>
      <c r="AP21" s="131">
        <f>IF('Indtast oplysninger'!AP44="Ja",'Indtast oplysninger'!AP45*'Indtast oplysninger'!AP46,0)</f>
        <v>0</v>
      </c>
      <c r="AQ21" s="131">
        <f>IF('Indtast oplysninger'!AQ44="Ja",'Indtast oplysninger'!AQ45*'Indtast oplysninger'!AQ46,0)</f>
        <v>0</v>
      </c>
      <c r="AR21" s="131">
        <f>IF('Indtast oplysninger'!AR44="Ja",'Indtast oplysninger'!AR45*'Indtast oplysninger'!AR46,0)</f>
        <v>0</v>
      </c>
      <c r="AS21" s="131">
        <f>IF('Indtast oplysninger'!AS44="Ja",'Indtast oplysninger'!AS45*'Indtast oplysninger'!AS46,0)</f>
        <v>0</v>
      </c>
      <c r="AT21" s="131">
        <f>IF('Indtast oplysninger'!AT44="Ja",'Indtast oplysninger'!AT45*'Indtast oplysninger'!AT46,0)</f>
        <v>0</v>
      </c>
      <c r="AU21" s="131">
        <f>IF('Indtast oplysninger'!AU44="Ja",'Indtast oplysninger'!AU45*'Indtast oplysninger'!AU46,0)</f>
        <v>0</v>
      </c>
      <c r="AV21" s="131">
        <f>IF('Indtast oplysninger'!AV44="Ja",'Indtast oplysninger'!AV45*'Indtast oplysninger'!AV46,0)</f>
        <v>0</v>
      </c>
      <c r="AW21" s="131">
        <f>IF('Indtast oplysninger'!AW44="Ja",'Indtast oplysninger'!AW45*'Indtast oplysninger'!AW46,0)</f>
        <v>0</v>
      </c>
      <c r="AX21" s="131">
        <f>IF('Indtast oplysninger'!AX44="Ja",'Indtast oplysninger'!AX45*'Indtast oplysninger'!AX46,0)</f>
        <v>0</v>
      </c>
      <c r="AY21" s="131">
        <f>IF('Indtast oplysninger'!AY44="Ja",'Indtast oplysninger'!AY45*'Indtast oplysninger'!AY46,0)</f>
        <v>0</v>
      </c>
      <c r="AZ21" s="131">
        <f>IF('Indtast oplysninger'!AZ44="Ja",'Indtast oplysninger'!AZ45*'Indtast oplysninger'!AZ46,0)</f>
        <v>0</v>
      </c>
      <c r="BA21" s="131">
        <f>IF('Indtast oplysninger'!BA44="Ja",'Indtast oplysninger'!BA45*'Indtast oplysninger'!BA46,0)</f>
        <v>0</v>
      </c>
      <c r="BB21" s="131">
        <f>IF('Indtast oplysninger'!BB44="Ja",'Indtast oplysninger'!BB45*'Indtast oplysninger'!BB46,0)</f>
        <v>0</v>
      </c>
      <c r="BC21" s="131">
        <f>IF('Indtast oplysninger'!BC44="Ja",'Indtast oplysninger'!BC45*'Indtast oplysninger'!BC46,0)</f>
        <v>0</v>
      </c>
      <c r="BD21" s="131">
        <f>IF('Indtast oplysninger'!BD44="Ja",'Indtast oplysninger'!BD45*'Indtast oplysninger'!BD46,0)</f>
        <v>0</v>
      </c>
      <c r="BE21" s="131">
        <f>IF('Indtast oplysninger'!BE44="Ja",'Indtast oplysninger'!BE45*'Indtast oplysninger'!BE46,0)</f>
        <v>0</v>
      </c>
      <c r="BF21" s="131">
        <f>IF('Indtast oplysninger'!BF44="Ja",'Indtast oplysninger'!BF45*'Indtast oplysninger'!BF46,0)</f>
        <v>0</v>
      </c>
      <c r="BG21" s="131">
        <f>IF('Indtast oplysninger'!BG44="Ja",'Indtast oplysninger'!BG45*'Indtast oplysninger'!BG46,0)</f>
        <v>0</v>
      </c>
      <c r="BH21" s="131">
        <f>IF('Indtast oplysninger'!BH44="Ja",'Indtast oplysninger'!BH45*'Indtast oplysninger'!BH46,0)</f>
        <v>0</v>
      </c>
      <c r="BI21" s="131">
        <f>IF('Indtast oplysninger'!BI44="Ja",'Indtast oplysninger'!BI45*'Indtast oplysninger'!BI46,0)</f>
        <v>0</v>
      </c>
      <c r="BJ21" s="131">
        <f>IF('Indtast oplysninger'!BJ44="Ja",'Indtast oplysninger'!BJ45*'Indtast oplysninger'!BJ46,0)</f>
        <v>0</v>
      </c>
      <c r="BK21" s="131">
        <f>IF('Indtast oplysninger'!BK44="Ja",'Indtast oplysninger'!BK45*'Indtast oplysninger'!BK46,0)</f>
        <v>0</v>
      </c>
    </row>
    <row r="22" spans="2:63" x14ac:dyDescent="0.4">
      <c r="B22" t="s">
        <v>583</v>
      </c>
      <c r="C22" s="99" t="s">
        <v>421</v>
      </c>
      <c r="D22" s="99" t="s">
        <v>0</v>
      </c>
      <c r="E22" s="131">
        <f>IF('Indtast oplysninger'!E64="Ja",'Indtast oplysninger'!E65*'Indtast oplysninger'!E66,0)</f>
        <v>6.6978</v>
      </c>
      <c r="F22" s="131">
        <f>IF('Indtast oplysninger'!F64="Ja",'Indtast oplysninger'!F65*'Indtast oplysninger'!F66,0)</f>
        <v>6.6978</v>
      </c>
      <c r="G22" s="131">
        <f>IF('Indtast oplysninger'!G64="Ja",'Indtast oplysninger'!G65*'Indtast oplysninger'!G66,0)</f>
        <v>6.6978</v>
      </c>
      <c r="H22" s="131">
        <f>IF('Indtast oplysninger'!H64="Ja",'Indtast oplysninger'!H65*'Indtast oplysninger'!H66,0)</f>
        <v>6.6978</v>
      </c>
      <c r="I22" s="131">
        <f>IF('Indtast oplysninger'!I64="Ja",'Indtast oplysninger'!I65*'Indtast oplysninger'!I66,0)</f>
        <v>0</v>
      </c>
      <c r="J22" s="131">
        <f>IF('Indtast oplysninger'!J64="Ja",'Indtast oplysninger'!J65*'Indtast oplysninger'!J66,0)</f>
        <v>0</v>
      </c>
      <c r="K22" s="131">
        <f>IF('Indtast oplysninger'!K64="Ja",'Indtast oplysninger'!K65*'Indtast oplysninger'!K66,0)</f>
        <v>0</v>
      </c>
      <c r="L22" s="131">
        <f>IF('Indtast oplysninger'!L64="Ja",'Indtast oplysninger'!L65*'Indtast oplysninger'!L66,0)</f>
        <v>0</v>
      </c>
      <c r="M22" s="131">
        <f>IF('Indtast oplysninger'!M64="Ja",'Indtast oplysninger'!M65*'Indtast oplysninger'!M66,0)</f>
        <v>0</v>
      </c>
      <c r="N22" s="131">
        <f>IF('Indtast oplysninger'!N64="Ja",'Indtast oplysninger'!N65*'Indtast oplysninger'!N66,0)</f>
        <v>0</v>
      </c>
      <c r="O22" s="131">
        <f>IF('Indtast oplysninger'!O64="Ja",'Indtast oplysninger'!O65*'Indtast oplysninger'!O66,0)</f>
        <v>0</v>
      </c>
      <c r="P22" s="131">
        <f>IF('Indtast oplysninger'!P64="Ja",'Indtast oplysninger'!P65*'Indtast oplysninger'!P66,0)</f>
        <v>0</v>
      </c>
      <c r="Q22" s="131">
        <f>IF('Indtast oplysninger'!Q64="Ja",'Indtast oplysninger'!Q65*'Indtast oplysninger'!Q66,0)</f>
        <v>0</v>
      </c>
      <c r="R22" s="131">
        <f>IF('Indtast oplysninger'!R64="Ja",'Indtast oplysninger'!R65*'Indtast oplysninger'!R66,0)</f>
        <v>0</v>
      </c>
      <c r="S22" s="131">
        <f>IF('Indtast oplysninger'!S64="Ja",'Indtast oplysninger'!S65*'Indtast oplysninger'!S66,0)</f>
        <v>0</v>
      </c>
      <c r="T22" s="131">
        <f>IF('Indtast oplysninger'!T64="Ja",'Indtast oplysninger'!T65*'Indtast oplysninger'!T66,0)</f>
        <v>0</v>
      </c>
      <c r="U22" s="131">
        <f>IF('Indtast oplysninger'!U64="Ja",'Indtast oplysninger'!U65*'Indtast oplysninger'!U66,0)</f>
        <v>0</v>
      </c>
      <c r="V22" s="131">
        <f>IF('Indtast oplysninger'!V64="Ja",'Indtast oplysninger'!V65*'Indtast oplysninger'!V66,0)</f>
        <v>0</v>
      </c>
      <c r="W22" s="131">
        <f>IF('Indtast oplysninger'!W64="Ja",'Indtast oplysninger'!W65*'Indtast oplysninger'!W66,0)</f>
        <v>0</v>
      </c>
      <c r="X22" s="131">
        <f>IF('Indtast oplysninger'!X64="Ja",'Indtast oplysninger'!X65*'Indtast oplysninger'!X66,0)</f>
        <v>0</v>
      </c>
      <c r="Y22" s="131">
        <f>IF('Indtast oplysninger'!Y64="Ja",'Indtast oplysninger'!Y65*'Indtast oplysninger'!Y66,0)</f>
        <v>0</v>
      </c>
      <c r="Z22" s="131">
        <f>IF('Indtast oplysninger'!Z64="Ja",'Indtast oplysninger'!Z65*'Indtast oplysninger'!Z66,0)</f>
        <v>0</v>
      </c>
      <c r="AA22" s="131">
        <f>IF('Indtast oplysninger'!AA64="Ja",'Indtast oplysninger'!AA65*'Indtast oplysninger'!AA66,0)</f>
        <v>0</v>
      </c>
      <c r="AB22" s="131">
        <f>IF('Indtast oplysninger'!AB64="Ja",'Indtast oplysninger'!AB65*'Indtast oplysninger'!AB66,0)</f>
        <v>0</v>
      </c>
      <c r="AC22" s="131">
        <f>IF('Indtast oplysninger'!AC64="Ja",'Indtast oplysninger'!AC65*'Indtast oplysninger'!AC66,0)</f>
        <v>0</v>
      </c>
      <c r="AD22" s="131">
        <f>IF('Indtast oplysninger'!AD64="Ja",'Indtast oplysninger'!AD65*'Indtast oplysninger'!AD66,0)</f>
        <v>0</v>
      </c>
      <c r="AE22" s="131">
        <f>IF('Indtast oplysninger'!AE64="Ja",'Indtast oplysninger'!AE65*'Indtast oplysninger'!AE66,0)</f>
        <v>0</v>
      </c>
      <c r="AF22" s="131">
        <f>IF('Indtast oplysninger'!AF64="Ja",'Indtast oplysninger'!AF65*'Indtast oplysninger'!AF66,0)</f>
        <v>0</v>
      </c>
      <c r="AG22" s="131">
        <f>IF('Indtast oplysninger'!AG64="Ja",'Indtast oplysninger'!AG65*'Indtast oplysninger'!AG66,0)</f>
        <v>0</v>
      </c>
      <c r="AH22" s="131">
        <f>IF('Indtast oplysninger'!AH64="Ja",'Indtast oplysninger'!AH65*'Indtast oplysninger'!AH66,0)</f>
        <v>0</v>
      </c>
      <c r="AI22" s="131">
        <f>IF('Indtast oplysninger'!AI64="Ja",'Indtast oplysninger'!AI65*'Indtast oplysninger'!AI66,0)</f>
        <v>0</v>
      </c>
      <c r="AJ22" s="131">
        <f>IF('Indtast oplysninger'!AJ64="Ja",'Indtast oplysninger'!AJ65*'Indtast oplysninger'!AJ66,0)</f>
        <v>0</v>
      </c>
      <c r="AK22" s="131">
        <f>IF('Indtast oplysninger'!AK64="Ja",'Indtast oplysninger'!AK65*'Indtast oplysninger'!AK66,0)</f>
        <v>0</v>
      </c>
      <c r="AL22" s="131">
        <f>IF('Indtast oplysninger'!AL64="Ja",'Indtast oplysninger'!AL65*'Indtast oplysninger'!AL66,0)</f>
        <v>0</v>
      </c>
      <c r="AM22" s="131">
        <f>IF('Indtast oplysninger'!AM64="Ja",'Indtast oplysninger'!AM65*'Indtast oplysninger'!AM66,0)</f>
        <v>0</v>
      </c>
      <c r="AN22" s="131">
        <f>IF('Indtast oplysninger'!AN64="Ja",'Indtast oplysninger'!AN65*'Indtast oplysninger'!AN66,0)</f>
        <v>0</v>
      </c>
      <c r="AO22" s="131">
        <f>IF('Indtast oplysninger'!AO64="Ja",'Indtast oplysninger'!AO65*'Indtast oplysninger'!AO66,0)</f>
        <v>0</v>
      </c>
      <c r="AP22" s="131">
        <f>IF('Indtast oplysninger'!AP64="Ja",'Indtast oplysninger'!AP65*'Indtast oplysninger'!AP66,0)</f>
        <v>0</v>
      </c>
      <c r="AQ22" s="131">
        <f>IF('Indtast oplysninger'!AQ64="Ja",'Indtast oplysninger'!AQ65*'Indtast oplysninger'!AQ66,0)</f>
        <v>0</v>
      </c>
      <c r="AR22" s="131">
        <f>IF('Indtast oplysninger'!AR64="Ja",'Indtast oplysninger'!AR65*'Indtast oplysninger'!AR66,0)</f>
        <v>0</v>
      </c>
      <c r="AS22" s="131">
        <f>IF('Indtast oplysninger'!AS64="Ja",'Indtast oplysninger'!AS65*'Indtast oplysninger'!AS66,0)</f>
        <v>0</v>
      </c>
      <c r="AT22" s="131">
        <f>IF('Indtast oplysninger'!AT64="Ja",'Indtast oplysninger'!AT65*'Indtast oplysninger'!AT66,0)</f>
        <v>0</v>
      </c>
      <c r="AU22" s="131">
        <f>IF('Indtast oplysninger'!AU64="Ja",'Indtast oplysninger'!AU65*'Indtast oplysninger'!AU66,0)</f>
        <v>0</v>
      </c>
      <c r="AV22" s="131">
        <f>IF('Indtast oplysninger'!AV64="Ja",'Indtast oplysninger'!AV65*'Indtast oplysninger'!AV66,0)</f>
        <v>0</v>
      </c>
      <c r="AW22" s="131">
        <f>IF('Indtast oplysninger'!AW64="Ja",'Indtast oplysninger'!AW65*'Indtast oplysninger'!AW66,0)</f>
        <v>0</v>
      </c>
      <c r="AX22" s="131">
        <f>IF('Indtast oplysninger'!AX64="Ja",'Indtast oplysninger'!AX65*'Indtast oplysninger'!AX66,0)</f>
        <v>0</v>
      </c>
      <c r="AY22" s="131">
        <f>IF('Indtast oplysninger'!AY64="Ja",'Indtast oplysninger'!AY65*'Indtast oplysninger'!AY66,0)</f>
        <v>0</v>
      </c>
      <c r="AZ22" s="131">
        <f>IF('Indtast oplysninger'!AZ64="Ja",'Indtast oplysninger'!AZ65*'Indtast oplysninger'!AZ66,0)</f>
        <v>0</v>
      </c>
      <c r="BA22" s="131">
        <f>IF('Indtast oplysninger'!BA64="Ja",'Indtast oplysninger'!BA65*'Indtast oplysninger'!BA66,0)</f>
        <v>0</v>
      </c>
      <c r="BB22" s="131">
        <f>IF('Indtast oplysninger'!BB64="Ja",'Indtast oplysninger'!BB65*'Indtast oplysninger'!BB66,0)</f>
        <v>0</v>
      </c>
      <c r="BC22" s="131">
        <f>IF('Indtast oplysninger'!BC64="Ja",'Indtast oplysninger'!BC65*'Indtast oplysninger'!BC66,0)</f>
        <v>0</v>
      </c>
      <c r="BD22" s="131">
        <f>IF('Indtast oplysninger'!BD64="Ja",'Indtast oplysninger'!BD65*'Indtast oplysninger'!BD66,0)</f>
        <v>0</v>
      </c>
      <c r="BE22" s="131">
        <f>IF('Indtast oplysninger'!BE64="Ja",'Indtast oplysninger'!BE65*'Indtast oplysninger'!BE66,0)</f>
        <v>0</v>
      </c>
      <c r="BF22" s="131">
        <f>IF('Indtast oplysninger'!BF64="Ja",'Indtast oplysninger'!BF65*'Indtast oplysninger'!BF66,0)</f>
        <v>0</v>
      </c>
      <c r="BG22" s="131">
        <f>IF('Indtast oplysninger'!BG64="Ja",'Indtast oplysninger'!BG65*'Indtast oplysninger'!BG66,0)</f>
        <v>0</v>
      </c>
      <c r="BH22" s="131">
        <f>IF('Indtast oplysninger'!BH64="Ja",'Indtast oplysninger'!BH65*'Indtast oplysninger'!BH66,0)</f>
        <v>0</v>
      </c>
      <c r="BI22" s="131">
        <f>IF('Indtast oplysninger'!BI64="Ja",'Indtast oplysninger'!BI65*'Indtast oplysninger'!BI66,0)</f>
        <v>0</v>
      </c>
      <c r="BJ22" s="131">
        <f>IF('Indtast oplysninger'!BJ64="Ja",'Indtast oplysninger'!BJ65*'Indtast oplysninger'!BJ66,0)</f>
        <v>0</v>
      </c>
      <c r="BK22" s="131">
        <f>IF('Indtast oplysninger'!BK64="Ja",'Indtast oplysninger'!BK65*'Indtast oplysninger'!BK66,0)</f>
        <v>0</v>
      </c>
    </row>
    <row r="23" spans="2:63" x14ac:dyDescent="0.4">
      <c r="B23" t="s">
        <v>584</v>
      </c>
      <c r="C23" s="99" t="s">
        <v>421</v>
      </c>
      <c r="D23" s="99" t="s">
        <v>0</v>
      </c>
      <c r="E23" s="131">
        <f>IF('Indtast oplysninger'!E84="Ja",'Indtast oplysninger'!E85*'Indtast oplysninger'!E86*faktor_rammeKarm,0)</f>
        <v>1.37616</v>
      </c>
      <c r="F23" s="131">
        <f>IF('Indtast oplysninger'!F84="Ja",'Indtast oplysninger'!F85*'Indtast oplysninger'!F86*faktor_rammeKarm,0)</f>
        <v>0</v>
      </c>
      <c r="G23" s="131">
        <f>IF('Indtast oplysninger'!G84="Ja",'Indtast oplysninger'!G85*'Indtast oplysninger'!G86*faktor_rammeKarm,0)</f>
        <v>0</v>
      </c>
      <c r="H23" s="131">
        <f>IF('Indtast oplysninger'!H84="Ja",'Indtast oplysninger'!H85*'Indtast oplysninger'!H86*faktor_rammeKarm,0)</f>
        <v>0</v>
      </c>
      <c r="I23" s="131">
        <f>IF('Indtast oplysninger'!I84="Ja",'Indtast oplysninger'!I85*'Indtast oplysninger'!I86*faktor_rammeKarm,0)</f>
        <v>0</v>
      </c>
      <c r="J23" s="131">
        <f>IF('Indtast oplysninger'!J84="Ja",'Indtast oplysninger'!J85*'Indtast oplysninger'!J86*faktor_rammeKarm,0)</f>
        <v>0</v>
      </c>
      <c r="K23" s="131">
        <f>IF('Indtast oplysninger'!K84="Ja",'Indtast oplysninger'!K85*'Indtast oplysninger'!K86*faktor_rammeKarm,0)</f>
        <v>0</v>
      </c>
      <c r="L23" s="131">
        <f>IF('Indtast oplysninger'!L84="Ja",'Indtast oplysninger'!L85*'Indtast oplysninger'!L86*faktor_rammeKarm,0)</f>
        <v>0</v>
      </c>
      <c r="M23" s="131">
        <f>IF('Indtast oplysninger'!M84="Ja",'Indtast oplysninger'!M85*'Indtast oplysninger'!M86*faktor_rammeKarm,0)</f>
        <v>0</v>
      </c>
      <c r="N23" s="131">
        <f>IF('Indtast oplysninger'!N84="Ja",'Indtast oplysninger'!N85*'Indtast oplysninger'!N86*faktor_rammeKarm,0)</f>
        <v>0</v>
      </c>
      <c r="O23" s="131">
        <f>IF('Indtast oplysninger'!O84="Ja",'Indtast oplysninger'!O85*'Indtast oplysninger'!O86*faktor_rammeKarm,0)</f>
        <v>0</v>
      </c>
      <c r="P23" s="131">
        <f>IF('Indtast oplysninger'!P84="Ja",'Indtast oplysninger'!P85*'Indtast oplysninger'!P86*faktor_rammeKarm,0)</f>
        <v>0</v>
      </c>
      <c r="Q23" s="131">
        <f>IF('Indtast oplysninger'!Q84="Ja",'Indtast oplysninger'!Q85*'Indtast oplysninger'!Q86*faktor_rammeKarm,0)</f>
        <v>0</v>
      </c>
      <c r="R23" s="131">
        <f>IF('Indtast oplysninger'!R84="Ja",'Indtast oplysninger'!R85*'Indtast oplysninger'!R86*faktor_rammeKarm,0)</f>
        <v>0</v>
      </c>
      <c r="S23" s="131">
        <f>IF('Indtast oplysninger'!S84="Ja",'Indtast oplysninger'!S85*'Indtast oplysninger'!S86*faktor_rammeKarm,0)</f>
        <v>0</v>
      </c>
      <c r="T23" s="131">
        <f>IF('Indtast oplysninger'!T84="Ja",'Indtast oplysninger'!T85*'Indtast oplysninger'!T86*faktor_rammeKarm,0)</f>
        <v>0</v>
      </c>
      <c r="U23" s="131">
        <f>IF('Indtast oplysninger'!U84="Ja",'Indtast oplysninger'!U85*'Indtast oplysninger'!U86*faktor_rammeKarm,0)</f>
        <v>0</v>
      </c>
      <c r="V23" s="131">
        <f>IF('Indtast oplysninger'!V84="Ja",'Indtast oplysninger'!V85*'Indtast oplysninger'!V86*faktor_rammeKarm,0)</f>
        <v>0</v>
      </c>
      <c r="W23" s="131">
        <f>IF('Indtast oplysninger'!W84="Ja",'Indtast oplysninger'!W85*'Indtast oplysninger'!W86*faktor_rammeKarm,0)</f>
        <v>0</v>
      </c>
      <c r="X23" s="131">
        <f>IF('Indtast oplysninger'!X84="Ja",'Indtast oplysninger'!X85*'Indtast oplysninger'!X86*faktor_rammeKarm,0)</f>
        <v>0</v>
      </c>
      <c r="Y23" s="131">
        <f>IF('Indtast oplysninger'!Y84="Ja",'Indtast oplysninger'!Y85*'Indtast oplysninger'!Y86*faktor_rammeKarm,0)</f>
        <v>0</v>
      </c>
      <c r="Z23" s="131">
        <f>IF('Indtast oplysninger'!Z84="Ja",'Indtast oplysninger'!Z85*'Indtast oplysninger'!Z86*faktor_rammeKarm,0)</f>
        <v>0</v>
      </c>
      <c r="AA23" s="131">
        <f>IF('Indtast oplysninger'!AA84="Ja",'Indtast oplysninger'!AA85*'Indtast oplysninger'!AA86*faktor_rammeKarm,0)</f>
        <v>0</v>
      </c>
      <c r="AB23" s="131">
        <f>IF('Indtast oplysninger'!AB84="Ja",'Indtast oplysninger'!AB85*'Indtast oplysninger'!AB86*faktor_rammeKarm,0)</f>
        <v>0</v>
      </c>
      <c r="AC23" s="131">
        <f>IF('Indtast oplysninger'!AC84="Ja",'Indtast oplysninger'!AC85*'Indtast oplysninger'!AC86*faktor_rammeKarm,0)</f>
        <v>0</v>
      </c>
      <c r="AD23" s="131">
        <f>IF('Indtast oplysninger'!AD84="Ja",'Indtast oplysninger'!AD85*'Indtast oplysninger'!AD86*faktor_rammeKarm,0)</f>
        <v>0</v>
      </c>
      <c r="AE23" s="131">
        <f>IF('Indtast oplysninger'!AE84="Ja",'Indtast oplysninger'!AE85*'Indtast oplysninger'!AE86*faktor_rammeKarm,0)</f>
        <v>0</v>
      </c>
      <c r="AF23" s="131">
        <f>IF('Indtast oplysninger'!AF84="Ja",'Indtast oplysninger'!AF85*'Indtast oplysninger'!AF86*faktor_rammeKarm,0)</f>
        <v>0</v>
      </c>
      <c r="AG23" s="131">
        <f>IF('Indtast oplysninger'!AG84="Ja",'Indtast oplysninger'!AG85*'Indtast oplysninger'!AG86*faktor_rammeKarm,0)</f>
        <v>0</v>
      </c>
      <c r="AH23" s="131">
        <f>IF('Indtast oplysninger'!AH84="Ja",'Indtast oplysninger'!AH85*'Indtast oplysninger'!AH86*faktor_rammeKarm,0)</f>
        <v>0</v>
      </c>
      <c r="AI23" s="131">
        <f>IF('Indtast oplysninger'!AI84="Ja",'Indtast oplysninger'!AI85*'Indtast oplysninger'!AI86*faktor_rammeKarm,0)</f>
        <v>0</v>
      </c>
      <c r="AJ23" s="131">
        <f>IF('Indtast oplysninger'!AJ84="Ja",'Indtast oplysninger'!AJ85*'Indtast oplysninger'!AJ86*faktor_rammeKarm,0)</f>
        <v>0</v>
      </c>
      <c r="AK23" s="131">
        <f>IF('Indtast oplysninger'!AK84="Ja",'Indtast oplysninger'!AK85*'Indtast oplysninger'!AK86*faktor_rammeKarm,0)</f>
        <v>0</v>
      </c>
      <c r="AL23" s="131">
        <f>IF('Indtast oplysninger'!AL84="Ja",'Indtast oplysninger'!AL85*'Indtast oplysninger'!AL86*faktor_rammeKarm,0)</f>
        <v>0</v>
      </c>
      <c r="AM23" s="131">
        <f>IF('Indtast oplysninger'!AM84="Ja",'Indtast oplysninger'!AM85*'Indtast oplysninger'!AM86*faktor_rammeKarm,0)</f>
        <v>0</v>
      </c>
      <c r="AN23" s="131">
        <f>IF('Indtast oplysninger'!AN84="Ja",'Indtast oplysninger'!AN85*'Indtast oplysninger'!AN86*faktor_rammeKarm,0)</f>
        <v>0</v>
      </c>
      <c r="AO23" s="131">
        <f>IF('Indtast oplysninger'!AO84="Ja",'Indtast oplysninger'!AO85*'Indtast oplysninger'!AO86*faktor_rammeKarm,0)</f>
        <v>0</v>
      </c>
      <c r="AP23" s="131">
        <f>IF('Indtast oplysninger'!AP84="Ja",'Indtast oplysninger'!AP85*'Indtast oplysninger'!AP86*faktor_rammeKarm,0)</f>
        <v>0</v>
      </c>
      <c r="AQ23" s="131">
        <f>IF('Indtast oplysninger'!AQ84="Ja",'Indtast oplysninger'!AQ85*'Indtast oplysninger'!AQ86*faktor_rammeKarm,0)</f>
        <v>0</v>
      </c>
      <c r="AR23" s="131">
        <f>IF('Indtast oplysninger'!AR84="Ja",'Indtast oplysninger'!AR85*'Indtast oplysninger'!AR86*faktor_rammeKarm,0)</f>
        <v>0</v>
      </c>
      <c r="AS23" s="131">
        <f>IF('Indtast oplysninger'!AS84="Ja",'Indtast oplysninger'!AS85*'Indtast oplysninger'!AS86*faktor_rammeKarm,0)</f>
        <v>0</v>
      </c>
      <c r="AT23" s="131">
        <f>IF('Indtast oplysninger'!AT84="Ja",'Indtast oplysninger'!AT85*'Indtast oplysninger'!AT86*faktor_rammeKarm,0)</f>
        <v>0</v>
      </c>
      <c r="AU23" s="131">
        <f>IF('Indtast oplysninger'!AU84="Ja",'Indtast oplysninger'!AU85*'Indtast oplysninger'!AU86*faktor_rammeKarm,0)</f>
        <v>0</v>
      </c>
      <c r="AV23" s="131">
        <f>IF('Indtast oplysninger'!AV84="Ja",'Indtast oplysninger'!AV85*'Indtast oplysninger'!AV86*faktor_rammeKarm,0)</f>
        <v>0</v>
      </c>
      <c r="AW23" s="131">
        <f>IF('Indtast oplysninger'!AW84="Ja",'Indtast oplysninger'!AW85*'Indtast oplysninger'!AW86*faktor_rammeKarm,0)</f>
        <v>0</v>
      </c>
      <c r="AX23" s="131">
        <f>IF('Indtast oplysninger'!AX84="Ja",'Indtast oplysninger'!AX85*'Indtast oplysninger'!AX86*faktor_rammeKarm,0)</f>
        <v>0</v>
      </c>
      <c r="AY23" s="131">
        <f>IF('Indtast oplysninger'!AY84="Ja",'Indtast oplysninger'!AY85*'Indtast oplysninger'!AY86*faktor_rammeKarm,0)</f>
        <v>0</v>
      </c>
      <c r="AZ23" s="131">
        <f>IF('Indtast oplysninger'!AZ84="Ja",'Indtast oplysninger'!AZ85*'Indtast oplysninger'!AZ86*faktor_rammeKarm,0)</f>
        <v>0</v>
      </c>
      <c r="BA23" s="131">
        <f>IF('Indtast oplysninger'!BA84="Ja",'Indtast oplysninger'!BA85*'Indtast oplysninger'!BA86*faktor_rammeKarm,0)</f>
        <v>0</v>
      </c>
      <c r="BB23" s="131">
        <f>IF('Indtast oplysninger'!BB84="Ja",'Indtast oplysninger'!BB85*'Indtast oplysninger'!BB86*faktor_rammeKarm,0)</f>
        <v>0</v>
      </c>
      <c r="BC23" s="131">
        <f>IF('Indtast oplysninger'!BC84="Ja",'Indtast oplysninger'!BC85*'Indtast oplysninger'!BC86*faktor_rammeKarm,0)</f>
        <v>0</v>
      </c>
      <c r="BD23" s="131">
        <f>IF('Indtast oplysninger'!BD84="Ja",'Indtast oplysninger'!BD85*'Indtast oplysninger'!BD86*faktor_rammeKarm,0)</f>
        <v>0</v>
      </c>
      <c r="BE23" s="131">
        <f>IF('Indtast oplysninger'!BE84="Ja",'Indtast oplysninger'!BE85*'Indtast oplysninger'!BE86*faktor_rammeKarm,0)</f>
        <v>0</v>
      </c>
      <c r="BF23" s="131">
        <f>IF('Indtast oplysninger'!BF84="Ja",'Indtast oplysninger'!BF85*'Indtast oplysninger'!BF86*faktor_rammeKarm,0)</f>
        <v>0</v>
      </c>
      <c r="BG23" s="131">
        <f>IF('Indtast oplysninger'!BG84="Ja",'Indtast oplysninger'!BG85*'Indtast oplysninger'!BG86*faktor_rammeKarm,0)</f>
        <v>0</v>
      </c>
      <c r="BH23" s="131">
        <f>IF('Indtast oplysninger'!BH84="Ja",'Indtast oplysninger'!BH85*'Indtast oplysninger'!BH86*faktor_rammeKarm,0)</f>
        <v>0</v>
      </c>
      <c r="BI23" s="131">
        <f>IF('Indtast oplysninger'!BI84="Ja",'Indtast oplysninger'!BI85*'Indtast oplysninger'!BI86*faktor_rammeKarm,0)</f>
        <v>0</v>
      </c>
      <c r="BJ23" s="131">
        <f>IF('Indtast oplysninger'!BJ84="Ja",'Indtast oplysninger'!BJ85*'Indtast oplysninger'!BJ86*faktor_rammeKarm,0)</f>
        <v>0</v>
      </c>
      <c r="BK23" s="131">
        <f>IF('Indtast oplysninger'!BK84="Ja",'Indtast oplysninger'!BK85*'Indtast oplysninger'!BK86*faktor_rammeKarm,0)</f>
        <v>0</v>
      </c>
    </row>
    <row r="24" spans="2:63" x14ac:dyDescent="0.4">
      <c r="B24" t="s">
        <v>585</v>
      </c>
      <c r="C24" s="99" t="s">
        <v>421</v>
      </c>
      <c r="D24" s="99" t="s">
        <v>0</v>
      </c>
      <c r="E24" s="131">
        <f>IF('Indtast oplysninger'!E104="Ja",'Indtast oplysninger'!E105*'Indtast oplysninger'!E106,0)</f>
        <v>0</v>
      </c>
      <c r="F24" s="131">
        <f>IF('Indtast oplysninger'!F104="Ja",'Indtast oplysninger'!F105*'Indtast oplysninger'!F106,0)</f>
        <v>0</v>
      </c>
      <c r="G24" s="131">
        <f>IF('Indtast oplysninger'!G104="Ja",'Indtast oplysninger'!G105*'Indtast oplysninger'!G106,0)</f>
        <v>0</v>
      </c>
      <c r="H24" s="131">
        <f>IF('Indtast oplysninger'!H104="Ja",'Indtast oplysninger'!H105*'Indtast oplysninger'!H106,0)</f>
        <v>0</v>
      </c>
      <c r="I24" s="131">
        <f>IF('Indtast oplysninger'!I104="Ja",'Indtast oplysninger'!I105*'Indtast oplysninger'!I106,0)</f>
        <v>0</v>
      </c>
      <c r="J24" s="131">
        <f>IF('Indtast oplysninger'!J104="Ja",'Indtast oplysninger'!J105*'Indtast oplysninger'!J106,0)</f>
        <v>0</v>
      </c>
      <c r="K24" s="131">
        <f>IF('Indtast oplysninger'!K104="Ja",'Indtast oplysninger'!K105*'Indtast oplysninger'!K106,0)</f>
        <v>0</v>
      </c>
      <c r="L24" s="131">
        <f>IF('Indtast oplysninger'!L104="Ja",'Indtast oplysninger'!L105*'Indtast oplysninger'!L106,0)</f>
        <v>0</v>
      </c>
      <c r="M24" s="131">
        <f>IF('Indtast oplysninger'!M104="Ja",'Indtast oplysninger'!M105*'Indtast oplysninger'!M106,0)</f>
        <v>0</v>
      </c>
      <c r="N24" s="131">
        <f>IF('Indtast oplysninger'!N104="Ja",'Indtast oplysninger'!N105*'Indtast oplysninger'!N106,0)</f>
        <v>0</v>
      </c>
      <c r="O24" s="131">
        <f>IF('Indtast oplysninger'!O104="Ja",'Indtast oplysninger'!O105*'Indtast oplysninger'!O106,0)</f>
        <v>0</v>
      </c>
      <c r="P24" s="131">
        <f>IF('Indtast oplysninger'!P104="Ja",'Indtast oplysninger'!P105*'Indtast oplysninger'!P106,0)</f>
        <v>0</v>
      </c>
      <c r="Q24" s="131">
        <f>IF('Indtast oplysninger'!Q104="Ja",'Indtast oplysninger'!Q105*'Indtast oplysninger'!Q106,0)</f>
        <v>0</v>
      </c>
      <c r="R24" s="131">
        <f>IF('Indtast oplysninger'!R104="Ja",'Indtast oplysninger'!R105*'Indtast oplysninger'!R106,0)</f>
        <v>0</v>
      </c>
      <c r="S24" s="131">
        <f>IF('Indtast oplysninger'!S104="Ja",'Indtast oplysninger'!S105*'Indtast oplysninger'!S106,0)</f>
        <v>0</v>
      </c>
      <c r="T24" s="131">
        <f>IF('Indtast oplysninger'!T104="Ja",'Indtast oplysninger'!T105*'Indtast oplysninger'!T106,0)</f>
        <v>0</v>
      </c>
      <c r="U24" s="131">
        <f>IF('Indtast oplysninger'!U104="Ja",'Indtast oplysninger'!U105*'Indtast oplysninger'!U106,0)</f>
        <v>0</v>
      </c>
      <c r="V24" s="131">
        <f>IF('Indtast oplysninger'!V104="Ja",'Indtast oplysninger'!V105*'Indtast oplysninger'!V106,0)</f>
        <v>0</v>
      </c>
      <c r="W24" s="131">
        <f>IF('Indtast oplysninger'!W104="Ja",'Indtast oplysninger'!W105*'Indtast oplysninger'!W106,0)</f>
        <v>0</v>
      </c>
      <c r="X24" s="131">
        <f>IF('Indtast oplysninger'!X104="Ja",'Indtast oplysninger'!X105*'Indtast oplysninger'!X106,0)</f>
        <v>0</v>
      </c>
      <c r="Y24" s="131">
        <f>IF('Indtast oplysninger'!Y104="Ja",'Indtast oplysninger'!Y105*'Indtast oplysninger'!Y106,0)</f>
        <v>0</v>
      </c>
      <c r="Z24" s="131">
        <f>IF('Indtast oplysninger'!Z104="Ja",'Indtast oplysninger'!Z105*'Indtast oplysninger'!Z106,0)</f>
        <v>0</v>
      </c>
      <c r="AA24" s="131">
        <f>IF('Indtast oplysninger'!AA104="Ja",'Indtast oplysninger'!AA105*'Indtast oplysninger'!AA106,0)</f>
        <v>0</v>
      </c>
      <c r="AB24" s="131">
        <f>IF('Indtast oplysninger'!AB104="Ja",'Indtast oplysninger'!AB105*'Indtast oplysninger'!AB106,0)</f>
        <v>0</v>
      </c>
      <c r="AC24" s="131">
        <f>IF('Indtast oplysninger'!AC104="Ja",'Indtast oplysninger'!AC105*'Indtast oplysninger'!AC106,0)</f>
        <v>0</v>
      </c>
      <c r="AD24" s="131">
        <f>IF('Indtast oplysninger'!AD104="Ja",'Indtast oplysninger'!AD105*'Indtast oplysninger'!AD106,0)</f>
        <v>0</v>
      </c>
      <c r="AE24" s="131">
        <f>IF('Indtast oplysninger'!AE104="Ja",'Indtast oplysninger'!AE105*'Indtast oplysninger'!AE106,0)</f>
        <v>0</v>
      </c>
      <c r="AF24" s="131">
        <f>IF('Indtast oplysninger'!AF104="Ja",'Indtast oplysninger'!AF105*'Indtast oplysninger'!AF106,0)</f>
        <v>0</v>
      </c>
      <c r="AG24" s="131">
        <f>IF('Indtast oplysninger'!AG104="Ja",'Indtast oplysninger'!AG105*'Indtast oplysninger'!AG106,0)</f>
        <v>0</v>
      </c>
      <c r="AH24" s="131">
        <f>IF('Indtast oplysninger'!AH104="Ja",'Indtast oplysninger'!AH105*'Indtast oplysninger'!AH106,0)</f>
        <v>0</v>
      </c>
      <c r="AI24" s="131">
        <f>IF('Indtast oplysninger'!AI104="Ja",'Indtast oplysninger'!AI105*'Indtast oplysninger'!AI106,0)</f>
        <v>0</v>
      </c>
      <c r="AJ24" s="131">
        <f>IF('Indtast oplysninger'!AJ104="Ja",'Indtast oplysninger'!AJ105*'Indtast oplysninger'!AJ106,0)</f>
        <v>0</v>
      </c>
      <c r="AK24" s="131">
        <f>IF('Indtast oplysninger'!AK104="Ja",'Indtast oplysninger'!AK105*'Indtast oplysninger'!AK106,0)</f>
        <v>0</v>
      </c>
      <c r="AL24" s="131">
        <f>IF('Indtast oplysninger'!AL104="Ja",'Indtast oplysninger'!AL105*'Indtast oplysninger'!AL106,0)</f>
        <v>0</v>
      </c>
      <c r="AM24" s="131">
        <f>IF('Indtast oplysninger'!AM104="Ja",'Indtast oplysninger'!AM105*'Indtast oplysninger'!AM106,0)</f>
        <v>0</v>
      </c>
      <c r="AN24" s="131">
        <f>IF('Indtast oplysninger'!AN104="Ja",'Indtast oplysninger'!AN105*'Indtast oplysninger'!AN106,0)</f>
        <v>0</v>
      </c>
      <c r="AO24" s="131">
        <f>IF('Indtast oplysninger'!AO104="Ja",'Indtast oplysninger'!AO105*'Indtast oplysninger'!AO106,0)</f>
        <v>0</v>
      </c>
      <c r="AP24" s="131">
        <f>IF('Indtast oplysninger'!AP104="Ja",'Indtast oplysninger'!AP105*'Indtast oplysninger'!AP106,0)</f>
        <v>0</v>
      </c>
      <c r="AQ24" s="131">
        <f>IF('Indtast oplysninger'!AQ104="Ja",'Indtast oplysninger'!AQ105*'Indtast oplysninger'!AQ106,0)</f>
        <v>0</v>
      </c>
      <c r="AR24" s="131">
        <f>IF('Indtast oplysninger'!AR104="Ja",'Indtast oplysninger'!AR105*'Indtast oplysninger'!AR106,0)</f>
        <v>0</v>
      </c>
      <c r="AS24" s="131">
        <f>IF('Indtast oplysninger'!AS104="Ja",'Indtast oplysninger'!AS105*'Indtast oplysninger'!AS106,0)</f>
        <v>0</v>
      </c>
      <c r="AT24" s="131">
        <f>IF('Indtast oplysninger'!AT104="Ja",'Indtast oplysninger'!AT105*'Indtast oplysninger'!AT106,0)</f>
        <v>0</v>
      </c>
      <c r="AU24" s="131">
        <f>IF('Indtast oplysninger'!AU104="Ja",'Indtast oplysninger'!AU105*'Indtast oplysninger'!AU106,0)</f>
        <v>0</v>
      </c>
      <c r="AV24" s="131">
        <f>IF('Indtast oplysninger'!AV104="Ja",'Indtast oplysninger'!AV105*'Indtast oplysninger'!AV106,0)</f>
        <v>0</v>
      </c>
      <c r="AW24" s="131">
        <f>IF('Indtast oplysninger'!AW104="Ja",'Indtast oplysninger'!AW105*'Indtast oplysninger'!AW106,0)</f>
        <v>0</v>
      </c>
      <c r="AX24" s="131">
        <f>IF('Indtast oplysninger'!AX104="Ja",'Indtast oplysninger'!AX105*'Indtast oplysninger'!AX106,0)</f>
        <v>0</v>
      </c>
      <c r="AY24" s="131">
        <f>IF('Indtast oplysninger'!AY104="Ja",'Indtast oplysninger'!AY105*'Indtast oplysninger'!AY106,0)</f>
        <v>0</v>
      </c>
      <c r="AZ24" s="131">
        <f>IF('Indtast oplysninger'!AZ104="Ja",'Indtast oplysninger'!AZ105*'Indtast oplysninger'!AZ106,0)</f>
        <v>0</v>
      </c>
      <c r="BA24" s="131">
        <f>IF('Indtast oplysninger'!BA104="Ja",'Indtast oplysninger'!BA105*'Indtast oplysninger'!BA106,0)</f>
        <v>0</v>
      </c>
      <c r="BB24" s="131">
        <f>IF('Indtast oplysninger'!BB104="Ja",'Indtast oplysninger'!BB105*'Indtast oplysninger'!BB106,0)</f>
        <v>0</v>
      </c>
      <c r="BC24" s="131">
        <f>IF('Indtast oplysninger'!BC104="Ja",'Indtast oplysninger'!BC105*'Indtast oplysninger'!BC106,0)</f>
        <v>0</v>
      </c>
      <c r="BD24" s="131">
        <f>IF('Indtast oplysninger'!BD104="Ja",'Indtast oplysninger'!BD105*'Indtast oplysninger'!BD106,0)</f>
        <v>0</v>
      </c>
      <c r="BE24" s="131">
        <f>IF('Indtast oplysninger'!BE104="Ja",'Indtast oplysninger'!BE105*'Indtast oplysninger'!BE106,0)</f>
        <v>0</v>
      </c>
      <c r="BF24" s="131">
        <f>IF('Indtast oplysninger'!BF104="Ja",'Indtast oplysninger'!BF105*'Indtast oplysninger'!BF106,0)</f>
        <v>0</v>
      </c>
      <c r="BG24" s="131">
        <f>IF('Indtast oplysninger'!BG104="Ja",'Indtast oplysninger'!BG105*'Indtast oplysninger'!BG106,0)</f>
        <v>0</v>
      </c>
      <c r="BH24" s="131">
        <f>IF('Indtast oplysninger'!BH104="Ja",'Indtast oplysninger'!BH105*'Indtast oplysninger'!BH106,0)</f>
        <v>0</v>
      </c>
      <c r="BI24" s="131">
        <f>IF('Indtast oplysninger'!BI104="Ja",'Indtast oplysninger'!BI105*'Indtast oplysninger'!BI106,0)</f>
        <v>0</v>
      </c>
      <c r="BJ24" s="131">
        <f>IF('Indtast oplysninger'!BJ104="Ja",'Indtast oplysninger'!BJ105*'Indtast oplysninger'!BJ106,0)</f>
        <v>0</v>
      </c>
      <c r="BK24" s="131">
        <f>IF('Indtast oplysninger'!BK104="Ja",'Indtast oplysninger'!BK105*'Indtast oplysninger'!BK106,0)</f>
        <v>0</v>
      </c>
    </row>
    <row r="25" spans="2:63" x14ac:dyDescent="0.4">
      <c r="B25" t="s">
        <v>117</v>
      </c>
      <c r="C25" s="99" t="s">
        <v>218</v>
      </c>
      <c r="D25" s="99" t="s">
        <v>0</v>
      </c>
      <c r="E25" s="131">
        <f>E21+E23+E22+E24</f>
        <v>8.0739599999999996</v>
      </c>
      <c r="F25" s="131">
        <f t="shared" ref="F25:BK25" si="6">F21+F23+F22+F24</f>
        <v>6.6978</v>
      </c>
      <c r="G25" s="131">
        <f t="shared" si="6"/>
        <v>6.6978</v>
      </c>
      <c r="H25" s="131">
        <f t="shared" si="6"/>
        <v>6.6978</v>
      </c>
      <c r="I25" s="131">
        <f t="shared" si="6"/>
        <v>0</v>
      </c>
      <c r="J25" s="131">
        <f t="shared" si="6"/>
        <v>0</v>
      </c>
      <c r="K25" s="131">
        <f t="shared" si="6"/>
        <v>0</v>
      </c>
      <c r="L25" s="131">
        <f t="shared" si="6"/>
        <v>0</v>
      </c>
      <c r="M25" s="131">
        <f t="shared" si="6"/>
        <v>0</v>
      </c>
      <c r="N25" s="131">
        <f t="shared" si="6"/>
        <v>0</v>
      </c>
      <c r="O25" s="131">
        <f t="shared" si="6"/>
        <v>0</v>
      </c>
      <c r="P25" s="131">
        <f t="shared" si="6"/>
        <v>0</v>
      </c>
      <c r="Q25" s="131">
        <f t="shared" si="6"/>
        <v>0</v>
      </c>
      <c r="R25" s="131">
        <f t="shared" si="6"/>
        <v>0</v>
      </c>
      <c r="S25" s="131">
        <f t="shared" si="6"/>
        <v>0</v>
      </c>
      <c r="T25" s="131">
        <f t="shared" si="6"/>
        <v>0</v>
      </c>
      <c r="U25" s="131">
        <f t="shared" si="6"/>
        <v>0</v>
      </c>
      <c r="V25" s="131">
        <f t="shared" si="6"/>
        <v>0</v>
      </c>
      <c r="W25" s="131">
        <f t="shared" si="6"/>
        <v>0</v>
      </c>
      <c r="X25" s="131">
        <f t="shared" si="6"/>
        <v>0</v>
      </c>
      <c r="Y25" s="131">
        <f t="shared" si="6"/>
        <v>0</v>
      </c>
      <c r="Z25" s="131">
        <f t="shared" si="6"/>
        <v>0</v>
      </c>
      <c r="AA25" s="131">
        <f t="shared" si="6"/>
        <v>0</v>
      </c>
      <c r="AB25" s="131">
        <f t="shared" si="6"/>
        <v>0</v>
      </c>
      <c r="AC25" s="131">
        <f t="shared" si="6"/>
        <v>0</v>
      </c>
      <c r="AD25" s="131">
        <f t="shared" si="6"/>
        <v>0</v>
      </c>
      <c r="AE25" s="131">
        <f t="shared" si="6"/>
        <v>0</v>
      </c>
      <c r="AF25" s="131">
        <f t="shared" si="6"/>
        <v>0</v>
      </c>
      <c r="AG25" s="131">
        <f t="shared" si="6"/>
        <v>0</v>
      </c>
      <c r="AH25" s="131">
        <f t="shared" si="6"/>
        <v>0</v>
      </c>
      <c r="AI25" s="131">
        <f t="shared" si="6"/>
        <v>0</v>
      </c>
      <c r="AJ25" s="131">
        <f t="shared" si="6"/>
        <v>0</v>
      </c>
      <c r="AK25" s="131">
        <f t="shared" si="6"/>
        <v>0</v>
      </c>
      <c r="AL25" s="131">
        <f t="shared" si="6"/>
        <v>0</v>
      </c>
      <c r="AM25" s="131">
        <f t="shared" si="6"/>
        <v>0</v>
      </c>
      <c r="AN25" s="131">
        <f t="shared" si="6"/>
        <v>0</v>
      </c>
      <c r="AO25" s="131">
        <f t="shared" si="6"/>
        <v>0</v>
      </c>
      <c r="AP25" s="131">
        <f t="shared" si="6"/>
        <v>0</v>
      </c>
      <c r="AQ25" s="131">
        <f t="shared" si="6"/>
        <v>0</v>
      </c>
      <c r="AR25" s="131">
        <f t="shared" si="6"/>
        <v>0</v>
      </c>
      <c r="AS25" s="131">
        <f t="shared" si="6"/>
        <v>0</v>
      </c>
      <c r="AT25" s="131">
        <f t="shared" si="6"/>
        <v>0</v>
      </c>
      <c r="AU25" s="131">
        <f t="shared" si="6"/>
        <v>0</v>
      </c>
      <c r="AV25" s="131">
        <f t="shared" si="6"/>
        <v>0</v>
      </c>
      <c r="AW25" s="131">
        <f t="shared" si="6"/>
        <v>0</v>
      </c>
      <c r="AX25" s="131">
        <f t="shared" si="6"/>
        <v>0</v>
      </c>
      <c r="AY25" s="131">
        <f t="shared" si="6"/>
        <v>0</v>
      </c>
      <c r="AZ25" s="131">
        <f t="shared" si="6"/>
        <v>0</v>
      </c>
      <c r="BA25" s="131">
        <f t="shared" si="6"/>
        <v>0</v>
      </c>
      <c r="BB25" s="131">
        <f t="shared" si="6"/>
        <v>0</v>
      </c>
      <c r="BC25" s="131">
        <f t="shared" si="6"/>
        <v>0</v>
      </c>
      <c r="BD25" s="131">
        <f t="shared" si="6"/>
        <v>0</v>
      </c>
      <c r="BE25" s="131">
        <f t="shared" si="6"/>
        <v>0</v>
      </c>
      <c r="BF25" s="131">
        <f t="shared" si="6"/>
        <v>0</v>
      </c>
      <c r="BG25" s="131">
        <f t="shared" si="6"/>
        <v>0</v>
      </c>
      <c r="BH25" s="131">
        <f t="shared" si="6"/>
        <v>0</v>
      </c>
      <c r="BI25" s="131">
        <f t="shared" si="6"/>
        <v>0</v>
      </c>
      <c r="BJ25" s="131">
        <f t="shared" si="6"/>
        <v>0</v>
      </c>
      <c r="BK25" s="131">
        <f t="shared" si="6"/>
        <v>0</v>
      </c>
    </row>
    <row r="26" spans="2:63" x14ac:dyDescent="0.4">
      <c r="B26" t="s">
        <v>564</v>
      </c>
      <c r="C26" s="99" t="s">
        <v>218</v>
      </c>
      <c r="D26" s="99" t="s">
        <v>0</v>
      </c>
      <c r="E26" s="131">
        <f>'Indtast oplysninger'!E15</f>
        <v>0</v>
      </c>
      <c r="F26" s="131">
        <f>'Indtast oplysninger'!F15</f>
        <v>0</v>
      </c>
      <c r="G26" s="131">
        <f>'Indtast oplysninger'!G15</f>
        <v>0</v>
      </c>
      <c r="H26" s="131">
        <f>'Indtast oplysninger'!H15</f>
        <v>0</v>
      </c>
      <c r="I26" s="131">
        <f>'Indtast oplysninger'!I15</f>
        <v>0</v>
      </c>
      <c r="J26" s="131">
        <f>'Indtast oplysninger'!J15</f>
        <v>0</v>
      </c>
      <c r="K26" s="131">
        <f>'Indtast oplysninger'!K15</f>
        <v>0</v>
      </c>
      <c r="L26" s="131">
        <f>'Indtast oplysninger'!L15</f>
        <v>0</v>
      </c>
      <c r="M26" s="131">
        <f>'Indtast oplysninger'!M15</f>
        <v>0</v>
      </c>
      <c r="N26" s="131">
        <f>'Indtast oplysninger'!N15</f>
        <v>0</v>
      </c>
      <c r="O26" s="131">
        <f>'Indtast oplysninger'!O15</f>
        <v>0</v>
      </c>
      <c r="P26" s="131">
        <f>'Indtast oplysninger'!P15</f>
        <v>0</v>
      </c>
      <c r="Q26" s="131">
        <f>'Indtast oplysninger'!Q15</f>
        <v>0</v>
      </c>
      <c r="R26" s="131">
        <f>'Indtast oplysninger'!R15</f>
        <v>0</v>
      </c>
      <c r="S26" s="131">
        <f>'Indtast oplysninger'!S15</f>
        <v>0</v>
      </c>
      <c r="T26" s="131">
        <f>'Indtast oplysninger'!T15</f>
        <v>0</v>
      </c>
      <c r="U26" s="131">
        <f>'Indtast oplysninger'!U15</f>
        <v>0</v>
      </c>
      <c r="V26" s="131">
        <f>'Indtast oplysninger'!V15</f>
        <v>0</v>
      </c>
      <c r="W26" s="131">
        <f>'Indtast oplysninger'!W15</f>
        <v>0</v>
      </c>
      <c r="X26" s="131">
        <f>'Indtast oplysninger'!X15</f>
        <v>0</v>
      </c>
      <c r="Y26" s="131">
        <f>'Indtast oplysninger'!Y15</f>
        <v>0</v>
      </c>
      <c r="Z26" s="131">
        <f>'Indtast oplysninger'!Z15</f>
        <v>0</v>
      </c>
      <c r="AA26" s="131">
        <f>'Indtast oplysninger'!AA15</f>
        <v>0</v>
      </c>
      <c r="AB26" s="131">
        <f>'Indtast oplysninger'!AB15</f>
        <v>0</v>
      </c>
      <c r="AC26" s="131">
        <f>'Indtast oplysninger'!AC15</f>
        <v>0</v>
      </c>
      <c r="AD26" s="131">
        <f>'Indtast oplysninger'!AD15</f>
        <v>0</v>
      </c>
      <c r="AE26" s="131">
        <f>'Indtast oplysninger'!AE15</f>
        <v>0</v>
      </c>
      <c r="AF26" s="131">
        <f>'Indtast oplysninger'!AF15</f>
        <v>0</v>
      </c>
      <c r="AG26" s="131">
        <f>'Indtast oplysninger'!AG15</f>
        <v>0</v>
      </c>
      <c r="AH26" s="131">
        <f>'Indtast oplysninger'!AH15</f>
        <v>0</v>
      </c>
      <c r="AI26" s="131">
        <f>'Indtast oplysninger'!AI15</f>
        <v>0</v>
      </c>
      <c r="AJ26" s="131">
        <f>'Indtast oplysninger'!AJ15</f>
        <v>0</v>
      </c>
      <c r="AK26" s="131">
        <f>'Indtast oplysninger'!AK15</f>
        <v>0</v>
      </c>
      <c r="AL26" s="131">
        <f>'Indtast oplysninger'!AL15</f>
        <v>0</v>
      </c>
      <c r="AM26" s="131">
        <f>'Indtast oplysninger'!AM15</f>
        <v>0</v>
      </c>
      <c r="AN26" s="131">
        <f>'Indtast oplysninger'!AN15</f>
        <v>0</v>
      </c>
      <c r="AO26" s="131">
        <f>'Indtast oplysninger'!AO15</f>
        <v>0</v>
      </c>
      <c r="AP26" s="131">
        <f>'Indtast oplysninger'!AP15</f>
        <v>0</v>
      </c>
      <c r="AQ26" s="131">
        <f>'Indtast oplysninger'!AQ15</f>
        <v>0</v>
      </c>
      <c r="AR26" s="131">
        <f>'Indtast oplysninger'!AR15</f>
        <v>0</v>
      </c>
      <c r="AS26" s="131">
        <f>'Indtast oplysninger'!AS15</f>
        <v>0</v>
      </c>
      <c r="AT26" s="131">
        <f>'Indtast oplysninger'!AT15</f>
        <v>0</v>
      </c>
      <c r="AU26" s="131">
        <f>'Indtast oplysninger'!AU15</f>
        <v>0</v>
      </c>
      <c r="AV26" s="131">
        <f>'Indtast oplysninger'!AV15</f>
        <v>0</v>
      </c>
      <c r="AW26" s="131">
        <f>'Indtast oplysninger'!AW15</f>
        <v>0</v>
      </c>
      <c r="AX26" s="131">
        <f>'Indtast oplysninger'!AX15</f>
        <v>0</v>
      </c>
      <c r="AY26" s="131">
        <f>'Indtast oplysninger'!AY15</f>
        <v>0</v>
      </c>
      <c r="AZ26" s="131">
        <f>'Indtast oplysninger'!AZ15</f>
        <v>0</v>
      </c>
      <c r="BA26" s="131">
        <f>'Indtast oplysninger'!BA15</f>
        <v>0</v>
      </c>
      <c r="BB26" s="131">
        <f>'Indtast oplysninger'!BB15</f>
        <v>0</v>
      </c>
      <c r="BC26" s="131">
        <f>'Indtast oplysninger'!BC15</f>
        <v>0</v>
      </c>
      <c r="BD26" s="131">
        <f>'Indtast oplysninger'!BD15</f>
        <v>0</v>
      </c>
      <c r="BE26" s="131">
        <f>'Indtast oplysninger'!BE15</f>
        <v>0</v>
      </c>
      <c r="BF26" s="131">
        <f>'Indtast oplysninger'!BF15</f>
        <v>0</v>
      </c>
      <c r="BG26" s="131">
        <f>'Indtast oplysninger'!BG15</f>
        <v>0</v>
      </c>
      <c r="BH26" s="131">
        <f>'Indtast oplysninger'!BH15</f>
        <v>0</v>
      </c>
      <c r="BI26" s="131">
        <f>'Indtast oplysninger'!BI15</f>
        <v>0</v>
      </c>
      <c r="BJ26" s="131">
        <f>'Indtast oplysninger'!BJ15</f>
        <v>0</v>
      </c>
      <c r="BK26" s="131">
        <f>'Indtast oplysninger'!BK15</f>
        <v>0</v>
      </c>
    </row>
    <row r="27" spans="2:63" x14ac:dyDescent="0.4">
      <c r="B27" s="5" t="s">
        <v>94</v>
      </c>
      <c r="C27" s="99" t="s">
        <v>218</v>
      </c>
      <c r="D27" s="99" t="s">
        <v>449</v>
      </c>
      <c r="E27" s="92">
        <f t="shared" ref="E27:AJ27" si="7">E13*E12</f>
        <v>296.73</v>
      </c>
      <c r="F27" s="92">
        <f t="shared" si="7"/>
        <v>204.00187499999998</v>
      </c>
      <c r="G27" s="92">
        <f t="shared" si="7"/>
        <v>279.47226562499998</v>
      </c>
      <c r="H27" s="92">
        <f t="shared" si="7"/>
        <v>267.88124999999997</v>
      </c>
      <c r="I27" s="92" t="e">
        <f t="shared" si="7"/>
        <v>#VALUE!</v>
      </c>
      <c r="J27" s="92" t="e">
        <f t="shared" si="7"/>
        <v>#VALUE!</v>
      </c>
      <c r="K27" s="92" t="e">
        <f t="shared" si="7"/>
        <v>#VALUE!</v>
      </c>
      <c r="L27" s="92" t="e">
        <f t="shared" si="7"/>
        <v>#VALUE!</v>
      </c>
      <c r="M27" s="92" t="e">
        <f t="shared" si="7"/>
        <v>#VALUE!</v>
      </c>
      <c r="N27" s="92" t="e">
        <f t="shared" si="7"/>
        <v>#VALUE!</v>
      </c>
      <c r="O27" s="92" t="e">
        <f t="shared" si="7"/>
        <v>#VALUE!</v>
      </c>
      <c r="P27" s="92" t="e">
        <f t="shared" si="7"/>
        <v>#VALUE!</v>
      </c>
      <c r="Q27" s="92" t="e">
        <f t="shared" si="7"/>
        <v>#VALUE!</v>
      </c>
      <c r="R27" s="92" t="e">
        <f t="shared" si="7"/>
        <v>#VALUE!</v>
      </c>
      <c r="S27" s="92" t="e">
        <f t="shared" si="7"/>
        <v>#VALUE!</v>
      </c>
      <c r="T27" s="92" t="e">
        <f t="shared" si="7"/>
        <v>#VALUE!</v>
      </c>
      <c r="U27" s="92" t="e">
        <f t="shared" si="7"/>
        <v>#VALUE!</v>
      </c>
      <c r="V27" s="92" t="e">
        <f t="shared" si="7"/>
        <v>#VALUE!</v>
      </c>
      <c r="W27" s="92" t="e">
        <f t="shared" si="7"/>
        <v>#VALUE!</v>
      </c>
      <c r="X27" s="92" t="e">
        <f t="shared" si="7"/>
        <v>#VALUE!</v>
      </c>
      <c r="Y27" s="92" t="e">
        <f t="shared" si="7"/>
        <v>#VALUE!</v>
      </c>
      <c r="Z27" s="92" t="e">
        <f t="shared" si="7"/>
        <v>#VALUE!</v>
      </c>
      <c r="AA27" s="92" t="e">
        <f t="shared" si="7"/>
        <v>#VALUE!</v>
      </c>
      <c r="AB27" s="92" t="e">
        <f t="shared" si="7"/>
        <v>#VALUE!</v>
      </c>
      <c r="AC27" s="92" t="e">
        <f t="shared" si="7"/>
        <v>#VALUE!</v>
      </c>
      <c r="AD27" s="92" t="e">
        <f t="shared" si="7"/>
        <v>#VALUE!</v>
      </c>
      <c r="AE27" s="92" t="e">
        <f t="shared" si="7"/>
        <v>#VALUE!</v>
      </c>
      <c r="AF27" s="92" t="e">
        <f t="shared" si="7"/>
        <v>#VALUE!</v>
      </c>
      <c r="AG27" s="92" t="e">
        <f t="shared" si="7"/>
        <v>#VALUE!</v>
      </c>
      <c r="AH27" s="92" t="e">
        <f t="shared" si="7"/>
        <v>#VALUE!</v>
      </c>
      <c r="AI27" s="92" t="e">
        <f t="shared" si="7"/>
        <v>#VALUE!</v>
      </c>
      <c r="AJ27" s="92" t="e">
        <f t="shared" si="7"/>
        <v>#VALUE!</v>
      </c>
      <c r="AK27" s="92" t="e">
        <f t="shared" ref="AK27:BK27" si="8">AK13*AK12</f>
        <v>#VALUE!</v>
      </c>
      <c r="AL27" s="92" t="e">
        <f t="shared" si="8"/>
        <v>#VALUE!</v>
      </c>
      <c r="AM27" s="92" t="e">
        <f t="shared" si="8"/>
        <v>#VALUE!</v>
      </c>
      <c r="AN27" s="92" t="e">
        <f t="shared" si="8"/>
        <v>#VALUE!</v>
      </c>
      <c r="AO27" s="92" t="e">
        <f t="shared" si="8"/>
        <v>#VALUE!</v>
      </c>
      <c r="AP27" s="92" t="e">
        <f t="shared" si="8"/>
        <v>#VALUE!</v>
      </c>
      <c r="AQ27" s="92" t="e">
        <f t="shared" si="8"/>
        <v>#VALUE!</v>
      </c>
      <c r="AR27" s="92" t="e">
        <f t="shared" si="8"/>
        <v>#VALUE!</v>
      </c>
      <c r="AS27" s="92" t="e">
        <f t="shared" si="8"/>
        <v>#VALUE!</v>
      </c>
      <c r="AT27" s="92" t="e">
        <f t="shared" si="8"/>
        <v>#VALUE!</v>
      </c>
      <c r="AU27" s="92" t="e">
        <f t="shared" si="8"/>
        <v>#VALUE!</v>
      </c>
      <c r="AV27" s="92" t="e">
        <f t="shared" si="8"/>
        <v>#VALUE!</v>
      </c>
      <c r="AW27" s="92" t="e">
        <f t="shared" si="8"/>
        <v>#VALUE!</v>
      </c>
      <c r="AX27" s="92" t="e">
        <f t="shared" si="8"/>
        <v>#VALUE!</v>
      </c>
      <c r="AY27" s="92" t="e">
        <f t="shared" si="8"/>
        <v>#VALUE!</v>
      </c>
      <c r="AZ27" s="92" t="e">
        <f t="shared" si="8"/>
        <v>#VALUE!</v>
      </c>
      <c r="BA27" s="92" t="e">
        <f t="shared" si="8"/>
        <v>#VALUE!</v>
      </c>
      <c r="BB27" s="92" t="e">
        <f t="shared" si="8"/>
        <v>#VALUE!</v>
      </c>
      <c r="BC27" s="92" t="e">
        <f t="shared" si="8"/>
        <v>#VALUE!</v>
      </c>
      <c r="BD27" s="92" t="e">
        <f t="shared" si="8"/>
        <v>#VALUE!</v>
      </c>
      <c r="BE27" s="92" t="e">
        <f t="shared" si="8"/>
        <v>#VALUE!</v>
      </c>
      <c r="BF27" s="92" t="e">
        <f t="shared" si="8"/>
        <v>#VALUE!</v>
      </c>
      <c r="BG27" s="92" t="e">
        <f t="shared" si="8"/>
        <v>#VALUE!</v>
      </c>
      <c r="BH27" s="92" t="e">
        <f t="shared" si="8"/>
        <v>#VALUE!</v>
      </c>
      <c r="BI27" s="92" t="e">
        <f t="shared" si="8"/>
        <v>#VALUE!</v>
      </c>
      <c r="BJ27" s="92" t="e">
        <f t="shared" si="8"/>
        <v>#VALUE!</v>
      </c>
      <c r="BK27" s="92" t="e">
        <f t="shared" si="8"/>
        <v>#VALUE!</v>
      </c>
    </row>
    <row r="28" spans="2:63" x14ac:dyDescent="0.4">
      <c r="B28" s="89" t="s">
        <v>606</v>
      </c>
      <c r="C28" s="100" t="s">
        <v>218</v>
      </c>
      <c r="D28" s="100" t="s">
        <v>218</v>
      </c>
      <c r="E28" s="138">
        <f t="shared" ref="E28:AJ28" si="9">FLOOR(E27/6,1)</f>
        <v>49</v>
      </c>
      <c r="F28" s="138">
        <f t="shared" si="9"/>
        <v>34</v>
      </c>
      <c r="G28" s="138">
        <f t="shared" si="9"/>
        <v>46</v>
      </c>
      <c r="H28" s="138">
        <f t="shared" si="9"/>
        <v>44</v>
      </c>
      <c r="I28" s="138" t="e">
        <f t="shared" si="9"/>
        <v>#VALUE!</v>
      </c>
      <c r="J28" s="138" t="e">
        <f t="shared" si="9"/>
        <v>#VALUE!</v>
      </c>
      <c r="K28" s="138" t="e">
        <f t="shared" si="9"/>
        <v>#VALUE!</v>
      </c>
      <c r="L28" s="138" t="e">
        <f t="shared" si="9"/>
        <v>#VALUE!</v>
      </c>
      <c r="M28" s="138" t="e">
        <f t="shared" si="9"/>
        <v>#VALUE!</v>
      </c>
      <c r="N28" s="138" t="e">
        <f t="shared" si="9"/>
        <v>#VALUE!</v>
      </c>
      <c r="O28" s="138" t="e">
        <f t="shared" si="9"/>
        <v>#VALUE!</v>
      </c>
      <c r="P28" s="138" t="e">
        <f t="shared" si="9"/>
        <v>#VALUE!</v>
      </c>
      <c r="Q28" s="138" t="e">
        <f t="shared" si="9"/>
        <v>#VALUE!</v>
      </c>
      <c r="R28" s="138" t="e">
        <f t="shared" si="9"/>
        <v>#VALUE!</v>
      </c>
      <c r="S28" s="138" t="e">
        <f t="shared" si="9"/>
        <v>#VALUE!</v>
      </c>
      <c r="T28" s="138" t="e">
        <f t="shared" si="9"/>
        <v>#VALUE!</v>
      </c>
      <c r="U28" s="138" t="e">
        <f t="shared" si="9"/>
        <v>#VALUE!</v>
      </c>
      <c r="V28" s="138" t="e">
        <f t="shared" si="9"/>
        <v>#VALUE!</v>
      </c>
      <c r="W28" s="138" t="e">
        <f t="shared" si="9"/>
        <v>#VALUE!</v>
      </c>
      <c r="X28" s="138" t="e">
        <f t="shared" si="9"/>
        <v>#VALUE!</v>
      </c>
      <c r="Y28" s="138" t="e">
        <f t="shared" si="9"/>
        <v>#VALUE!</v>
      </c>
      <c r="Z28" s="138" t="e">
        <f t="shared" si="9"/>
        <v>#VALUE!</v>
      </c>
      <c r="AA28" s="138" t="e">
        <f t="shared" si="9"/>
        <v>#VALUE!</v>
      </c>
      <c r="AB28" s="138" t="e">
        <f t="shared" si="9"/>
        <v>#VALUE!</v>
      </c>
      <c r="AC28" s="138" t="e">
        <f t="shared" si="9"/>
        <v>#VALUE!</v>
      </c>
      <c r="AD28" s="138" t="e">
        <f t="shared" si="9"/>
        <v>#VALUE!</v>
      </c>
      <c r="AE28" s="138" t="e">
        <f t="shared" si="9"/>
        <v>#VALUE!</v>
      </c>
      <c r="AF28" s="138" t="e">
        <f t="shared" si="9"/>
        <v>#VALUE!</v>
      </c>
      <c r="AG28" s="138" t="e">
        <f t="shared" si="9"/>
        <v>#VALUE!</v>
      </c>
      <c r="AH28" s="138" t="e">
        <f t="shared" si="9"/>
        <v>#VALUE!</v>
      </c>
      <c r="AI28" s="138" t="e">
        <f t="shared" si="9"/>
        <v>#VALUE!</v>
      </c>
      <c r="AJ28" s="138" t="e">
        <f t="shared" si="9"/>
        <v>#VALUE!</v>
      </c>
      <c r="AK28" s="138" t="e">
        <f t="shared" ref="AK28:BK28" si="10">FLOOR(AK27/6,1)</f>
        <v>#VALUE!</v>
      </c>
      <c r="AL28" s="138" t="e">
        <f t="shared" si="10"/>
        <v>#VALUE!</v>
      </c>
      <c r="AM28" s="138" t="e">
        <f t="shared" si="10"/>
        <v>#VALUE!</v>
      </c>
      <c r="AN28" s="138" t="e">
        <f t="shared" si="10"/>
        <v>#VALUE!</v>
      </c>
      <c r="AO28" s="138" t="e">
        <f t="shared" si="10"/>
        <v>#VALUE!</v>
      </c>
      <c r="AP28" s="138" t="e">
        <f t="shared" si="10"/>
        <v>#VALUE!</v>
      </c>
      <c r="AQ28" s="138" t="e">
        <f t="shared" si="10"/>
        <v>#VALUE!</v>
      </c>
      <c r="AR28" s="138" t="e">
        <f t="shared" si="10"/>
        <v>#VALUE!</v>
      </c>
      <c r="AS28" s="138" t="e">
        <f t="shared" si="10"/>
        <v>#VALUE!</v>
      </c>
      <c r="AT28" s="138" t="e">
        <f t="shared" si="10"/>
        <v>#VALUE!</v>
      </c>
      <c r="AU28" s="138" t="e">
        <f t="shared" si="10"/>
        <v>#VALUE!</v>
      </c>
      <c r="AV28" s="138" t="e">
        <f t="shared" si="10"/>
        <v>#VALUE!</v>
      </c>
      <c r="AW28" s="138" t="e">
        <f t="shared" si="10"/>
        <v>#VALUE!</v>
      </c>
      <c r="AX28" s="138" t="e">
        <f t="shared" si="10"/>
        <v>#VALUE!</v>
      </c>
      <c r="AY28" s="138" t="e">
        <f t="shared" si="10"/>
        <v>#VALUE!</v>
      </c>
      <c r="AZ28" s="138" t="e">
        <f t="shared" si="10"/>
        <v>#VALUE!</v>
      </c>
      <c r="BA28" s="138" t="e">
        <f t="shared" si="10"/>
        <v>#VALUE!</v>
      </c>
      <c r="BB28" s="138" t="e">
        <f t="shared" si="10"/>
        <v>#VALUE!</v>
      </c>
      <c r="BC28" s="138" t="e">
        <f t="shared" si="10"/>
        <v>#VALUE!</v>
      </c>
      <c r="BD28" s="138" t="e">
        <f t="shared" si="10"/>
        <v>#VALUE!</v>
      </c>
      <c r="BE28" s="138" t="e">
        <f t="shared" si="10"/>
        <v>#VALUE!</v>
      </c>
      <c r="BF28" s="138" t="e">
        <f t="shared" si="10"/>
        <v>#VALUE!</v>
      </c>
      <c r="BG28" s="138" t="e">
        <f t="shared" si="10"/>
        <v>#VALUE!</v>
      </c>
      <c r="BH28" s="138" t="e">
        <f t="shared" si="10"/>
        <v>#VALUE!</v>
      </c>
      <c r="BI28" s="138" t="e">
        <f t="shared" si="10"/>
        <v>#VALUE!</v>
      </c>
      <c r="BJ28" s="138" t="e">
        <f t="shared" si="10"/>
        <v>#VALUE!</v>
      </c>
      <c r="BK28" s="138" t="e">
        <f t="shared" si="10"/>
        <v>#VALUE!</v>
      </c>
    </row>
    <row r="29" spans="2:63" x14ac:dyDescent="0.4">
      <c r="B29" s="81" t="s">
        <v>218</v>
      </c>
      <c r="C29" s="101" t="s">
        <v>218</v>
      </c>
      <c r="D29" s="101" t="s">
        <v>218</v>
      </c>
      <c r="E29" s="139" t="s">
        <v>218</v>
      </c>
      <c r="F29" s="139" t="s">
        <v>218</v>
      </c>
      <c r="G29" s="139" t="s">
        <v>218</v>
      </c>
      <c r="H29" s="139" t="s">
        <v>218</v>
      </c>
      <c r="I29" s="139" t="s">
        <v>218</v>
      </c>
      <c r="J29" s="139" t="s">
        <v>218</v>
      </c>
      <c r="K29" s="139" t="s">
        <v>218</v>
      </c>
      <c r="L29" s="139" t="s">
        <v>218</v>
      </c>
      <c r="M29" s="139" t="s">
        <v>218</v>
      </c>
      <c r="N29" s="139" t="s">
        <v>218</v>
      </c>
      <c r="O29" s="139" t="s">
        <v>218</v>
      </c>
      <c r="P29" s="139" t="s">
        <v>218</v>
      </c>
      <c r="Q29" s="139" t="s">
        <v>218</v>
      </c>
      <c r="R29" s="139" t="s">
        <v>218</v>
      </c>
      <c r="S29" s="139" t="s">
        <v>218</v>
      </c>
      <c r="T29" s="139" t="s">
        <v>218</v>
      </c>
      <c r="U29" s="139" t="s">
        <v>218</v>
      </c>
      <c r="V29" s="139" t="s">
        <v>218</v>
      </c>
      <c r="W29" s="139" t="s">
        <v>218</v>
      </c>
      <c r="X29" s="139" t="s">
        <v>218</v>
      </c>
      <c r="Y29" s="139" t="s">
        <v>218</v>
      </c>
      <c r="Z29" s="139" t="s">
        <v>218</v>
      </c>
      <c r="AA29" s="139" t="s">
        <v>218</v>
      </c>
      <c r="AB29" s="139" t="s">
        <v>218</v>
      </c>
      <c r="AC29" s="139" t="s">
        <v>218</v>
      </c>
      <c r="AD29" s="139" t="s">
        <v>218</v>
      </c>
      <c r="AE29" s="139" t="s">
        <v>218</v>
      </c>
      <c r="AF29" s="139" t="s">
        <v>218</v>
      </c>
      <c r="AG29" s="139" t="s">
        <v>218</v>
      </c>
      <c r="AH29" s="139" t="s">
        <v>218</v>
      </c>
      <c r="AI29" s="139" t="s">
        <v>218</v>
      </c>
      <c r="AJ29" s="139" t="s">
        <v>218</v>
      </c>
      <c r="AK29" s="139" t="s">
        <v>218</v>
      </c>
      <c r="AL29" s="139" t="s">
        <v>218</v>
      </c>
      <c r="AM29" s="139" t="s">
        <v>218</v>
      </c>
      <c r="AN29" s="139" t="s">
        <v>218</v>
      </c>
      <c r="AO29" s="139" t="s">
        <v>218</v>
      </c>
      <c r="AP29" s="139" t="s">
        <v>218</v>
      </c>
      <c r="AQ29" s="139" t="s">
        <v>218</v>
      </c>
      <c r="AR29" s="139" t="s">
        <v>218</v>
      </c>
      <c r="AS29" s="139" t="s">
        <v>218</v>
      </c>
      <c r="AT29" s="139" t="s">
        <v>218</v>
      </c>
      <c r="AU29" s="139" t="s">
        <v>218</v>
      </c>
      <c r="AV29" s="139" t="s">
        <v>218</v>
      </c>
      <c r="AW29" s="139" t="s">
        <v>218</v>
      </c>
      <c r="AX29" s="139" t="s">
        <v>218</v>
      </c>
      <c r="AY29" s="139" t="s">
        <v>218</v>
      </c>
      <c r="AZ29" s="139" t="s">
        <v>218</v>
      </c>
      <c r="BA29" s="139" t="s">
        <v>218</v>
      </c>
      <c r="BB29" s="139" t="s">
        <v>218</v>
      </c>
      <c r="BC29" s="139" t="s">
        <v>218</v>
      </c>
      <c r="BD29" s="139" t="s">
        <v>218</v>
      </c>
      <c r="BE29" s="139" t="s">
        <v>218</v>
      </c>
      <c r="BF29" s="139" t="s">
        <v>218</v>
      </c>
      <c r="BG29" s="139" t="s">
        <v>218</v>
      </c>
      <c r="BH29" s="139" t="s">
        <v>218</v>
      </c>
      <c r="BI29" s="139" t="s">
        <v>218</v>
      </c>
      <c r="BJ29" s="139" t="s">
        <v>218</v>
      </c>
      <c r="BK29" s="139" t="s">
        <v>218</v>
      </c>
    </row>
    <row r="30" spans="2:63" ht="15.9" x14ac:dyDescent="0.45">
      <c r="B30" s="88" t="s">
        <v>577</v>
      </c>
      <c r="C30" s="99" t="s">
        <v>218</v>
      </c>
      <c r="D30" s="99" t="s">
        <v>218</v>
      </c>
      <c r="E30" s="92" t="s">
        <v>218</v>
      </c>
      <c r="F30" s="92" t="s">
        <v>218</v>
      </c>
      <c r="G30" s="92" t="s">
        <v>218</v>
      </c>
      <c r="H30" s="92" t="s">
        <v>218</v>
      </c>
      <c r="I30" s="92" t="s">
        <v>218</v>
      </c>
      <c r="J30" s="92" t="s">
        <v>218</v>
      </c>
      <c r="K30" s="92" t="s">
        <v>218</v>
      </c>
      <c r="L30" s="92" t="s">
        <v>218</v>
      </c>
      <c r="M30" s="92" t="s">
        <v>218</v>
      </c>
      <c r="N30" s="92" t="s">
        <v>218</v>
      </c>
      <c r="O30" s="92" t="s">
        <v>218</v>
      </c>
      <c r="P30" s="92" t="s">
        <v>218</v>
      </c>
      <c r="Q30" s="92" t="s">
        <v>218</v>
      </c>
      <c r="R30" s="92" t="s">
        <v>218</v>
      </c>
      <c r="S30" s="92" t="s">
        <v>218</v>
      </c>
      <c r="T30" s="92" t="s">
        <v>218</v>
      </c>
      <c r="U30" s="92" t="s">
        <v>218</v>
      </c>
      <c r="V30" s="92" t="s">
        <v>218</v>
      </c>
      <c r="W30" s="92" t="s">
        <v>218</v>
      </c>
      <c r="X30" s="92" t="s">
        <v>218</v>
      </c>
      <c r="Y30" s="92" t="s">
        <v>218</v>
      </c>
      <c r="Z30" s="92" t="s">
        <v>218</v>
      </c>
      <c r="AA30" s="92" t="s">
        <v>218</v>
      </c>
      <c r="AB30" s="92" t="s">
        <v>218</v>
      </c>
      <c r="AC30" s="92" t="s">
        <v>218</v>
      </c>
      <c r="AD30" s="92" t="s">
        <v>218</v>
      </c>
      <c r="AE30" s="92" t="s">
        <v>218</v>
      </c>
      <c r="AF30" s="92" t="s">
        <v>218</v>
      </c>
      <c r="AG30" s="92" t="s">
        <v>218</v>
      </c>
      <c r="AH30" s="92" t="s">
        <v>218</v>
      </c>
      <c r="AI30" s="92" t="s">
        <v>218</v>
      </c>
      <c r="AJ30" s="92" t="s">
        <v>218</v>
      </c>
      <c r="AK30" s="92" t="s">
        <v>218</v>
      </c>
      <c r="AL30" s="92" t="s">
        <v>218</v>
      </c>
      <c r="AM30" s="92" t="s">
        <v>218</v>
      </c>
      <c r="AN30" s="92" t="s">
        <v>218</v>
      </c>
      <c r="AO30" s="92" t="s">
        <v>218</v>
      </c>
      <c r="AP30" s="92" t="s">
        <v>218</v>
      </c>
      <c r="AQ30" s="92" t="s">
        <v>218</v>
      </c>
      <c r="AR30" s="92" t="s">
        <v>218</v>
      </c>
      <c r="AS30" s="92" t="s">
        <v>218</v>
      </c>
      <c r="AT30" s="92" t="s">
        <v>218</v>
      </c>
      <c r="AU30" s="92" t="s">
        <v>218</v>
      </c>
      <c r="AV30" s="92" t="s">
        <v>218</v>
      </c>
      <c r="AW30" s="92" t="s">
        <v>218</v>
      </c>
      <c r="AX30" s="92" t="s">
        <v>218</v>
      </c>
      <c r="AY30" s="92" t="s">
        <v>218</v>
      </c>
      <c r="AZ30" s="92" t="s">
        <v>218</v>
      </c>
      <c r="BA30" s="92" t="s">
        <v>218</v>
      </c>
      <c r="BB30" s="92" t="s">
        <v>218</v>
      </c>
      <c r="BC30" s="92" t="s">
        <v>218</v>
      </c>
      <c r="BD30" s="92" t="s">
        <v>218</v>
      </c>
      <c r="BE30" s="92" t="s">
        <v>218</v>
      </c>
      <c r="BF30" s="92" t="s">
        <v>218</v>
      </c>
      <c r="BG30" s="92" t="s">
        <v>218</v>
      </c>
      <c r="BH30" s="92" t="s">
        <v>218</v>
      </c>
      <c r="BI30" s="92" t="s">
        <v>218</v>
      </c>
      <c r="BJ30" s="92" t="s">
        <v>218</v>
      </c>
      <c r="BK30" s="92" t="s">
        <v>218</v>
      </c>
    </row>
    <row r="31" spans="2:63" x14ac:dyDescent="0.4">
      <c r="B31" s="5" t="s">
        <v>97</v>
      </c>
      <c r="C31" s="99" t="s">
        <v>218</v>
      </c>
      <c r="D31" s="99" t="s">
        <v>218</v>
      </c>
      <c r="E31" s="92">
        <f>E13/'Indtast oplysninger'!E9</f>
        <v>9</v>
      </c>
      <c r="F31" s="92">
        <f>F13/'Indtast oplysninger'!F9</f>
        <v>5.5</v>
      </c>
      <c r="G31" s="92">
        <f>G13/'Indtast oplysninger'!G9</f>
        <v>8.4765625</v>
      </c>
      <c r="H31" s="92">
        <f>H13/'Indtast oplysninger'!H9</f>
        <v>6.5</v>
      </c>
      <c r="I31" s="92" t="e">
        <f>I13/'Indtast oplysninger'!I9</f>
        <v>#VALUE!</v>
      </c>
      <c r="J31" s="92" t="e">
        <f>J13/'Indtast oplysninger'!J9</f>
        <v>#VALUE!</v>
      </c>
      <c r="K31" s="92" t="e">
        <f>K13/'Indtast oplysninger'!K9</f>
        <v>#VALUE!</v>
      </c>
      <c r="L31" s="92" t="e">
        <f>L13/'Indtast oplysninger'!L9</f>
        <v>#VALUE!</v>
      </c>
      <c r="M31" s="92" t="e">
        <f>M13/'Indtast oplysninger'!M9</f>
        <v>#VALUE!</v>
      </c>
      <c r="N31" s="92" t="e">
        <f>N13/'Indtast oplysninger'!N9</f>
        <v>#VALUE!</v>
      </c>
      <c r="O31" s="92" t="e">
        <f>O13/'Indtast oplysninger'!O9</f>
        <v>#VALUE!</v>
      </c>
      <c r="P31" s="92" t="e">
        <f>P13/'Indtast oplysninger'!P9</f>
        <v>#VALUE!</v>
      </c>
      <c r="Q31" s="92" t="e">
        <f>Q13/'Indtast oplysninger'!Q9</f>
        <v>#VALUE!</v>
      </c>
      <c r="R31" s="92" t="e">
        <f>R13/'Indtast oplysninger'!R9</f>
        <v>#VALUE!</v>
      </c>
      <c r="S31" s="92" t="e">
        <f>S13/'Indtast oplysninger'!S9</f>
        <v>#VALUE!</v>
      </c>
      <c r="T31" s="92" t="e">
        <f>T13/'Indtast oplysninger'!T9</f>
        <v>#VALUE!</v>
      </c>
      <c r="U31" s="92" t="e">
        <f>U13/'Indtast oplysninger'!U9</f>
        <v>#VALUE!</v>
      </c>
      <c r="V31" s="92" t="e">
        <f>V13/'Indtast oplysninger'!V9</f>
        <v>#VALUE!</v>
      </c>
      <c r="W31" s="92" t="e">
        <f>W13/'Indtast oplysninger'!W9</f>
        <v>#VALUE!</v>
      </c>
      <c r="X31" s="92" t="e">
        <f>X13/'Indtast oplysninger'!X9</f>
        <v>#VALUE!</v>
      </c>
      <c r="Y31" s="92" t="e">
        <f>Y13/'Indtast oplysninger'!Y9</f>
        <v>#VALUE!</v>
      </c>
      <c r="Z31" s="92" t="e">
        <f>Z13/'Indtast oplysninger'!Z9</f>
        <v>#VALUE!</v>
      </c>
      <c r="AA31" s="92" t="e">
        <f>AA13/'Indtast oplysninger'!AA9</f>
        <v>#VALUE!</v>
      </c>
      <c r="AB31" s="92" t="e">
        <f>AB13/'Indtast oplysninger'!AB9</f>
        <v>#VALUE!</v>
      </c>
      <c r="AC31" s="92" t="e">
        <f>AC13/'Indtast oplysninger'!AC9</f>
        <v>#VALUE!</v>
      </c>
      <c r="AD31" s="92" t="e">
        <f>AD13/'Indtast oplysninger'!AD9</f>
        <v>#VALUE!</v>
      </c>
      <c r="AE31" s="92" t="e">
        <f>AE13/'Indtast oplysninger'!AE9</f>
        <v>#VALUE!</v>
      </c>
      <c r="AF31" s="92" t="e">
        <f>AF13/'Indtast oplysninger'!AF9</f>
        <v>#VALUE!</v>
      </c>
      <c r="AG31" s="92" t="e">
        <f>AG13/'Indtast oplysninger'!AG9</f>
        <v>#VALUE!</v>
      </c>
      <c r="AH31" s="92" t="e">
        <f>AH13/'Indtast oplysninger'!AH9</f>
        <v>#VALUE!</v>
      </c>
      <c r="AI31" s="92" t="e">
        <f>AI13/'Indtast oplysninger'!AI9</f>
        <v>#VALUE!</v>
      </c>
      <c r="AJ31" s="92" t="e">
        <f>AJ13/'Indtast oplysninger'!AJ9</f>
        <v>#VALUE!</v>
      </c>
      <c r="AK31" s="92" t="e">
        <f>AK13/'Indtast oplysninger'!AK9</f>
        <v>#VALUE!</v>
      </c>
      <c r="AL31" s="92" t="e">
        <f>AL13/'Indtast oplysninger'!AL9</f>
        <v>#VALUE!</v>
      </c>
      <c r="AM31" s="92" t="e">
        <f>AM13/'Indtast oplysninger'!AM9</f>
        <v>#VALUE!</v>
      </c>
      <c r="AN31" s="92" t="e">
        <f>AN13/'Indtast oplysninger'!AN9</f>
        <v>#VALUE!</v>
      </c>
      <c r="AO31" s="92" t="e">
        <f>AO13/'Indtast oplysninger'!AO9</f>
        <v>#VALUE!</v>
      </c>
      <c r="AP31" s="92" t="e">
        <f>AP13/'Indtast oplysninger'!AP9</f>
        <v>#VALUE!</v>
      </c>
      <c r="AQ31" s="92" t="e">
        <f>AQ13/'Indtast oplysninger'!AQ9</f>
        <v>#VALUE!</v>
      </c>
      <c r="AR31" s="92" t="e">
        <f>AR13/'Indtast oplysninger'!AR9</f>
        <v>#VALUE!</v>
      </c>
      <c r="AS31" s="92" t="e">
        <f>AS13/'Indtast oplysninger'!AS9</f>
        <v>#VALUE!</v>
      </c>
      <c r="AT31" s="92" t="e">
        <f>AT13/'Indtast oplysninger'!AT9</f>
        <v>#VALUE!</v>
      </c>
      <c r="AU31" s="92" t="e">
        <f>AU13/'Indtast oplysninger'!AU9</f>
        <v>#VALUE!</v>
      </c>
      <c r="AV31" s="92" t="e">
        <f>AV13/'Indtast oplysninger'!AV9</f>
        <v>#VALUE!</v>
      </c>
      <c r="AW31" s="92" t="e">
        <f>AW13/'Indtast oplysninger'!AW9</f>
        <v>#VALUE!</v>
      </c>
      <c r="AX31" s="92" t="e">
        <f>AX13/'Indtast oplysninger'!AX9</f>
        <v>#VALUE!</v>
      </c>
      <c r="AY31" s="92" t="e">
        <f>AY13/'Indtast oplysninger'!AY9</f>
        <v>#VALUE!</v>
      </c>
      <c r="AZ31" s="92" t="e">
        <f>AZ13/'Indtast oplysninger'!AZ9</f>
        <v>#VALUE!</v>
      </c>
      <c r="BA31" s="92" t="e">
        <f>BA13/'Indtast oplysninger'!BA9</f>
        <v>#VALUE!</v>
      </c>
      <c r="BB31" s="92" t="e">
        <f>BB13/'Indtast oplysninger'!BB9</f>
        <v>#VALUE!</v>
      </c>
      <c r="BC31" s="92" t="e">
        <f>BC13/'Indtast oplysninger'!BC9</f>
        <v>#VALUE!</v>
      </c>
      <c r="BD31" s="92" t="e">
        <f>BD13/'Indtast oplysninger'!BD9</f>
        <v>#VALUE!</v>
      </c>
      <c r="BE31" s="92" t="e">
        <f>BE13/'Indtast oplysninger'!BE9</f>
        <v>#VALUE!</v>
      </c>
      <c r="BF31" s="92" t="e">
        <f>BF13/'Indtast oplysninger'!BF9</f>
        <v>#VALUE!</v>
      </c>
      <c r="BG31" s="92" t="e">
        <f>BG13/'Indtast oplysninger'!BG9</f>
        <v>#VALUE!</v>
      </c>
      <c r="BH31" s="92" t="e">
        <f>BH13/'Indtast oplysninger'!BH9</f>
        <v>#VALUE!</v>
      </c>
      <c r="BI31" s="92" t="e">
        <f>BI13/'Indtast oplysninger'!BI9</f>
        <v>#VALUE!</v>
      </c>
      <c r="BJ31" s="92" t="e">
        <f>BJ13/'Indtast oplysninger'!BJ9</f>
        <v>#VALUE!</v>
      </c>
      <c r="BK31" s="92" t="e">
        <f>BK13/'Indtast oplysninger'!BK9</f>
        <v>#VALUE!</v>
      </c>
    </row>
    <row r="32" spans="2:63" x14ac:dyDescent="0.4">
      <c r="B32" s="5" t="s">
        <v>98</v>
      </c>
      <c r="C32" s="99" t="s">
        <v>218</v>
      </c>
      <c r="D32" s="99" t="s">
        <v>218</v>
      </c>
      <c r="E32" s="130" t="str">
        <f>'Indtast oplysninger'!E10</f>
        <v>LED Flade</v>
      </c>
      <c r="F32" s="130" t="str">
        <f>'Indtast oplysninger'!F10</f>
        <v>T8 lysstofrør</v>
      </c>
      <c r="G32" s="130" t="str">
        <f>'Indtast oplysninger'!G10</f>
        <v>Kompaktlysstofrør</v>
      </c>
      <c r="H32" s="130" t="str">
        <f>'Indtast oplysninger'!H10</f>
        <v>T5 lysstofrør</v>
      </c>
      <c r="I32" s="130" t="str">
        <f>'Indtast oplysninger'!I10</f>
        <v>&lt; vælg fra listen &gt;</v>
      </c>
      <c r="J32" s="130" t="str">
        <f>'Indtast oplysninger'!J10</f>
        <v>&lt; vælg fra listen &gt;</v>
      </c>
      <c r="K32" s="130" t="str">
        <f>'Indtast oplysninger'!K10</f>
        <v>&lt; vælg fra listen &gt;</v>
      </c>
      <c r="L32" s="130" t="str">
        <f>'Indtast oplysninger'!L10</f>
        <v>&lt; vælg fra listen &gt;</v>
      </c>
      <c r="M32" s="130" t="str">
        <f>'Indtast oplysninger'!M10</f>
        <v>&lt; vælg fra listen &gt;</v>
      </c>
      <c r="N32" s="130" t="str">
        <f>'Indtast oplysninger'!N10</f>
        <v>&lt; vælg fra listen &gt;</v>
      </c>
      <c r="O32" s="130" t="str">
        <f>'Indtast oplysninger'!O10</f>
        <v>&lt; vælg fra listen &gt;</v>
      </c>
      <c r="P32" s="130" t="str">
        <f>'Indtast oplysninger'!P10</f>
        <v>&lt; vælg fra listen &gt;</v>
      </c>
      <c r="Q32" s="130" t="str">
        <f>'Indtast oplysninger'!Q10</f>
        <v>&lt; vælg fra listen &gt;</v>
      </c>
      <c r="R32" s="130" t="str">
        <f>'Indtast oplysninger'!R10</f>
        <v>&lt; vælg fra listen &gt;</v>
      </c>
      <c r="S32" s="130" t="str">
        <f>'Indtast oplysninger'!S10</f>
        <v>&lt; vælg fra listen &gt;</v>
      </c>
      <c r="T32" s="130" t="str">
        <f>'Indtast oplysninger'!T10</f>
        <v>&lt; vælg fra listen &gt;</v>
      </c>
      <c r="U32" s="130" t="str">
        <f>'Indtast oplysninger'!U10</f>
        <v>&lt; vælg fra listen &gt;</v>
      </c>
      <c r="V32" s="130" t="str">
        <f>'Indtast oplysninger'!V10</f>
        <v>&lt; vælg fra listen &gt;</v>
      </c>
      <c r="W32" s="130" t="str">
        <f>'Indtast oplysninger'!W10</f>
        <v>&lt; vælg fra listen &gt;</v>
      </c>
      <c r="X32" s="130" t="str">
        <f>'Indtast oplysninger'!X10</f>
        <v>&lt; vælg fra listen &gt;</v>
      </c>
      <c r="Y32" s="130" t="str">
        <f>'Indtast oplysninger'!Y10</f>
        <v>&lt; vælg fra listen &gt;</v>
      </c>
      <c r="Z32" s="130" t="str">
        <f>'Indtast oplysninger'!Z10</f>
        <v>&lt; vælg fra listen &gt;</v>
      </c>
      <c r="AA32" s="130" t="str">
        <f>'Indtast oplysninger'!AA10</f>
        <v>&lt; vælg fra listen &gt;</v>
      </c>
      <c r="AB32" s="130" t="str">
        <f>'Indtast oplysninger'!AB10</f>
        <v>&lt; vælg fra listen &gt;</v>
      </c>
      <c r="AC32" s="130" t="str">
        <f>'Indtast oplysninger'!AC10</f>
        <v>&lt; vælg fra listen &gt;</v>
      </c>
      <c r="AD32" s="130" t="str">
        <f>'Indtast oplysninger'!AD10</f>
        <v>&lt; vælg fra listen &gt;</v>
      </c>
      <c r="AE32" s="130" t="str">
        <f>'Indtast oplysninger'!AE10</f>
        <v>&lt; vælg fra listen &gt;</v>
      </c>
      <c r="AF32" s="130" t="str">
        <f>'Indtast oplysninger'!AF10</f>
        <v>&lt; vælg fra listen &gt;</v>
      </c>
      <c r="AG32" s="130" t="str">
        <f>'Indtast oplysninger'!AG10</f>
        <v>&lt; vælg fra listen &gt;</v>
      </c>
      <c r="AH32" s="130" t="str">
        <f>'Indtast oplysninger'!AH10</f>
        <v>&lt; vælg fra listen &gt;</v>
      </c>
      <c r="AI32" s="130" t="str">
        <f>'Indtast oplysninger'!AI10</f>
        <v>&lt; vælg fra listen &gt;</v>
      </c>
      <c r="AJ32" s="130" t="str">
        <f>'Indtast oplysninger'!AJ10</f>
        <v>&lt; vælg fra listen &gt;</v>
      </c>
      <c r="AK32" s="130" t="str">
        <f>'Indtast oplysninger'!AK10</f>
        <v>&lt; vælg fra listen &gt;</v>
      </c>
      <c r="AL32" s="130" t="str">
        <f>'Indtast oplysninger'!AL10</f>
        <v>&lt; vælg fra listen &gt;</v>
      </c>
      <c r="AM32" s="130" t="str">
        <f>'Indtast oplysninger'!AM10</f>
        <v>&lt; vælg fra listen &gt;</v>
      </c>
      <c r="AN32" s="130" t="str">
        <f>'Indtast oplysninger'!AN10</f>
        <v>&lt; vælg fra listen &gt;</v>
      </c>
      <c r="AO32" s="130" t="str">
        <f>'Indtast oplysninger'!AO10</f>
        <v>&lt; vælg fra listen &gt;</v>
      </c>
      <c r="AP32" s="130" t="str">
        <f>'Indtast oplysninger'!AP10</f>
        <v>&lt; vælg fra listen &gt;</v>
      </c>
      <c r="AQ32" s="130" t="str">
        <f>'Indtast oplysninger'!AQ10</f>
        <v>&lt; vælg fra listen &gt;</v>
      </c>
      <c r="AR32" s="130" t="str">
        <f>'Indtast oplysninger'!AR10</f>
        <v>&lt; vælg fra listen &gt;</v>
      </c>
      <c r="AS32" s="130" t="str">
        <f>'Indtast oplysninger'!AS10</f>
        <v>&lt; vælg fra listen &gt;</v>
      </c>
      <c r="AT32" s="130" t="str">
        <f>'Indtast oplysninger'!AT10</f>
        <v>&lt; vælg fra listen &gt;</v>
      </c>
      <c r="AU32" s="130" t="str">
        <f>'Indtast oplysninger'!AU10</f>
        <v>&lt; vælg fra listen &gt;</v>
      </c>
      <c r="AV32" s="130" t="str">
        <f>'Indtast oplysninger'!AV10</f>
        <v>&lt; vælg fra listen &gt;</v>
      </c>
      <c r="AW32" s="130" t="str">
        <f>'Indtast oplysninger'!AW10</f>
        <v>&lt; vælg fra listen &gt;</v>
      </c>
      <c r="AX32" s="130" t="str">
        <f>'Indtast oplysninger'!AX10</f>
        <v>&lt; vælg fra listen &gt;</v>
      </c>
      <c r="AY32" s="130" t="str">
        <f>'Indtast oplysninger'!AY10</f>
        <v>&lt; vælg fra listen &gt;</v>
      </c>
      <c r="AZ32" s="130" t="str">
        <f>'Indtast oplysninger'!AZ10</f>
        <v>&lt; vælg fra listen &gt;</v>
      </c>
      <c r="BA32" s="130" t="str">
        <f>'Indtast oplysninger'!BA10</f>
        <v>&lt; vælg fra listen &gt;</v>
      </c>
      <c r="BB32" s="130" t="str">
        <f>'Indtast oplysninger'!BB10</f>
        <v>&lt; vælg fra listen &gt;</v>
      </c>
      <c r="BC32" s="130" t="str">
        <f>'Indtast oplysninger'!BC10</f>
        <v>&lt; vælg fra listen &gt;</v>
      </c>
      <c r="BD32" s="130" t="str">
        <f>'Indtast oplysninger'!BD10</f>
        <v>&lt; vælg fra listen &gt;</v>
      </c>
      <c r="BE32" s="130" t="str">
        <f>'Indtast oplysninger'!BE10</f>
        <v>&lt; vælg fra listen &gt;</v>
      </c>
      <c r="BF32" s="130" t="str">
        <f>'Indtast oplysninger'!BF10</f>
        <v>&lt; vælg fra listen &gt;</v>
      </c>
      <c r="BG32" s="130" t="str">
        <f>'Indtast oplysninger'!BG10</f>
        <v>&lt; vælg fra listen &gt;</v>
      </c>
      <c r="BH32" s="130" t="str">
        <f>'Indtast oplysninger'!BH10</f>
        <v>&lt; vælg fra listen &gt;</v>
      </c>
      <c r="BI32" s="130" t="str">
        <f>'Indtast oplysninger'!BI10</f>
        <v>&lt; vælg fra listen &gt;</v>
      </c>
      <c r="BJ32" s="130" t="str">
        <f>'Indtast oplysninger'!BJ10</f>
        <v>&lt; vælg fra listen &gt;</v>
      </c>
      <c r="BK32" s="130" t="str">
        <f>'Indtast oplysninger'!BK10</f>
        <v>&lt; vælg fra listen &gt;</v>
      </c>
    </row>
    <row r="33" spans="2:63" x14ac:dyDescent="0.4">
      <c r="B33" s="29" t="s">
        <v>474</v>
      </c>
      <c r="C33" s="99" t="s">
        <v>218</v>
      </c>
      <c r="D33" s="99" t="s">
        <v>218</v>
      </c>
      <c r="E33" s="130" t="str">
        <f>'Indtast oplysninger'!E11</f>
        <v>&lt; vælg fra listen &gt;</v>
      </c>
      <c r="F33" s="130" t="str">
        <f>'Indtast oplysninger'!F11</f>
        <v xml:space="preserve"> 2 rør</v>
      </c>
      <c r="G33" s="130" t="str">
        <f>'Indtast oplysninger'!G11</f>
        <v xml:space="preserve"> 1 rør</v>
      </c>
      <c r="H33" s="130" t="str">
        <f>'Indtast oplysninger'!H11</f>
        <v xml:space="preserve"> 2 rør</v>
      </c>
      <c r="I33" s="130" t="str">
        <f>'Indtast oplysninger'!I11</f>
        <v>&lt; vælg fra listen &gt;</v>
      </c>
      <c r="J33" s="130" t="str">
        <f>'Indtast oplysninger'!J11</f>
        <v>&lt; vælg fra listen &gt;</v>
      </c>
      <c r="K33" s="130" t="str">
        <f>'Indtast oplysninger'!K11</f>
        <v>&lt; vælg fra listen &gt;</v>
      </c>
      <c r="L33" s="130" t="str">
        <f>'Indtast oplysninger'!L11</f>
        <v>&lt; vælg fra listen &gt;</v>
      </c>
      <c r="M33" s="130" t="str">
        <f>'Indtast oplysninger'!M11</f>
        <v>&lt; vælg fra listen &gt;</v>
      </c>
      <c r="N33" s="130" t="str">
        <f>'Indtast oplysninger'!N11</f>
        <v>&lt; vælg fra listen &gt;</v>
      </c>
      <c r="O33" s="130" t="str">
        <f>'Indtast oplysninger'!O11</f>
        <v>&lt; vælg fra listen &gt;</v>
      </c>
      <c r="P33" s="130" t="str">
        <f>'Indtast oplysninger'!P11</f>
        <v>&lt; vælg fra listen &gt;</v>
      </c>
      <c r="Q33" s="130" t="str">
        <f>'Indtast oplysninger'!Q11</f>
        <v>&lt; vælg fra listen &gt;</v>
      </c>
      <c r="R33" s="130" t="str">
        <f>'Indtast oplysninger'!R11</f>
        <v>&lt; vælg fra listen &gt;</v>
      </c>
      <c r="S33" s="130" t="str">
        <f>'Indtast oplysninger'!S11</f>
        <v>&lt; vælg fra listen &gt;</v>
      </c>
      <c r="T33" s="130" t="str">
        <f>'Indtast oplysninger'!T11</f>
        <v>&lt; vælg fra listen &gt;</v>
      </c>
      <c r="U33" s="130" t="str">
        <f>'Indtast oplysninger'!U11</f>
        <v>&lt; vælg fra listen &gt;</v>
      </c>
      <c r="V33" s="130" t="str">
        <f>'Indtast oplysninger'!V11</f>
        <v>&lt; vælg fra listen &gt;</v>
      </c>
      <c r="W33" s="130" t="str">
        <f>'Indtast oplysninger'!W11</f>
        <v>&lt; vælg fra listen &gt;</v>
      </c>
      <c r="X33" s="130" t="str">
        <f>'Indtast oplysninger'!X11</f>
        <v>&lt; vælg fra listen &gt;</v>
      </c>
      <c r="Y33" s="130" t="str">
        <f>'Indtast oplysninger'!Y11</f>
        <v>&lt; vælg fra listen &gt;</v>
      </c>
      <c r="Z33" s="130" t="str">
        <f>'Indtast oplysninger'!Z11</f>
        <v>&lt; vælg fra listen &gt;</v>
      </c>
      <c r="AA33" s="130" t="str">
        <f>'Indtast oplysninger'!AA11</f>
        <v>&lt; vælg fra listen &gt;</v>
      </c>
      <c r="AB33" s="130" t="str">
        <f>'Indtast oplysninger'!AB11</f>
        <v>&lt; vælg fra listen &gt;</v>
      </c>
      <c r="AC33" s="130" t="str">
        <f>'Indtast oplysninger'!AC11</f>
        <v>&lt; vælg fra listen &gt;</v>
      </c>
      <c r="AD33" s="130" t="str">
        <f>'Indtast oplysninger'!AD11</f>
        <v>&lt; vælg fra listen &gt;</v>
      </c>
      <c r="AE33" s="130" t="str">
        <f>'Indtast oplysninger'!AE11</f>
        <v>&lt; vælg fra listen &gt;</v>
      </c>
      <c r="AF33" s="130" t="str">
        <f>'Indtast oplysninger'!AF11</f>
        <v>&lt; vælg fra listen &gt;</v>
      </c>
      <c r="AG33" s="130" t="str">
        <f>'Indtast oplysninger'!AG11</f>
        <v>&lt; vælg fra listen &gt;</v>
      </c>
      <c r="AH33" s="130" t="str">
        <f>'Indtast oplysninger'!AH11</f>
        <v>&lt; vælg fra listen &gt;</v>
      </c>
      <c r="AI33" s="130" t="str">
        <f>'Indtast oplysninger'!AI11</f>
        <v>&lt; vælg fra listen &gt;</v>
      </c>
      <c r="AJ33" s="130" t="str">
        <f>'Indtast oplysninger'!AJ11</f>
        <v>&lt; vælg fra listen &gt;</v>
      </c>
      <c r="AK33" s="130" t="str">
        <f>'Indtast oplysninger'!AK11</f>
        <v>&lt; vælg fra listen &gt;</v>
      </c>
      <c r="AL33" s="130" t="str">
        <f>'Indtast oplysninger'!AL11</f>
        <v>&lt; vælg fra listen &gt;</v>
      </c>
      <c r="AM33" s="130" t="str">
        <f>'Indtast oplysninger'!AM11</f>
        <v>&lt; vælg fra listen &gt;</v>
      </c>
      <c r="AN33" s="130" t="str">
        <f>'Indtast oplysninger'!AN11</f>
        <v>&lt; vælg fra listen &gt;</v>
      </c>
      <c r="AO33" s="130" t="str">
        <f>'Indtast oplysninger'!AO11</f>
        <v>&lt; vælg fra listen &gt;</v>
      </c>
      <c r="AP33" s="130" t="str">
        <f>'Indtast oplysninger'!AP11</f>
        <v>&lt; vælg fra listen &gt;</v>
      </c>
      <c r="AQ33" s="130" t="str">
        <f>'Indtast oplysninger'!AQ11</f>
        <v>&lt; vælg fra listen &gt;</v>
      </c>
      <c r="AR33" s="130" t="str">
        <f>'Indtast oplysninger'!AR11</f>
        <v>&lt; vælg fra listen &gt;</v>
      </c>
      <c r="AS33" s="130" t="str">
        <f>'Indtast oplysninger'!AS11</f>
        <v>&lt; vælg fra listen &gt;</v>
      </c>
      <c r="AT33" s="130" t="str">
        <f>'Indtast oplysninger'!AT11</f>
        <v>&lt; vælg fra listen &gt;</v>
      </c>
      <c r="AU33" s="130" t="str">
        <f>'Indtast oplysninger'!AU11</f>
        <v>&lt; vælg fra listen &gt;</v>
      </c>
      <c r="AV33" s="130" t="str">
        <f>'Indtast oplysninger'!AV11</f>
        <v>&lt; vælg fra listen &gt;</v>
      </c>
      <c r="AW33" s="130" t="str">
        <f>'Indtast oplysninger'!AW11</f>
        <v>&lt; vælg fra listen &gt;</v>
      </c>
      <c r="AX33" s="130" t="str">
        <f>'Indtast oplysninger'!AX11</f>
        <v>&lt; vælg fra listen &gt;</v>
      </c>
      <c r="AY33" s="130" t="str">
        <f>'Indtast oplysninger'!AY11</f>
        <v>&lt; vælg fra listen &gt;</v>
      </c>
      <c r="AZ33" s="130" t="str">
        <f>'Indtast oplysninger'!AZ11</f>
        <v>&lt; vælg fra listen &gt;</v>
      </c>
      <c r="BA33" s="130" t="str">
        <f>'Indtast oplysninger'!BA11</f>
        <v>&lt; vælg fra listen &gt;</v>
      </c>
      <c r="BB33" s="130" t="str">
        <f>'Indtast oplysninger'!BB11</f>
        <v>&lt; vælg fra listen &gt;</v>
      </c>
      <c r="BC33" s="130" t="str">
        <f>'Indtast oplysninger'!BC11</f>
        <v>&lt; vælg fra listen &gt;</v>
      </c>
      <c r="BD33" s="130" t="str">
        <f>'Indtast oplysninger'!BD11</f>
        <v>&lt; vælg fra listen &gt;</v>
      </c>
      <c r="BE33" s="130" t="str">
        <f>'Indtast oplysninger'!BE11</f>
        <v>&lt; vælg fra listen &gt;</v>
      </c>
      <c r="BF33" s="130" t="str">
        <f>'Indtast oplysninger'!BF11</f>
        <v>&lt; vælg fra listen &gt;</v>
      </c>
      <c r="BG33" s="130" t="str">
        <f>'Indtast oplysninger'!BG11</f>
        <v>&lt; vælg fra listen &gt;</v>
      </c>
      <c r="BH33" s="130" t="str">
        <f>'Indtast oplysninger'!BH11</f>
        <v>&lt; vælg fra listen &gt;</v>
      </c>
      <c r="BI33" s="130" t="str">
        <f>'Indtast oplysninger'!BI11</f>
        <v>&lt; vælg fra listen &gt;</v>
      </c>
      <c r="BJ33" s="130" t="str">
        <f>'Indtast oplysninger'!BJ11</f>
        <v>&lt; vælg fra listen &gt;</v>
      </c>
      <c r="BK33" s="130" t="str">
        <f>'Indtast oplysninger'!BK11</f>
        <v>&lt; vælg fra listen &gt;</v>
      </c>
    </row>
    <row r="34" spans="2:63" x14ac:dyDescent="0.4">
      <c r="B34" s="5" t="s">
        <v>99</v>
      </c>
      <c r="C34" s="99" t="s">
        <v>218</v>
      </c>
      <c r="D34" s="99" t="s">
        <v>218</v>
      </c>
      <c r="E34" s="92" t="str">
        <f t="shared" ref="E34:AJ34" si="11">IF(OR(E32="T8 lysstofrør",E32="T5 lysstofrør",E32="LED rør"),
IF(OR(E33=" 1 rør",E33=" 2 rør"),
E32&amp;E33,E32&amp;" 2 rør"),
E32)</f>
        <v>LED Flade</v>
      </c>
      <c r="F34" s="92" t="str">
        <f t="shared" si="11"/>
        <v>T8 lysstofrør 2 rør</v>
      </c>
      <c r="G34" s="92" t="str">
        <f t="shared" si="11"/>
        <v>Kompaktlysstofrør</v>
      </c>
      <c r="H34" s="92" t="str">
        <f t="shared" si="11"/>
        <v>T5 lysstofrør 2 rør</v>
      </c>
      <c r="I34" s="92" t="str">
        <f t="shared" si="11"/>
        <v>&lt; vælg fra listen &gt;</v>
      </c>
      <c r="J34" s="92" t="str">
        <f t="shared" si="11"/>
        <v>&lt; vælg fra listen &gt;</v>
      </c>
      <c r="K34" s="92" t="str">
        <f t="shared" si="11"/>
        <v>&lt; vælg fra listen &gt;</v>
      </c>
      <c r="L34" s="92" t="str">
        <f t="shared" si="11"/>
        <v>&lt; vælg fra listen &gt;</v>
      </c>
      <c r="M34" s="92" t="str">
        <f t="shared" si="11"/>
        <v>&lt; vælg fra listen &gt;</v>
      </c>
      <c r="N34" s="92" t="str">
        <f t="shared" si="11"/>
        <v>&lt; vælg fra listen &gt;</v>
      </c>
      <c r="O34" s="92" t="str">
        <f t="shared" si="11"/>
        <v>&lt; vælg fra listen &gt;</v>
      </c>
      <c r="P34" s="92" t="str">
        <f t="shared" si="11"/>
        <v>&lt; vælg fra listen &gt;</v>
      </c>
      <c r="Q34" s="92" t="str">
        <f t="shared" si="11"/>
        <v>&lt; vælg fra listen &gt;</v>
      </c>
      <c r="R34" s="92" t="str">
        <f t="shared" si="11"/>
        <v>&lt; vælg fra listen &gt;</v>
      </c>
      <c r="S34" s="92" t="str">
        <f t="shared" si="11"/>
        <v>&lt; vælg fra listen &gt;</v>
      </c>
      <c r="T34" s="92" t="str">
        <f t="shared" si="11"/>
        <v>&lt; vælg fra listen &gt;</v>
      </c>
      <c r="U34" s="92" t="str">
        <f t="shared" si="11"/>
        <v>&lt; vælg fra listen &gt;</v>
      </c>
      <c r="V34" s="92" t="str">
        <f t="shared" si="11"/>
        <v>&lt; vælg fra listen &gt;</v>
      </c>
      <c r="W34" s="92" t="str">
        <f t="shared" si="11"/>
        <v>&lt; vælg fra listen &gt;</v>
      </c>
      <c r="X34" s="92" t="str">
        <f t="shared" si="11"/>
        <v>&lt; vælg fra listen &gt;</v>
      </c>
      <c r="Y34" s="92" t="str">
        <f t="shared" si="11"/>
        <v>&lt; vælg fra listen &gt;</v>
      </c>
      <c r="Z34" s="92" t="str">
        <f t="shared" si="11"/>
        <v>&lt; vælg fra listen &gt;</v>
      </c>
      <c r="AA34" s="92" t="str">
        <f t="shared" si="11"/>
        <v>&lt; vælg fra listen &gt;</v>
      </c>
      <c r="AB34" s="92" t="str">
        <f t="shared" si="11"/>
        <v>&lt; vælg fra listen &gt;</v>
      </c>
      <c r="AC34" s="92" t="str">
        <f t="shared" si="11"/>
        <v>&lt; vælg fra listen &gt;</v>
      </c>
      <c r="AD34" s="92" t="str">
        <f t="shared" si="11"/>
        <v>&lt; vælg fra listen &gt;</v>
      </c>
      <c r="AE34" s="92" t="str">
        <f t="shared" si="11"/>
        <v>&lt; vælg fra listen &gt;</v>
      </c>
      <c r="AF34" s="92" t="str">
        <f t="shared" si="11"/>
        <v>&lt; vælg fra listen &gt;</v>
      </c>
      <c r="AG34" s="92" t="str">
        <f t="shared" si="11"/>
        <v>&lt; vælg fra listen &gt;</v>
      </c>
      <c r="AH34" s="92" t="str">
        <f t="shared" si="11"/>
        <v>&lt; vælg fra listen &gt;</v>
      </c>
      <c r="AI34" s="92" t="str">
        <f t="shared" si="11"/>
        <v>&lt; vælg fra listen &gt;</v>
      </c>
      <c r="AJ34" s="92" t="str">
        <f t="shared" si="11"/>
        <v>&lt; vælg fra listen &gt;</v>
      </c>
      <c r="AK34" s="92" t="str">
        <f t="shared" ref="AK34:BK34" si="12">IF(OR(AK32="T8 lysstofrør",AK32="T5 lysstofrør",AK32="LED rør"),
IF(OR(AK33=" 1 rør",AK33=" 2 rør"),
AK32&amp;AK33,AK32&amp;" 2 rør"),
AK32)</f>
        <v>&lt; vælg fra listen &gt;</v>
      </c>
      <c r="AL34" s="92" t="str">
        <f t="shared" si="12"/>
        <v>&lt; vælg fra listen &gt;</v>
      </c>
      <c r="AM34" s="92" t="str">
        <f t="shared" si="12"/>
        <v>&lt; vælg fra listen &gt;</v>
      </c>
      <c r="AN34" s="92" t="str">
        <f t="shared" si="12"/>
        <v>&lt; vælg fra listen &gt;</v>
      </c>
      <c r="AO34" s="92" t="str">
        <f t="shared" si="12"/>
        <v>&lt; vælg fra listen &gt;</v>
      </c>
      <c r="AP34" s="92" t="str">
        <f t="shared" si="12"/>
        <v>&lt; vælg fra listen &gt;</v>
      </c>
      <c r="AQ34" s="92" t="str">
        <f t="shared" si="12"/>
        <v>&lt; vælg fra listen &gt;</v>
      </c>
      <c r="AR34" s="92" t="str">
        <f t="shared" si="12"/>
        <v>&lt; vælg fra listen &gt;</v>
      </c>
      <c r="AS34" s="92" t="str">
        <f t="shared" si="12"/>
        <v>&lt; vælg fra listen &gt;</v>
      </c>
      <c r="AT34" s="92" t="str">
        <f t="shared" si="12"/>
        <v>&lt; vælg fra listen &gt;</v>
      </c>
      <c r="AU34" s="92" t="str">
        <f t="shared" si="12"/>
        <v>&lt; vælg fra listen &gt;</v>
      </c>
      <c r="AV34" s="92" t="str">
        <f t="shared" si="12"/>
        <v>&lt; vælg fra listen &gt;</v>
      </c>
      <c r="AW34" s="92" t="str">
        <f t="shared" si="12"/>
        <v>&lt; vælg fra listen &gt;</v>
      </c>
      <c r="AX34" s="92" t="str">
        <f t="shared" si="12"/>
        <v>&lt; vælg fra listen &gt;</v>
      </c>
      <c r="AY34" s="92" t="str">
        <f t="shared" si="12"/>
        <v>&lt; vælg fra listen &gt;</v>
      </c>
      <c r="AZ34" s="92" t="str">
        <f t="shared" si="12"/>
        <v>&lt; vælg fra listen &gt;</v>
      </c>
      <c r="BA34" s="92" t="str">
        <f t="shared" si="12"/>
        <v>&lt; vælg fra listen &gt;</v>
      </c>
      <c r="BB34" s="92" t="str">
        <f t="shared" si="12"/>
        <v>&lt; vælg fra listen &gt;</v>
      </c>
      <c r="BC34" s="92" t="str">
        <f t="shared" si="12"/>
        <v>&lt; vælg fra listen &gt;</v>
      </c>
      <c r="BD34" s="92" t="str">
        <f t="shared" si="12"/>
        <v>&lt; vælg fra listen &gt;</v>
      </c>
      <c r="BE34" s="92" t="str">
        <f t="shared" si="12"/>
        <v>&lt; vælg fra listen &gt;</v>
      </c>
      <c r="BF34" s="92" t="str">
        <f t="shared" si="12"/>
        <v>&lt; vælg fra listen &gt;</v>
      </c>
      <c r="BG34" s="92" t="str">
        <f t="shared" si="12"/>
        <v>&lt; vælg fra listen &gt;</v>
      </c>
      <c r="BH34" s="92" t="str">
        <f t="shared" si="12"/>
        <v>&lt; vælg fra listen &gt;</v>
      </c>
      <c r="BI34" s="92" t="str">
        <f t="shared" si="12"/>
        <v>&lt; vælg fra listen &gt;</v>
      </c>
      <c r="BJ34" s="92" t="str">
        <f t="shared" si="12"/>
        <v>&lt; vælg fra listen &gt;</v>
      </c>
      <c r="BK34" s="92" t="str">
        <f t="shared" si="12"/>
        <v>&lt; vælg fra listen &gt;</v>
      </c>
    </row>
    <row r="35" spans="2:63" x14ac:dyDescent="0.4">
      <c r="B35" t="s">
        <v>18</v>
      </c>
      <c r="C35" s="99" t="s">
        <v>218</v>
      </c>
      <c r="D35" s="99" t="s">
        <v>218</v>
      </c>
      <c r="E35" s="130" t="str">
        <f>'Indtast oplysninger'!E12</f>
        <v>Kun nedad</v>
      </c>
      <c r="F35" s="130" t="str">
        <f>'Indtast oplysninger'!F12</f>
        <v>Kun nedad</v>
      </c>
      <c r="G35" s="130" t="str">
        <f>'Indtast oplysninger'!G12</f>
        <v>Både op og ned</v>
      </c>
      <c r="H35" s="130" t="str">
        <f>'Indtast oplysninger'!H12</f>
        <v>Kun nedad</v>
      </c>
      <c r="I35" s="130" t="str">
        <f>'Indtast oplysninger'!I12</f>
        <v>&lt; vælg fra listen &gt;</v>
      </c>
      <c r="J35" s="130" t="str">
        <f>'Indtast oplysninger'!J12</f>
        <v>&lt; vælg fra listen &gt;</v>
      </c>
      <c r="K35" s="130" t="str">
        <f>'Indtast oplysninger'!K12</f>
        <v>&lt; vælg fra listen &gt;</v>
      </c>
      <c r="L35" s="130" t="str">
        <f>'Indtast oplysninger'!L12</f>
        <v>&lt; vælg fra listen &gt;</v>
      </c>
      <c r="M35" s="130" t="str">
        <f>'Indtast oplysninger'!M12</f>
        <v>&lt; vælg fra listen &gt;</v>
      </c>
      <c r="N35" s="130" t="str">
        <f>'Indtast oplysninger'!N12</f>
        <v>&lt; vælg fra listen &gt;</v>
      </c>
      <c r="O35" s="130" t="str">
        <f>'Indtast oplysninger'!O12</f>
        <v>&lt; vælg fra listen &gt;</v>
      </c>
      <c r="P35" s="130" t="str">
        <f>'Indtast oplysninger'!P12</f>
        <v>&lt; vælg fra listen &gt;</v>
      </c>
      <c r="Q35" s="130" t="str">
        <f>'Indtast oplysninger'!Q12</f>
        <v>&lt; vælg fra listen &gt;</v>
      </c>
      <c r="R35" s="130" t="str">
        <f>'Indtast oplysninger'!R12</f>
        <v>&lt; vælg fra listen &gt;</v>
      </c>
      <c r="S35" s="130" t="str">
        <f>'Indtast oplysninger'!S12</f>
        <v>&lt; vælg fra listen &gt;</v>
      </c>
      <c r="T35" s="130" t="str">
        <f>'Indtast oplysninger'!T12</f>
        <v>&lt; vælg fra listen &gt;</v>
      </c>
      <c r="U35" s="130" t="str">
        <f>'Indtast oplysninger'!U12</f>
        <v>&lt; vælg fra listen &gt;</v>
      </c>
      <c r="V35" s="130" t="str">
        <f>'Indtast oplysninger'!V12</f>
        <v>&lt; vælg fra listen &gt;</v>
      </c>
      <c r="W35" s="130" t="str">
        <f>'Indtast oplysninger'!W12</f>
        <v>&lt; vælg fra listen &gt;</v>
      </c>
      <c r="X35" s="130" t="str">
        <f>'Indtast oplysninger'!X12</f>
        <v>&lt; vælg fra listen &gt;</v>
      </c>
      <c r="Y35" s="130" t="str">
        <f>'Indtast oplysninger'!Y12</f>
        <v>&lt; vælg fra listen &gt;</v>
      </c>
      <c r="Z35" s="130" t="str">
        <f>'Indtast oplysninger'!Z12</f>
        <v>&lt; vælg fra listen &gt;</v>
      </c>
      <c r="AA35" s="130" t="str">
        <f>'Indtast oplysninger'!AA12</f>
        <v>&lt; vælg fra listen &gt;</v>
      </c>
      <c r="AB35" s="130" t="str">
        <f>'Indtast oplysninger'!AB12</f>
        <v>&lt; vælg fra listen &gt;</v>
      </c>
      <c r="AC35" s="130" t="str">
        <f>'Indtast oplysninger'!AC12</f>
        <v>&lt; vælg fra listen &gt;</v>
      </c>
      <c r="AD35" s="130" t="str">
        <f>'Indtast oplysninger'!AD12</f>
        <v>&lt; vælg fra listen &gt;</v>
      </c>
      <c r="AE35" s="130" t="str">
        <f>'Indtast oplysninger'!AE12</f>
        <v>&lt; vælg fra listen &gt;</v>
      </c>
      <c r="AF35" s="130" t="str">
        <f>'Indtast oplysninger'!AF12</f>
        <v>&lt; vælg fra listen &gt;</v>
      </c>
      <c r="AG35" s="130" t="str">
        <f>'Indtast oplysninger'!AG12</f>
        <v>&lt; vælg fra listen &gt;</v>
      </c>
      <c r="AH35" s="130" t="str">
        <f>'Indtast oplysninger'!AH12</f>
        <v>&lt; vælg fra listen &gt;</v>
      </c>
      <c r="AI35" s="130" t="str">
        <f>'Indtast oplysninger'!AI12</f>
        <v>&lt; vælg fra listen &gt;</v>
      </c>
      <c r="AJ35" s="130" t="str">
        <f>'Indtast oplysninger'!AJ12</f>
        <v>&lt; vælg fra listen &gt;</v>
      </c>
      <c r="AK35" s="130" t="str">
        <f>'Indtast oplysninger'!AK12</f>
        <v>&lt; vælg fra listen &gt;</v>
      </c>
      <c r="AL35" s="130" t="str">
        <f>'Indtast oplysninger'!AL12</f>
        <v>&lt; vælg fra listen &gt;</v>
      </c>
      <c r="AM35" s="130" t="str">
        <f>'Indtast oplysninger'!AM12</f>
        <v>&lt; vælg fra listen &gt;</v>
      </c>
      <c r="AN35" s="130" t="str">
        <f>'Indtast oplysninger'!AN12</f>
        <v>&lt; vælg fra listen &gt;</v>
      </c>
      <c r="AO35" s="130" t="str">
        <f>'Indtast oplysninger'!AO12</f>
        <v>&lt; vælg fra listen &gt;</v>
      </c>
      <c r="AP35" s="130" t="str">
        <f>'Indtast oplysninger'!AP12</f>
        <v>&lt; vælg fra listen &gt;</v>
      </c>
      <c r="AQ35" s="130" t="str">
        <f>'Indtast oplysninger'!AQ12</f>
        <v>&lt; vælg fra listen &gt;</v>
      </c>
      <c r="AR35" s="130" t="str">
        <f>'Indtast oplysninger'!AR12</f>
        <v>&lt; vælg fra listen &gt;</v>
      </c>
      <c r="AS35" s="130" t="str">
        <f>'Indtast oplysninger'!AS12</f>
        <v>&lt; vælg fra listen &gt;</v>
      </c>
      <c r="AT35" s="130" t="str">
        <f>'Indtast oplysninger'!AT12</f>
        <v>&lt; vælg fra listen &gt;</v>
      </c>
      <c r="AU35" s="130" t="str">
        <f>'Indtast oplysninger'!AU12</f>
        <v>&lt; vælg fra listen &gt;</v>
      </c>
      <c r="AV35" s="130" t="str">
        <f>'Indtast oplysninger'!AV12</f>
        <v>&lt; vælg fra listen &gt;</v>
      </c>
      <c r="AW35" s="130" t="str">
        <f>'Indtast oplysninger'!AW12</f>
        <v>&lt; vælg fra listen &gt;</v>
      </c>
      <c r="AX35" s="130" t="str">
        <f>'Indtast oplysninger'!AX12</f>
        <v>&lt; vælg fra listen &gt;</v>
      </c>
      <c r="AY35" s="130" t="str">
        <f>'Indtast oplysninger'!AY12</f>
        <v>&lt; vælg fra listen &gt;</v>
      </c>
      <c r="AZ35" s="130" t="str">
        <f>'Indtast oplysninger'!AZ12</f>
        <v>&lt; vælg fra listen &gt;</v>
      </c>
      <c r="BA35" s="130" t="str">
        <f>'Indtast oplysninger'!BA12</f>
        <v>&lt; vælg fra listen &gt;</v>
      </c>
      <c r="BB35" s="130" t="str">
        <f>'Indtast oplysninger'!BB12</f>
        <v>&lt; vælg fra listen &gt;</v>
      </c>
      <c r="BC35" s="130" t="str">
        <f>'Indtast oplysninger'!BC12</f>
        <v>&lt; vælg fra listen &gt;</v>
      </c>
      <c r="BD35" s="130" t="str">
        <f>'Indtast oplysninger'!BD12</f>
        <v>&lt; vælg fra listen &gt;</v>
      </c>
      <c r="BE35" s="130" t="str">
        <f>'Indtast oplysninger'!BE12</f>
        <v>&lt; vælg fra listen &gt;</v>
      </c>
      <c r="BF35" s="130" t="str">
        <f>'Indtast oplysninger'!BF12</f>
        <v>&lt; vælg fra listen &gt;</v>
      </c>
      <c r="BG35" s="130" t="str">
        <f>'Indtast oplysninger'!BG12</f>
        <v>&lt; vælg fra listen &gt;</v>
      </c>
      <c r="BH35" s="130" t="str">
        <f>'Indtast oplysninger'!BH12</f>
        <v>&lt; vælg fra listen &gt;</v>
      </c>
      <c r="BI35" s="130" t="str">
        <f>'Indtast oplysninger'!BI12</f>
        <v>&lt; vælg fra listen &gt;</v>
      </c>
      <c r="BJ35" s="130" t="str">
        <f>'Indtast oplysninger'!BJ12</f>
        <v>&lt; vælg fra listen &gt;</v>
      </c>
      <c r="BK35" s="130" t="str">
        <f>'Indtast oplysninger'!BK12</f>
        <v>&lt; vælg fra listen &gt;</v>
      </c>
    </row>
    <row r="36" spans="2:63" x14ac:dyDescent="0.4">
      <c r="B36" s="84" t="s">
        <v>761</v>
      </c>
      <c r="C36" s="99"/>
      <c r="D36" s="99"/>
      <c r="E36" s="92">
        <f>HLOOKUP(E35,Tabelværdier!$B$147:$D$148,2,FALSE)</f>
        <v>2</v>
      </c>
      <c r="F36" s="92">
        <f>HLOOKUP(F35,Tabelværdier!$B$147:$D$148,2,FALSE)</f>
        <v>2</v>
      </c>
      <c r="G36" s="92">
        <f>HLOOKUP(G35,Tabelværdier!$B$147:$D$148,2,FALSE)</f>
        <v>4</v>
      </c>
      <c r="H36" s="92">
        <f>HLOOKUP(H35,Tabelværdier!$B$147:$D$148,2,FALSE)</f>
        <v>2</v>
      </c>
      <c r="I36" s="92" t="e">
        <f>HLOOKUP(I35,Tabelværdier!$B$147:$D$148,2,FALSE)</f>
        <v>#N/A</v>
      </c>
      <c r="J36" s="92" t="e">
        <f>HLOOKUP(J35,Tabelværdier!$B$147:$D$148,2,FALSE)</f>
        <v>#N/A</v>
      </c>
      <c r="K36" s="92" t="e">
        <f>HLOOKUP(K35,Tabelværdier!$B$147:$D$148,2,FALSE)</f>
        <v>#N/A</v>
      </c>
      <c r="L36" s="92" t="e">
        <f>HLOOKUP(L35,Tabelværdier!$B$147:$D$148,2,FALSE)</f>
        <v>#N/A</v>
      </c>
      <c r="M36" s="92" t="e">
        <f>HLOOKUP(M35,Tabelværdier!$B$147:$D$148,2,FALSE)</f>
        <v>#N/A</v>
      </c>
      <c r="N36" s="92" t="e">
        <f>HLOOKUP(N35,Tabelværdier!$B$147:$D$148,2,FALSE)</f>
        <v>#N/A</v>
      </c>
      <c r="O36" s="92" t="e">
        <f>HLOOKUP(O35,Tabelværdier!$B$147:$D$148,2,FALSE)</f>
        <v>#N/A</v>
      </c>
      <c r="P36" s="92" t="e">
        <f>HLOOKUP(P35,Tabelværdier!$B$147:$D$148,2,FALSE)</f>
        <v>#N/A</v>
      </c>
      <c r="Q36" s="92" t="e">
        <f>HLOOKUP(Q35,Tabelværdier!$B$147:$D$148,2,FALSE)</f>
        <v>#N/A</v>
      </c>
      <c r="R36" s="92" t="e">
        <f>HLOOKUP(R35,Tabelværdier!$B$147:$D$148,2,FALSE)</f>
        <v>#N/A</v>
      </c>
      <c r="S36" s="92" t="e">
        <f>HLOOKUP(S35,Tabelværdier!$B$147:$D$148,2,FALSE)</f>
        <v>#N/A</v>
      </c>
      <c r="T36" s="92" t="e">
        <f>HLOOKUP(T35,Tabelværdier!$B$147:$D$148,2,FALSE)</f>
        <v>#N/A</v>
      </c>
      <c r="U36" s="92" t="e">
        <f>HLOOKUP(U35,Tabelværdier!$B$147:$D$148,2,FALSE)</f>
        <v>#N/A</v>
      </c>
      <c r="V36" s="92" t="e">
        <f>HLOOKUP(V35,Tabelværdier!$B$147:$D$148,2,FALSE)</f>
        <v>#N/A</v>
      </c>
      <c r="W36" s="92" t="e">
        <f>HLOOKUP(W35,Tabelværdier!$B$147:$D$148,2,FALSE)</f>
        <v>#N/A</v>
      </c>
      <c r="X36" s="92" t="e">
        <f>HLOOKUP(X35,Tabelværdier!$B$147:$D$148,2,FALSE)</f>
        <v>#N/A</v>
      </c>
      <c r="Y36" s="92" t="e">
        <f>HLOOKUP(Y35,Tabelværdier!$B$147:$D$148,2,FALSE)</f>
        <v>#N/A</v>
      </c>
      <c r="Z36" s="92" t="e">
        <f>HLOOKUP(Z35,Tabelværdier!$B$147:$D$148,2,FALSE)</f>
        <v>#N/A</v>
      </c>
      <c r="AA36" s="92" t="e">
        <f>HLOOKUP(AA35,Tabelværdier!$B$147:$D$148,2,FALSE)</f>
        <v>#N/A</v>
      </c>
      <c r="AB36" s="92" t="e">
        <f>HLOOKUP(AB35,Tabelværdier!$B$147:$D$148,2,FALSE)</f>
        <v>#N/A</v>
      </c>
      <c r="AC36" s="92" t="e">
        <f>HLOOKUP(AC35,Tabelværdier!$B$147:$D$148,2,FALSE)</f>
        <v>#N/A</v>
      </c>
      <c r="AD36" s="92" t="e">
        <f>HLOOKUP(AD35,Tabelværdier!$B$147:$D$148,2,FALSE)</f>
        <v>#N/A</v>
      </c>
      <c r="AE36" s="92" t="e">
        <f>HLOOKUP(AE35,Tabelværdier!$B$147:$D$148,2,FALSE)</f>
        <v>#N/A</v>
      </c>
      <c r="AF36" s="92" t="e">
        <f>HLOOKUP(AF35,Tabelværdier!$B$147:$D$148,2,FALSE)</f>
        <v>#N/A</v>
      </c>
      <c r="AG36" s="92" t="e">
        <f>HLOOKUP(AG35,Tabelværdier!$B$147:$D$148,2,FALSE)</f>
        <v>#N/A</v>
      </c>
      <c r="AH36" s="92" t="e">
        <f>HLOOKUP(AH35,Tabelværdier!$B$147:$D$148,2,FALSE)</f>
        <v>#N/A</v>
      </c>
      <c r="AI36" s="92" t="e">
        <f>HLOOKUP(AI35,Tabelværdier!$B$147:$D$148,2,FALSE)</f>
        <v>#N/A</v>
      </c>
      <c r="AJ36" s="92" t="e">
        <f>HLOOKUP(AJ35,Tabelværdier!$B$147:$D$148,2,FALSE)</f>
        <v>#N/A</v>
      </c>
      <c r="AK36" s="92" t="e">
        <f>HLOOKUP(AK35,Tabelværdier!$B$147:$D$148,2,FALSE)</f>
        <v>#N/A</v>
      </c>
      <c r="AL36" s="92" t="e">
        <f>HLOOKUP(AL35,Tabelværdier!$B$147:$D$148,2,FALSE)</f>
        <v>#N/A</v>
      </c>
      <c r="AM36" s="92" t="e">
        <f>HLOOKUP(AM35,Tabelværdier!$B$147:$D$148,2,FALSE)</f>
        <v>#N/A</v>
      </c>
      <c r="AN36" s="92" t="e">
        <f>HLOOKUP(AN35,Tabelværdier!$B$147:$D$148,2,FALSE)</f>
        <v>#N/A</v>
      </c>
      <c r="AO36" s="92" t="e">
        <f>HLOOKUP(AO35,Tabelværdier!$B$147:$D$148,2,FALSE)</f>
        <v>#N/A</v>
      </c>
      <c r="AP36" s="92" t="e">
        <f>HLOOKUP(AP35,Tabelværdier!$B$147:$D$148,2,FALSE)</f>
        <v>#N/A</v>
      </c>
      <c r="AQ36" s="92" t="e">
        <f>HLOOKUP(AQ35,Tabelværdier!$B$147:$D$148,2,FALSE)</f>
        <v>#N/A</v>
      </c>
      <c r="AR36" s="92" t="e">
        <f>HLOOKUP(AR35,Tabelværdier!$B$147:$D$148,2,FALSE)</f>
        <v>#N/A</v>
      </c>
      <c r="AS36" s="92" t="e">
        <f>HLOOKUP(AS35,Tabelværdier!$B$147:$D$148,2,FALSE)</f>
        <v>#N/A</v>
      </c>
      <c r="AT36" s="92" t="e">
        <f>HLOOKUP(AT35,Tabelværdier!$B$147:$D$148,2,FALSE)</f>
        <v>#N/A</v>
      </c>
      <c r="AU36" s="92" t="e">
        <f>HLOOKUP(AU35,Tabelværdier!$B$147:$D$148,2,FALSE)</f>
        <v>#N/A</v>
      </c>
      <c r="AV36" s="92" t="e">
        <f>HLOOKUP(AV35,Tabelværdier!$B$147:$D$148,2,FALSE)</f>
        <v>#N/A</v>
      </c>
      <c r="AW36" s="92" t="e">
        <f>HLOOKUP(AW35,Tabelværdier!$B$147:$D$148,2,FALSE)</f>
        <v>#N/A</v>
      </c>
      <c r="AX36" s="92" t="e">
        <f>HLOOKUP(AX35,Tabelværdier!$B$147:$D$148,2,FALSE)</f>
        <v>#N/A</v>
      </c>
      <c r="AY36" s="92" t="e">
        <f>HLOOKUP(AY35,Tabelværdier!$B$147:$D$148,2,FALSE)</f>
        <v>#N/A</v>
      </c>
      <c r="AZ36" s="92" t="e">
        <f>HLOOKUP(AZ35,Tabelværdier!$B$147:$D$148,2,FALSE)</f>
        <v>#N/A</v>
      </c>
      <c r="BA36" s="92" t="e">
        <f>HLOOKUP(BA35,Tabelværdier!$B$147:$D$148,2,FALSE)</f>
        <v>#N/A</v>
      </c>
      <c r="BB36" s="92" t="e">
        <f>HLOOKUP(BB35,Tabelværdier!$B$147:$D$148,2,FALSE)</f>
        <v>#N/A</v>
      </c>
      <c r="BC36" s="92" t="e">
        <f>HLOOKUP(BC35,Tabelværdier!$B$147:$D$148,2,FALSE)</f>
        <v>#N/A</v>
      </c>
      <c r="BD36" s="92" t="e">
        <f>HLOOKUP(BD35,Tabelværdier!$B$147:$D$148,2,FALSE)</f>
        <v>#N/A</v>
      </c>
      <c r="BE36" s="92" t="e">
        <f>HLOOKUP(BE35,Tabelværdier!$B$147:$D$148,2,FALSE)</f>
        <v>#N/A</v>
      </c>
      <c r="BF36" s="92" t="e">
        <f>HLOOKUP(BF35,Tabelværdier!$B$147:$D$148,2,FALSE)</f>
        <v>#N/A</v>
      </c>
      <c r="BG36" s="92" t="e">
        <f>HLOOKUP(BG35,Tabelværdier!$B$147:$D$148,2,FALSE)</f>
        <v>#N/A</v>
      </c>
      <c r="BH36" s="92" t="e">
        <f>HLOOKUP(BH35,Tabelværdier!$B$147:$D$148,2,FALSE)</f>
        <v>#N/A</v>
      </c>
      <c r="BI36" s="92" t="e">
        <f>HLOOKUP(BI35,Tabelværdier!$B$147:$D$148,2,FALSE)</f>
        <v>#N/A</v>
      </c>
      <c r="BJ36" s="92" t="e">
        <f>HLOOKUP(BJ35,Tabelværdier!$B$147:$D$148,2,FALSE)</f>
        <v>#N/A</v>
      </c>
      <c r="BK36" s="92" t="e">
        <f>HLOOKUP(BK35,Tabelværdier!$B$147:$D$148,2,FALSE)</f>
        <v>#N/A</v>
      </c>
    </row>
    <row r="37" spans="2:63" x14ac:dyDescent="0.4">
      <c r="B37" s="5" t="s">
        <v>100</v>
      </c>
      <c r="C37" s="99" t="s">
        <v>218</v>
      </c>
      <c r="D37" s="99" t="s">
        <v>218</v>
      </c>
      <c r="E37" s="92">
        <f>VLOOKUP(E34,Tabelværdier!$A$150:$D$159,E36,FALSE)</f>
        <v>1</v>
      </c>
      <c r="F37" s="92">
        <f>VLOOKUP(F34,Tabelværdier!$A$150:$D$159,F36,FALSE)</f>
        <v>1.1666666666666667</v>
      </c>
      <c r="G37" s="92">
        <f>VLOOKUP(G34,Tabelværdier!$A$150:$D$159,G36,FALSE)</f>
        <v>1.5</v>
      </c>
      <c r="H37" s="92">
        <f>VLOOKUP(H34,Tabelværdier!$A$150:$D$159,H36,FALSE)</f>
        <v>1</v>
      </c>
      <c r="I37" s="92" t="e">
        <f>VLOOKUP(I34,Tabelværdier!$A$150:$D$159,I36,FALSE)</f>
        <v>#N/A</v>
      </c>
      <c r="J37" s="92" t="e">
        <f>VLOOKUP(J34,Tabelværdier!$A$150:$D$159,J36,FALSE)</f>
        <v>#N/A</v>
      </c>
      <c r="K37" s="92" t="e">
        <f>VLOOKUP(K34,Tabelværdier!$A$150:$D$159,K36,FALSE)</f>
        <v>#N/A</v>
      </c>
      <c r="L37" s="92" t="e">
        <f>VLOOKUP(L34,Tabelværdier!$A$150:$D$159,L36,FALSE)</f>
        <v>#N/A</v>
      </c>
      <c r="M37" s="92" t="e">
        <f>VLOOKUP(M34,Tabelværdier!$A$150:$D$159,M36,FALSE)</f>
        <v>#N/A</v>
      </c>
      <c r="N37" s="92" t="e">
        <f>VLOOKUP(N34,Tabelværdier!$A$150:$D$159,N36,FALSE)</f>
        <v>#N/A</v>
      </c>
      <c r="O37" s="92" t="e">
        <f>VLOOKUP(O34,Tabelværdier!$A$150:$D$159,O36,FALSE)</f>
        <v>#N/A</v>
      </c>
      <c r="P37" s="92" t="e">
        <f>VLOOKUP(P34,Tabelværdier!$A$150:$D$159,P36,FALSE)</f>
        <v>#N/A</v>
      </c>
      <c r="Q37" s="92" t="e">
        <f>VLOOKUP(Q34,Tabelværdier!$A$150:$D$159,Q36,FALSE)</f>
        <v>#N/A</v>
      </c>
      <c r="R37" s="92" t="e">
        <f>VLOOKUP(R34,Tabelværdier!$A$150:$D$159,R36,FALSE)</f>
        <v>#N/A</v>
      </c>
      <c r="S37" s="92" t="e">
        <f>VLOOKUP(S34,Tabelværdier!$A$150:$D$159,S36,FALSE)</f>
        <v>#N/A</v>
      </c>
      <c r="T37" s="92" t="e">
        <f>VLOOKUP(T34,Tabelværdier!$A$150:$D$159,T36,FALSE)</f>
        <v>#N/A</v>
      </c>
      <c r="U37" s="92" t="e">
        <f>VLOOKUP(U34,Tabelværdier!$A$150:$D$159,U36,FALSE)</f>
        <v>#N/A</v>
      </c>
      <c r="V37" s="92" t="e">
        <f>VLOOKUP(V34,Tabelværdier!$A$150:$D$159,V36,FALSE)</f>
        <v>#N/A</v>
      </c>
      <c r="W37" s="92" t="e">
        <f>VLOOKUP(W34,Tabelværdier!$A$150:$D$159,W36,FALSE)</f>
        <v>#N/A</v>
      </c>
      <c r="X37" s="92" t="e">
        <f>VLOOKUP(X34,Tabelværdier!$A$150:$D$159,X36,FALSE)</f>
        <v>#N/A</v>
      </c>
      <c r="Y37" s="92" t="e">
        <f>VLOOKUP(Y34,Tabelværdier!$A$150:$D$159,Y36,FALSE)</f>
        <v>#N/A</v>
      </c>
      <c r="Z37" s="92" t="e">
        <f>VLOOKUP(Z34,Tabelværdier!$A$150:$D$159,Z36,FALSE)</f>
        <v>#N/A</v>
      </c>
      <c r="AA37" s="92" t="e">
        <f>VLOOKUP(AA34,Tabelværdier!$A$150:$D$159,AA36,FALSE)</f>
        <v>#N/A</v>
      </c>
      <c r="AB37" s="92" t="e">
        <f>VLOOKUP(AB34,Tabelværdier!$A$150:$D$159,AB36,FALSE)</f>
        <v>#N/A</v>
      </c>
      <c r="AC37" s="92" t="e">
        <f>VLOOKUP(AC34,Tabelværdier!$A$150:$D$159,AC36,FALSE)</f>
        <v>#N/A</v>
      </c>
      <c r="AD37" s="92" t="e">
        <f>VLOOKUP(AD34,Tabelværdier!$A$150:$D$159,AD36,FALSE)</f>
        <v>#N/A</v>
      </c>
      <c r="AE37" s="92" t="e">
        <f>VLOOKUP(AE34,Tabelværdier!$A$150:$D$159,AE36,FALSE)</f>
        <v>#N/A</v>
      </c>
      <c r="AF37" s="92" t="e">
        <f>VLOOKUP(AF34,Tabelværdier!$A$150:$D$159,AF36,FALSE)</f>
        <v>#N/A</v>
      </c>
      <c r="AG37" s="92" t="e">
        <f>VLOOKUP(AG34,Tabelværdier!$A$150:$D$159,AG36,FALSE)</f>
        <v>#N/A</v>
      </c>
      <c r="AH37" s="92" t="e">
        <f>VLOOKUP(AH34,Tabelværdier!$A$150:$D$159,AH36,FALSE)</f>
        <v>#N/A</v>
      </c>
      <c r="AI37" s="92" t="e">
        <f>VLOOKUP(AI34,Tabelværdier!$A$150:$D$159,AI36,FALSE)</f>
        <v>#N/A</v>
      </c>
      <c r="AJ37" s="92" t="e">
        <f>VLOOKUP(AJ34,Tabelværdier!$A$150:$D$159,AJ36,FALSE)</f>
        <v>#N/A</v>
      </c>
      <c r="AK37" s="92" t="e">
        <f>VLOOKUP(AK34,Tabelværdier!$A$150:$D$159,AK36,FALSE)</f>
        <v>#N/A</v>
      </c>
      <c r="AL37" s="92" t="e">
        <f>VLOOKUP(AL34,Tabelværdier!$A$150:$D$159,AL36,FALSE)</f>
        <v>#N/A</v>
      </c>
      <c r="AM37" s="92" t="e">
        <f>VLOOKUP(AM34,Tabelværdier!$A$150:$D$159,AM36,FALSE)</f>
        <v>#N/A</v>
      </c>
      <c r="AN37" s="92" t="e">
        <f>VLOOKUP(AN34,Tabelværdier!$A$150:$D$159,AN36,FALSE)</f>
        <v>#N/A</v>
      </c>
      <c r="AO37" s="92" t="e">
        <f>VLOOKUP(AO34,Tabelværdier!$A$150:$D$159,AO36,FALSE)</f>
        <v>#N/A</v>
      </c>
      <c r="AP37" s="92" t="e">
        <f>VLOOKUP(AP34,Tabelværdier!$A$150:$D$159,AP36,FALSE)</f>
        <v>#N/A</v>
      </c>
      <c r="AQ37" s="92" t="e">
        <f>VLOOKUP(AQ34,Tabelværdier!$A$150:$D$159,AQ36,FALSE)</f>
        <v>#N/A</v>
      </c>
      <c r="AR37" s="92" t="e">
        <f>VLOOKUP(AR34,Tabelværdier!$A$150:$D$159,AR36,FALSE)</f>
        <v>#N/A</v>
      </c>
      <c r="AS37" s="92" t="e">
        <f>VLOOKUP(AS34,Tabelværdier!$A$150:$D$159,AS36,FALSE)</f>
        <v>#N/A</v>
      </c>
      <c r="AT37" s="92" t="e">
        <f>VLOOKUP(AT34,Tabelværdier!$A$150:$D$159,AT36,FALSE)</f>
        <v>#N/A</v>
      </c>
      <c r="AU37" s="92" t="e">
        <f>VLOOKUP(AU34,Tabelværdier!$A$150:$D$159,AU36,FALSE)</f>
        <v>#N/A</v>
      </c>
      <c r="AV37" s="92" t="e">
        <f>VLOOKUP(AV34,Tabelværdier!$A$150:$D$159,AV36,FALSE)</f>
        <v>#N/A</v>
      </c>
      <c r="AW37" s="92" t="e">
        <f>VLOOKUP(AW34,Tabelværdier!$A$150:$D$159,AW36,FALSE)</f>
        <v>#N/A</v>
      </c>
      <c r="AX37" s="92" t="e">
        <f>VLOOKUP(AX34,Tabelværdier!$A$150:$D$159,AX36,FALSE)</f>
        <v>#N/A</v>
      </c>
      <c r="AY37" s="92" t="e">
        <f>VLOOKUP(AY34,Tabelværdier!$A$150:$D$159,AY36,FALSE)</f>
        <v>#N/A</v>
      </c>
      <c r="AZ37" s="92" t="e">
        <f>VLOOKUP(AZ34,Tabelværdier!$A$150:$D$159,AZ36,FALSE)</f>
        <v>#N/A</v>
      </c>
      <c r="BA37" s="92" t="e">
        <f>VLOOKUP(BA34,Tabelværdier!$A$150:$D$159,BA36,FALSE)</f>
        <v>#N/A</v>
      </c>
      <c r="BB37" s="92" t="e">
        <f>VLOOKUP(BB34,Tabelværdier!$A$150:$D$159,BB36,FALSE)</f>
        <v>#N/A</v>
      </c>
      <c r="BC37" s="92" t="e">
        <f>VLOOKUP(BC34,Tabelværdier!$A$150:$D$159,BC36,FALSE)</f>
        <v>#N/A</v>
      </c>
      <c r="BD37" s="92" t="e">
        <f>VLOOKUP(BD34,Tabelværdier!$A$150:$D$159,BD36,FALSE)</f>
        <v>#N/A</v>
      </c>
      <c r="BE37" s="92" t="e">
        <f>VLOOKUP(BE34,Tabelværdier!$A$150:$D$159,BE36,FALSE)</f>
        <v>#N/A</v>
      </c>
      <c r="BF37" s="92" t="e">
        <f>VLOOKUP(BF34,Tabelværdier!$A$150:$D$159,BF36,FALSE)</f>
        <v>#N/A</v>
      </c>
      <c r="BG37" s="92" t="e">
        <f>VLOOKUP(BG34,Tabelværdier!$A$150:$D$159,BG36,FALSE)</f>
        <v>#N/A</v>
      </c>
      <c r="BH37" s="92" t="e">
        <f>VLOOKUP(BH34,Tabelværdier!$A$150:$D$159,BH36,FALSE)</f>
        <v>#N/A</v>
      </c>
      <c r="BI37" s="92" t="e">
        <f>VLOOKUP(BI34,Tabelværdier!$A$150:$D$159,BI36,FALSE)</f>
        <v>#N/A</v>
      </c>
      <c r="BJ37" s="92" t="e">
        <f>VLOOKUP(BJ34,Tabelværdier!$A$150:$D$159,BJ36,FALSE)</f>
        <v>#N/A</v>
      </c>
      <c r="BK37" s="92" t="e">
        <f>VLOOKUP(BK34,Tabelværdier!$A$150:$D$159,BK36,FALSE)</f>
        <v>#N/A</v>
      </c>
    </row>
    <row r="38" spans="2:63" x14ac:dyDescent="0.4">
      <c r="B38" s="5" t="s">
        <v>101</v>
      </c>
      <c r="C38" s="99" t="s">
        <v>218</v>
      </c>
      <c r="D38" s="99" t="s">
        <v>218</v>
      </c>
      <c r="E38" s="92">
        <f>E31*E37</f>
        <v>9</v>
      </c>
      <c r="F38" s="92">
        <f t="shared" ref="F38:AJ38" si="13">F31*F37</f>
        <v>6.416666666666667</v>
      </c>
      <c r="G38" s="92">
        <f t="shared" si="13"/>
        <v>12.71484375</v>
      </c>
      <c r="H38" s="92">
        <f t="shared" si="13"/>
        <v>6.5</v>
      </c>
      <c r="I38" s="92" t="e">
        <f t="shared" si="13"/>
        <v>#VALUE!</v>
      </c>
      <c r="J38" s="92" t="e">
        <f t="shared" si="13"/>
        <v>#VALUE!</v>
      </c>
      <c r="K38" s="92" t="e">
        <f t="shared" si="13"/>
        <v>#VALUE!</v>
      </c>
      <c r="L38" s="92" t="e">
        <f t="shared" si="13"/>
        <v>#VALUE!</v>
      </c>
      <c r="M38" s="92" t="e">
        <f t="shared" si="13"/>
        <v>#VALUE!</v>
      </c>
      <c r="N38" s="92" t="e">
        <f t="shared" si="13"/>
        <v>#VALUE!</v>
      </c>
      <c r="O38" s="92" t="e">
        <f t="shared" si="13"/>
        <v>#VALUE!</v>
      </c>
      <c r="P38" s="92" t="e">
        <f t="shared" si="13"/>
        <v>#VALUE!</v>
      </c>
      <c r="Q38" s="92" t="e">
        <f t="shared" si="13"/>
        <v>#VALUE!</v>
      </c>
      <c r="R38" s="92" t="e">
        <f t="shared" si="13"/>
        <v>#VALUE!</v>
      </c>
      <c r="S38" s="92" t="e">
        <f t="shared" si="13"/>
        <v>#VALUE!</v>
      </c>
      <c r="T38" s="92" t="e">
        <f t="shared" si="13"/>
        <v>#VALUE!</v>
      </c>
      <c r="U38" s="92" t="e">
        <f t="shared" si="13"/>
        <v>#VALUE!</v>
      </c>
      <c r="V38" s="92" t="e">
        <f t="shared" si="13"/>
        <v>#VALUE!</v>
      </c>
      <c r="W38" s="92" t="e">
        <f t="shared" si="13"/>
        <v>#VALUE!</v>
      </c>
      <c r="X38" s="92" t="e">
        <f t="shared" si="13"/>
        <v>#VALUE!</v>
      </c>
      <c r="Y38" s="92" t="e">
        <f t="shared" si="13"/>
        <v>#VALUE!</v>
      </c>
      <c r="Z38" s="92" t="e">
        <f t="shared" si="13"/>
        <v>#VALUE!</v>
      </c>
      <c r="AA38" s="92" t="e">
        <f t="shared" si="13"/>
        <v>#VALUE!</v>
      </c>
      <c r="AB38" s="92" t="e">
        <f t="shared" si="13"/>
        <v>#VALUE!</v>
      </c>
      <c r="AC38" s="92" t="e">
        <f t="shared" si="13"/>
        <v>#VALUE!</v>
      </c>
      <c r="AD38" s="92" t="e">
        <f t="shared" si="13"/>
        <v>#VALUE!</v>
      </c>
      <c r="AE38" s="92" t="e">
        <f t="shared" si="13"/>
        <v>#VALUE!</v>
      </c>
      <c r="AF38" s="92" t="e">
        <f t="shared" si="13"/>
        <v>#VALUE!</v>
      </c>
      <c r="AG38" s="92" t="e">
        <f t="shared" si="13"/>
        <v>#VALUE!</v>
      </c>
      <c r="AH38" s="92" t="e">
        <f t="shared" si="13"/>
        <v>#VALUE!</v>
      </c>
      <c r="AI38" s="92" t="e">
        <f t="shared" si="13"/>
        <v>#VALUE!</v>
      </c>
      <c r="AJ38" s="92" t="e">
        <f t="shared" si="13"/>
        <v>#VALUE!</v>
      </c>
      <c r="AK38" s="92" t="e">
        <f t="shared" ref="AK38:BK38" si="14">AK31*AK37</f>
        <v>#VALUE!</v>
      </c>
      <c r="AL38" s="92" t="e">
        <f t="shared" si="14"/>
        <v>#VALUE!</v>
      </c>
      <c r="AM38" s="92" t="e">
        <f t="shared" si="14"/>
        <v>#VALUE!</v>
      </c>
      <c r="AN38" s="92" t="e">
        <f t="shared" si="14"/>
        <v>#VALUE!</v>
      </c>
      <c r="AO38" s="92" t="e">
        <f t="shared" si="14"/>
        <v>#VALUE!</v>
      </c>
      <c r="AP38" s="92" t="e">
        <f t="shared" si="14"/>
        <v>#VALUE!</v>
      </c>
      <c r="AQ38" s="92" t="e">
        <f t="shared" si="14"/>
        <v>#VALUE!</v>
      </c>
      <c r="AR38" s="92" t="e">
        <f t="shared" si="14"/>
        <v>#VALUE!</v>
      </c>
      <c r="AS38" s="92" t="e">
        <f t="shared" si="14"/>
        <v>#VALUE!</v>
      </c>
      <c r="AT38" s="92" t="e">
        <f t="shared" si="14"/>
        <v>#VALUE!</v>
      </c>
      <c r="AU38" s="92" t="e">
        <f t="shared" si="14"/>
        <v>#VALUE!</v>
      </c>
      <c r="AV38" s="92" t="e">
        <f t="shared" si="14"/>
        <v>#VALUE!</v>
      </c>
      <c r="AW38" s="92" t="e">
        <f t="shared" si="14"/>
        <v>#VALUE!</v>
      </c>
      <c r="AX38" s="92" t="e">
        <f t="shared" si="14"/>
        <v>#VALUE!</v>
      </c>
      <c r="AY38" s="92" t="e">
        <f t="shared" si="14"/>
        <v>#VALUE!</v>
      </c>
      <c r="AZ38" s="92" t="e">
        <f t="shared" si="14"/>
        <v>#VALUE!</v>
      </c>
      <c r="BA38" s="92" t="e">
        <f t="shared" si="14"/>
        <v>#VALUE!</v>
      </c>
      <c r="BB38" s="92" t="e">
        <f t="shared" si="14"/>
        <v>#VALUE!</v>
      </c>
      <c r="BC38" s="92" t="e">
        <f t="shared" si="14"/>
        <v>#VALUE!</v>
      </c>
      <c r="BD38" s="92" t="e">
        <f t="shared" si="14"/>
        <v>#VALUE!</v>
      </c>
      <c r="BE38" s="92" t="e">
        <f t="shared" si="14"/>
        <v>#VALUE!</v>
      </c>
      <c r="BF38" s="92" t="e">
        <f t="shared" si="14"/>
        <v>#VALUE!</v>
      </c>
      <c r="BG38" s="92" t="e">
        <f t="shared" si="14"/>
        <v>#VALUE!</v>
      </c>
      <c r="BH38" s="92" t="e">
        <f t="shared" si="14"/>
        <v>#VALUE!</v>
      </c>
      <c r="BI38" s="92" t="e">
        <f t="shared" si="14"/>
        <v>#VALUE!</v>
      </c>
      <c r="BJ38" s="92" t="e">
        <f t="shared" si="14"/>
        <v>#VALUE!</v>
      </c>
      <c r="BK38" s="92" t="e">
        <f t="shared" si="14"/>
        <v>#VALUE!</v>
      </c>
    </row>
    <row r="39" spans="2:63" x14ac:dyDescent="0.4">
      <c r="B39" s="5" t="s">
        <v>102</v>
      </c>
      <c r="C39" s="99" t="s">
        <v>218</v>
      </c>
      <c r="D39" s="99" t="s">
        <v>232</v>
      </c>
      <c r="E39" s="131">
        <f>(E25+E26)/E13</f>
        <v>0.11213833333333333</v>
      </c>
      <c r="F39" s="131">
        <f t="shared" ref="F39:BK39" si="15">(F25+F26)/F13</f>
        <v>0.13530909090909091</v>
      </c>
      <c r="G39" s="131">
        <f t="shared" si="15"/>
        <v>9.8769400921658992E-2</v>
      </c>
      <c r="H39" s="131">
        <f t="shared" si="15"/>
        <v>0.10304307692307692</v>
      </c>
      <c r="I39" s="131" t="e">
        <f t="shared" si="15"/>
        <v>#VALUE!</v>
      </c>
      <c r="J39" s="131" t="e">
        <f t="shared" si="15"/>
        <v>#VALUE!</v>
      </c>
      <c r="K39" s="131" t="e">
        <f t="shared" si="15"/>
        <v>#VALUE!</v>
      </c>
      <c r="L39" s="131" t="e">
        <f t="shared" si="15"/>
        <v>#VALUE!</v>
      </c>
      <c r="M39" s="131" t="e">
        <f t="shared" si="15"/>
        <v>#VALUE!</v>
      </c>
      <c r="N39" s="131" t="e">
        <f t="shared" si="15"/>
        <v>#VALUE!</v>
      </c>
      <c r="O39" s="131" t="e">
        <f t="shared" si="15"/>
        <v>#VALUE!</v>
      </c>
      <c r="P39" s="131" t="e">
        <f t="shared" si="15"/>
        <v>#VALUE!</v>
      </c>
      <c r="Q39" s="131" t="e">
        <f t="shared" si="15"/>
        <v>#VALUE!</v>
      </c>
      <c r="R39" s="131" t="e">
        <f t="shared" si="15"/>
        <v>#VALUE!</v>
      </c>
      <c r="S39" s="131" t="e">
        <f t="shared" si="15"/>
        <v>#VALUE!</v>
      </c>
      <c r="T39" s="131" t="e">
        <f t="shared" si="15"/>
        <v>#VALUE!</v>
      </c>
      <c r="U39" s="131" t="e">
        <f t="shared" si="15"/>
        <v>#VALUE!</v>
      </c>
      <c r="V39" s="131" t="e">
        <f t="shared" si="15"/>
        <v>#VALUE!</v>
      </c>
      <c r="W39" s="131" t="e">
        <f t="shared" si="15"/>
        <v>#VALUE!</v>
      </c>
      <c r="X39" s="131" t="e">
        <f t="shared" si="15"/>
        <v>#VALUE!</v>
      </c>
      <c r="Y39" s="131" t="e">
        <f t="shared" si="15"/>
        <v>#VALUE!</v>
      </c>
      <c r="Z39" s="131" t="e">
        <f t="shared" si="15"/>
        <v>#VALUE!</v>
      </c>
      <c r="AA39" s="131" t="e">
        <f t="shared" si="15"/>
        <v>#VALUE!</v>
      </c>
      <c r="AB39" s="131" t="e">
        <f t="shared" si="15"/>
        <v>#VALUE!</v>
      </c>
      <c r="AC39" s="131" t="e">
        <f t="shared" si="15"/>
        <v>#VALUE!</v>
      </c>
      <c r="AD39" s="131" t="e">
        <f t="shared" si="15"/>
        <v>#VALUE!</v>
      </c>
      <c r="AE39" s="131" t="e">
        <f t="shared" si="15"/>
        <v>#VALUE!</v>
      </c>
      <c r="AF39" s="131" t="e">
        <f t="shared" si="15"/>
        <v>#VALUE!</v>
      </c>
      <c r="AG39" s="131" t="e">
        <f t="shared" si="15"/>
        <v>#VALUE!</v>
      </c>
      <c r="AH39" s="131" t="e">
        <f t="shared" si="15"/>
        <v>#VALUE!</v>
      </c>
      <c r="AI39" s="131" t="e">
        <f t="shared" si="15"/>
        <v>#VALUE!</v>
      </c>
      <c r="AJ39" s="131" t="e">
        <f t="shared" si="15"/>
        <v>#VALUE!</v>
      </c>
      <c r="AK39" s="131" t="e">
        <f t="shared" si="15"/>
        <v>#VALUE!</v>
      </c>
      <c r="AL39" s="131" t="e">
        <f t="shared" si="15"/>
        <v>#VALUE!</v>
      </c>
      <c r="AM39" s="131" t="e">
        <f t="shared" si="15"/>
        <v>#VALUE!</v>
      </c>
      <c r="AN39" s="131" t="e">
        <f t="shared" si="15"/>
        <v>#VALUE!</v>
      </c>
      <c r="AO39" s="131" t="e">
        <f t="shared" si="15"/>
        <v>#VALUE!</v>
      </c>
      <c r="AP39" s="131" t="e">
        <f t="shared" si="15"/>
        <v>#VALUE!</v>
      </c>
      <c r="AQ39" s="131" t="e">
        <f t="shared" si="15"/>
        <v>#VALUE!</v>
      </c>
      <c r="AR39" s="131" t="e">
        <f t="shared" si="15"/>
        <v>#VALUE!</v>
      </c>
      <c r="AS39" s="131" t="e">
        <f t="shared" si="15"/>
        <v>#VALUE!</v>
      </c>
      <c r="AT39" s="131" t="e">
        <f t="shared" si="15"/>
        <v>#VALUE!</v>
      </c>
      <c r="AU39" s="131" t="e">
        <f t="shared" si="15"/>
        <v>#VALUE!</v>
      </c>
      <c r="AV39" s="131" t="e">
        <f t="shared" si="15"/>
        <v>#VALUE!</v>
      </c>
      <c r="AW39" s="131" t="e">
        <f t="shared" si="15"/>
        <v>#VALUE!</v>
      </c>
      <c r="AX39" s="131" t="e">
        <f t="shared" si="15"/>
        <v>#VALUE!</v>
      </c>
      <c r="AY39" s="131" t="e">
        <f t="shared" si="15"/>
        <v>#VALUE!</v>
      </c>
      <c r="AZ39" s="131" t="e">
        <f t="shared" si="15"/>
        <v>#VALUE!</v>
      </c>
      <c r="BA39" s="131" t="e">
        <f t="shared" si="15"/>
        <v>#VALUE!</v>
      </c>
      <c r="BB39" s="131" t="e">
        <f t="shared" si="15"/>
        <v>#VALUE!</v>
      </c>
      <c r="BC39" s="131" t="e">
        <f t="shared" si="15"/>
        <v>#VALUE!</v>
      </c>
      <c r="BD39" s="131" t="e">
        <f t="shared" si="15"/>
        <v>#VALUE!</v>
      </c>
      <c r="BE39" s="131" t="e">
        <f t="shared" si="15"/>
        <v>#VALUE!</v>
      </c>
      <c r="BF39" s="131" t="e">
        <f t="shared" si="15"/>
        <v>#VALUE!</v>
      </c>
      <c r="BG39" s="131" t="e">
        <f t="shared" si="15"/>
        <v>#VALUE!</v>
      </c>
      <c r="BH39" s="131" t="e">
        <f t="shared" si="15"/>
        <v>#VALUE!</v>
      </c>
      <c r="BI39" s="131" t="e">
        <f t="shared" si="15"/>
        <v>#VALUE!</v>
      </c>
      <c r="BJ39" s="131" t="e">
        <f t="shared" si="15"/>
        <v>#VALUE!</v>
      </c>
      <c r="BK39" s="131" t="e">
        <f t="shared" si="15"/>
        <v>#VALUE!</v>
      </c>
    </row>
    <row r="40" spans="2:63" x14ac:dyDescent="0.4">
      <c r="B40" s="84" t="s">
        <v>570</v>
      </c>
      <c r="C40" s="99" t="s">
        <v>218</v>
      </c>
      <c r="D40" s="99" t="s">
        <v>218</v>
      </c>
      <c r="E40" s="92">
        <f>Tabelværdier!$H$137</f>
        <v>0.15</v>
      </c>
      <c r="F40" s="92">
        <f>Tabelværdier!$H$137</f>
        <v>0.15</v>
      </c>
      <c r="G40" s="92">
        <f>Tabelværdier!$H$137</f>
        <v>0.15</v>
      </c>
      <c r="H40" s="92">
        <f>Tabelværdier!$H$137</f>
        <v>0.15</v>
      </c>
      <c r="I40" s="92">
        <f>Tabelværdier!$H$137</f>
        <v>0.15</v>
      </c>
      <c r="J40" s="92">
        <f>Tabelværdier!$H$137</f>
        <v>0.15</v>
      </c>
      <c r="K40" s="92">
        <f>Tabelværdier!$H$137</f>
        <v>0.15</v>
      </c>
      <c r="L40" s="92">
        <f>Tabelværdier!$H$137</f>
        <v>0.15</v>
      </c>
      <c r="M40" s="92">
        <f>Tabelværdier!$H$137</f>
        <v>0.15</v>
      </c>
      <c r="N40" s="92">
        <f>Tabelværdier!$H$137</f>
        <v>0.15</v>
      </c>
      <c r="O40" s="92">
        <f>Tabelværdier!$H$137</f>
        <v>0.15</v>
      </c>
      <c r="P40" s="92">
        <f>Tabelværdier!$H$137</f>
        <v>0.15</v>
      </c>
      <c r="Q40" s="92">
        <f>Tabelværdier!$H$137</f>
        <v>0.15</v>
      </c>
      <c r="R40" s="92">
        <f>Tabelværdier!$H$137</f>
        <v>0.15</v>
      </c>
      <c r="S40" s="92">
        <f>Tabelværdier!$H$137</f>
        <v>0.15</v>
      </c>
      <c r="T40" s="92">
        <f>Tabelværdier!$H$137</f>
        <v>0.15</v>
      </c>
      <c r="U40" s="92">
        <f>Tabelværdier!$H$137</f>
        <v>0.15</v>
      </c>
      <c r="V40" s="92">
        <f>Tabelværdier!$H$137</f>
        <v>0.15</v>
      </c>
      <c r="W40" s="92">
        <f>Tabelværdier!$H$137</f>
        <v>0.15</v>
      </c>
      <c r="X40" s="92">
        <f>Tabelværdier!$H$137</f>
        <v>0.15</v>
      </c>
      <c r="Y40" s="92">
        <f>Tabelværdier!$H$137</f>
        <v>0.15</v>
      </c>
      <c r="Z40" s="92">
        <f>Tabelværdier!$H$137</f>
        <v>0.15</v>
      </c>
      <c r="AA40" s="92">
        <f>Tabelværdier!$H$137</f>
        <v>0.15</v>
      </c>
      <c r="AB40" s="92">
        <f>Tabelværdier!$H$137</f>
        <v>0.15</v>
      </c>
      <c r="AC40" s="92">
        <f>Tabelværdier!$H$137</f>
        <v>0.15</v>
      </c>
      <c r="AD40" s="92">
        <f>Tabelværdier!$H$137</f>
        <v>0.15</v>
      </c>
      <c r="AE40" s="92">
        <f>Tabelværdier!$H$137</f>
        <v>0.15</v>
      </c>
      <c r="AF40" s="92">
        <f>Tabelværdier!$H$137</f>
        <v>0.15</v>
      </c>
      <c r="AG40" s="92">
        <f>Tabelværdier!$H$137</f>
        <v>0.15</v>
      </c>
      <c r="AH40" s="92">
        <f>Tabelværdier!$H$137</f>
        <v>0.15</v>
      </c>
      <c r="AI40" s="92">
        <f>Tabelværdier!$H$137</f>
        <v>0.15</v>
      </c>
      <c r="AJ40" s="92">
        <f>Tabelværdier!$H$137</f>
        <v>0.15</v>
      </c>
      <c r="AK40" s="92">
        <f>Tabelværdier!$H$137</f>
        <v>0.15</v>
      </c>
      <c r="AL40" s="92">
        <f>Tabelværdier!$H$137</f>
        <v>0.15</v>
      </c>
      <c r="AM40" s="92">
        <f>Tabelværdier!$H$137</f>
        <v>0.15</v>
      </c>
      <c r="AN40" s="92">
        <f>Tabelværdier!$H$137</f>
        <v>0.15</v>
      </c>
      <c r="AO40" s="92">
        <f>Tabelværdier!$H$137</f>
        <v>0.15</v>
      </c>
      <c r="AP40" s="92">
        <f>Tabelværdier!$H$137</f>
        <v>0.15</v>
      </c>
      <c r="AQ40" s="92">
        <f>Tabelværdier!$H$137</f>
        <v>0.15</v>
      </c>
      <c r="AR40" s="92">
        <f>Tabelværdier!$H$137</f>
        <v>0.15</v>
      </c>
      <c r="AS40" s="92">
        <f>Tabelværdier!$H$137</f>
        <v>0.15</v>
      </c>
      <c r="AT40" s="92">
        <f>Tabelværdier!$H$137</f>
        <v>0.15</v>
      </c>
      <c r="AU40" s="92">
        <f>Tabelværdier!$H$137</f>
        <v>0.15</v>
      </c>
      <c r="AV40" s="92">
        <f>Tabelværdier!$H$137</f>
        <v>0.15</v>
      </c>
      <c r="AW40" s="92">
        <f>Tabelværdier!$H$137</f>
        <v>0.15</v>
      </c>
      <c r="AX40" s="92">
        <f>Tabelværdier!$H$137</f>
        <v>0.15</v>
      </c>
      <c r="AY40" s="92">
        <f>Tabelværdier!$H$137</f>
        <v>0.15</v>
      </c>
      <c r="AZ40" s="92">
        <f>Tabelværdier!$H$137</f>
        <v>0.15</v>
      </c>
      <c r="BA40" s="92">
        <f>Tabelværdier!$H$137</f>
        <v>0.15</v>
      </c>
      <c r="BB40" s="92">
        <f>Tabelværdier!$H$137</f>
        <v>0.15</v>
      </c>
      <c r="BC40" s="92">
        <f>Tabelværdier!$H$137</f>
        <v>0.15</v>
      </c>
      <c r="BD40" s="92">
        <f>Tabelværdier!$H$137</f>
        <v>0.15</v>
      </c>
      <c r="BE40" s="92">
        <f>Tabelværdier!$H$137</f>
        <v>0.15</v>
      </c>
      <c r="BF40" s="92">
        <f>Tabelværdier!$H$137</f>
        <v>0.15</v>
      </c>
      <c r="BG40" s="92">
        <f>Tabelværdier!$H$137</f>
        <v>0.15</v>
      </c>
      <c r="BH40" s="92">
        <f>Tabelværdier!$H$137</f>
        <v>0.15</v>
      </c>
      <c r="BI40" s="92">
        <f>Tabelværdier!$H$137</f>
        <v>0.15</v>
      </c>
      <c r="BJ40" s="92">
        <f>Tabelværdier!$H$137</f>
        <v>0.15</v>
      </c>
      <c r="BK40" s="92">
        <f>Tabelværdier!$H$137</f>
        <v>0.15</v>
      </c>
    </row>
    <row r="41" spans="2:63" x14ac:dyDescent="0.4">
      <c r="B41" s="84" t="s">
        <v>565</v>
      </c>
      <c r="C41" s="99" t="s">
        <v>218</v>
      </c>
      <c r="D41" s="99" t="s">
        <v>218</v>
      </c>
      <c r="E41" s="92">
        <f>VLOOKUP('Indtast oplysninger'!E43,Tabelværdier!$A$136:$B$139,2,FALSE)</f>
        <v>0.5</v>
      </c>
      <c r="F41" s="92">
        <f>VLOOKUP('Indtast oplysninger'!F43,Tabelværdier!$A$136:$B$139,2,FALSE)</f>
        <v>0.7</v>
      </c>
      <c r="G41" s="92">
        <f>VLOOKUP('Indtast oplysninger'!G43,Tabelværdier!$A$136:$B$139,2,FALSE)</f>
        <v>0.7</v>
      </c>
      <c r="H41" s="92">
        <f>VLOOKUP('Indtast oplysninger'!H43,Tabelværdier!$A$136:$B$139,2,FALSE)</f>
        <v>0.5</v>
      </c>
      <c r="I41" s="92" t="e">
        <f>VLOOKUP('Indtast oplysninger'!I43,Tabelværdier!$A$136:$B$139,2,FALSE)</f>
        <v>#N/A</v>
      </c>
      <c r="J41" s="92" t="e">
        <f>VLOOKUP('Indtast oplysninger'!J43,Tabelværdier!$A$136:$B$139,2,FALSE)</f>
        <v>#N/A</v>
      </c>
      <c r="K41" s="92" t="e">
        <f>VLOOKUP('Indtast oplysninger'!K43,Tabelværdier!$A$136:$B$139,2,FALSE)</f>
        <v>#N/A</v>
      </c>
      <c r="L41" s="92" t="e">
        <f>VLOOKUP('Indtast oplysninger'!L43,Tabelværdier!$A$136:$B$139,2,FALSE)</f>
        <v>#N/A</v>
      </c>
      <c r="M41" s="92" t="e">
        <f>VLOOKUP('Indtast oplysninger'!M43,Tabelværdier!$A$136:$B$139,2,FALSE)</f>
        <v>#N/A</v>
      </c>
      <c r="N41" s="92" t="e">
        <f>VLOOKUP('Indtast oplysninger'!N43,Tabelværdier!$A$136:$B$139,2,FALSE)</f>
        <v>#N/A</v>
      </c>
      <c r="O41" s="92" t="e">
        <f>VLOOKUP('Indtast oplysninger'!O43,Tabelværdier!$A$136:$B$139,2,FALSE)</f>
        <v>#N/A</v>
      </c>
      <c r="P41" s="92" t="e">
        <f>VLOOKUP('Indtast oplysninger'!P43,Tabelværdier!$A$136:$B$139,2,FALSE)</f>
        <v>#N/A</v>
      </c>
      <c r="Q41" s="92" t="e">
        <f>VLOOKUP('Indtast oplysninger'!Q43,Tabelværdier!$A$136:$B$139,2,FALSE)</f>
        <v>#N/A</v>
      </c>
      <c r="R41" s="92" t="e">
        <f>VLOOKUP('Indtast oplysninger'!R43,Tabelværdier!$A$136:$B$139,2,FALSE)</f>
        <v>#N/A</v>
      </c>
      <c r="S41" s="92" t="e">
        <f>VLOOKUP('Indtast oplysninger'!S43,Tabelværdier!$A$136:$B$139,2,FALSE)</f>
        <v>#N/A</v>
      </c>
      <c r="T41" s="92" t="e">
        <f>VLOOKUP('Indtast oplysninger'!T43,Tabelværdier!$A$136:$B$139,2,FALSE)</f>
        <v>#N/A</v>
      </c>
      <c r="U41" s="92" t="e">
        <f>VLOOKUP('Indtast oplysninger'!U43,Tabelværdier!$A$136:$B$139,2,FALSE)</f>
        <v>#N/A</v>
      </c>
      <c r="V41" s="92" t="e">
        <f>VLOOKUP('Indtast oplysninger'!V43,Tabelværdier!$A$136:$B$139,2,FALSE)</f>
        <v>#N/A</v>
      </c>
      <c r="W41" s="92" t="e">
        <f>VLOOKUP('Indtast oplysninger'!W43,Tabelværdier!$A$136:$B$139,2,FALSE)</f>
        <v>#N/A</v>
      </c>
      <c r="X41" s="92" t="e">
        <f>VLOOKUP('Indtast oplysninger'!X43,Tabelværdier!$A$136:$B$139,2,FALSE)</f>
        <v>#N/A</v>
      </c>
      <c r="Y41" s="92" t="e">
        <f>VLOOKUP('Indtast oplysninger'!Y43,Tabelværdier!$A$136:$B$139,2,FALSE)</f>
        <v>#N/A</v>
      </c>
      <c r="Z41" s="92" t="e">
        <f>VLOOKUP('Indtast oplysninger'!Z43,Tabelværdier!$A$136:$B$139,2,FALSE)</f>
        <v>#N/A</v>
      </c>
      <c r="AA41" s="92" t="e">
        <f>VLOOKUP('Indtast oplysninger'!AA43,Tabelværdier!$A$136:$B$139,2,FALSE)</f>
        <v>#N/A</v>
      </c>
      <c r="AB41" s="92" t="e">
        <f>VLOOKUP('Indtast oplysninger'!AB43,Tabelværdier!$A$136:$B$139,2,FALSE)</f>
        <v>#N/A</v>
      </c>
      <c r="AC41" s="92" t="e">
        <f>VLOOKUP('Indtast oplysninger'!AC43,Tabelværdier!$A$136:$B$139,2,FALSE)</f>
        <v>#N/A</v>
      </c>
      <c r="AD41" s="92" t="e">
        <f>VLOOKUP('Indtast oplysninger'!AD43,Tabelværdier!$A$136:$B$139,2,FALSE)</f>
        <v>#N/A</v>
      </c>
      <c r="AE41" s="92" t="e">
        <f>VLOOKUP('Indtast oplysninger'!AE43,Tabelværdier!$A$136:$B$139,2,FALSE)</f>
        <v>#N/A</v>
      </c>
      <c r="AF41" s="92" t="e">
        <f>VLOOKUP('Indtast oplysninger'!AF43,Tabelværdier!$A$136:$B$139,2,FALSE)</f>
        <v>#N/A</v>
      </c>
      <c r="AG41" s="92" t="e">
        <f>VLOOKUP('Indtast oplysninger'!AG43,Tabelværdier!$A$136:$B$139,2,FALSE)</f>
        <v>#N/A</v>
      </c>
      <c r="AH41" s="92" t="e">
        <f>VLOOKUP('Indtast oplysninger'!AH43,Tabelværdier!$A$136:$B$139,2,FALSE)</f>
        <v>#N/A</v>
      </c>
      <c r="AI41" s="92" t="e">
        <f>VLOOKUP('Indtast oplysninger'!AI43,Tabelværdier!$A$136:$B$139,2,FALSE)</f>
        <v>#N/A</v>
      </c>
      <c r="AJ41" s="92" t="e">
        <f>VLOOKUP('Indtast oplysninger'!AJ43,Tabelværdier!$A$136:$B$139,2,FALSE)</f>
        <v>#N/A</v>
      </c>
      <c r="AK41" s="92" t="e">
        <f>VLOOKUP('Indtast oplysninger'!AK43,Tabelværdier!$A$136:$B$139,2,FALSE)</f>
        <v>#N/A</v>
      </c>
      <c r="AL41" s="92" t="e">
        <f>VLOOKUP('Indtast oplysninger'!AL43,Tabelværdier!$A$136:$B$139,2,FALSE)</f>
        <v>#N/A</v>
      </c>
      <c r="AM41" s="92" t="e">
        <f>VLOOKUP('Indtast oplysninger'!AM43,Tabelværdier!$A$136:$B$139,2,FALSE)</f>
        <v>#N/A</v>
      </c>
      <c r="AN41" s="92" t="e">
        <f>VLOOKUP('Indtast oplysninger'!AN43,Tabelværdier!$A$136:$B$139,2,FALSE)</f>
        <v>#N/A</v>
      </c>
      <c r="AO41" s="92" t="e">
        <f>VLOOKUP('Indtast oplysninger'!AO43,Tabelværdier!$A$136:$B$139,2,FALSE)</f>
        <v>#N/A</v>
      </c>
      <c r="AP41" s="92" t="e">
        <f>VLOOKUP('Indtast oplysninger'!AP43,Tabelværdier!$A$136:$B$139,2,FALSE)</f>
        <v>#N/A</v>
      </c>
      <c r="AQ41" s="92" t="e">
        <f>VLOOKUP('Indtast oplysninger'!AQ43,Tabelværdier!$A$136:$B$139,2,FALSE)</f>
        <v>#N/A</v>
      </c>
      <c r="AR41" s="92" t="e">
        <f>VLOOKUP('Indtast oplysninger'!AR43,Tabelværdier!$A$136:$B$139,2,FALSE)</f>
        <v>#N/A</v>
      </c>
      <c r="AS41" s="92" t="e">
        <f>VLOOKUP('Indtast oplysninger'!AS43,Tabelværdier!$A$136:$B$139,2,FALSE)</f>
        <v>#N/A</v>
      </c>
      <c r="AT41" s="92" t="e">
        <f>VLOOKUP('Indtast oplysninger'!AT43,Tabelværdier!$A$136:$B$139,2,FALSE)</f>
        <v>#N/A</v>
      </c>
      <c r="AU41" s="92" t="e">
        <f>VLOOKUP('Indtast oplysninger'!AU43,Tabelværdier!$A$136:$B$139,2,FALSE)</f>
        <v>#N/A</v>
      </c>
      <c r="AV41" s="92" t="e">
        <f>VLOOKUP('Indtast oplysninger'!AV43,Tabelværdier!$A$136:$B$139,2,FALSE)</f>
        <v>#N/A</v>
      </c>
      <c r="AW41" s="92" t="e">
        <f>VLOOKUP('Indtast oplysninger'!AW43,Tabelværdier!$A$136:$B$139,2,FALSE)</f>
        <v>#N/A</v>
      </c>
      <c r="AX41" s="92" t="e">
        <f>VLOOKUP('Indtast oplysninger'!AX43,Tabelværdier!$A$136:$B$139,2,FALSE)</f>
        <v>#N/A</v>
      </c>
      <c r="AY41" s="92" t="e">
        <f>VLOOKUP('Indtast oplysninger'!AY43,Tabelværdier!$A$136:$B$139,2,FALSE)</f>
        <v>#N/A</v>
      </c>
      <c r="AZ41" s="92" t="e">
        <f>VLOOKUP('Indtast oplysninger'!AZ43,Tabelværdier!$A$136:$B$139,2,FALSE)</f>
        <v>#N/A</v>
      </c>
      <c r="BA41" s="92" t="e">
        <f>VLOOKUP('Indtast oplysninger'!BA43,Tabelværdier!$A$136:$B$139,2,FALSE)</f>
        <v>#N/A</v>
      </c>
      <c r="BB41" s="92" t="e">
        <f>VLOOKUP('Indtast oplysninger'!BB43,Tabelværdier!$A$136:$B$139,2,FALSE)</f>
        <v>#N/A</v>
      </c>
      <c r="BC41" s="92" t="e">
        <f>VLOOKUP('Indtast oplysninger'!BC43,Tabelværdier!$A$136:$B$139,2,FALSE)</f>
        <v>#N/A</v>
      </c>
      <c r="BD41" s="92" t="e">
        <f>VLOOKUP('Indtast oplysninger'!BD43,Tabelværdier!$A$136:$B$139,2,FALSE)</f>
        <v>#N/A</v>
      </c>
      <c r="BE41" s="92" t="e">
        <f>VLOOKUP('Indtast oplysninger'!BE43,Tabelværdier!$A$136:$B$139,2,FALSE)</f>
        <v>#N/A</v>
      </c>
      <c r="BF41" s="92" t="e">
        <f>VLOOKUP('Indtast oplysninger'!BF43,Tabelværdier!$A$136:$B$139,2,FALSE)</f>
        <v>#N/A</v>
      </c>
      <c r="BG41" s="92" t="e">
        <f>VLOOKUP('Indtast oplysninger'!BG43,Tabelværdier!$A$136:$B$139,2,FALSE)</f>
        <v>#N/A</v>
      </c>
      <c r="BH41" s="92" t="e">
        <f>VLOOKUP('Indtast oplysninger'!BH43,Tabelværdier!$A$136:$B$139,2,FALSE)</f>
        <v>#N/A</v>
      </c>
      <c r="BI41" s="92" t="e">
        <f>VLOOKUP('Indtast oplysninger'!BI43,Tabelværdier!$A$136:$B$139,2,FALSE)</f>
        <v>#N/A</v>
      </c>
      <c r="BJ41" s="92" t="e">
        <f>VLOOKUP('Indtast oplysninger'!BJ43,Tabelværdier!$A$136:$B$139,2,FALSE)</f>
        <v>#N/A</v>
      </c>
      <c r="BK41" s="92" t="e">
        <f>VLOOKUP('Indtast oplysninger'!BK43,Tabelværdier!$A$136:$B$139,2,FALSE)</f>
        <v>#N/A</v>
      </c>
    </row>
    <row r="42" spans="2:63" x14ac:dyDescent="0.4">
      <c r="B42" s="84" t="s">
        <v>576</v>
      </c>
      <c r="C42" s="99" t="s">
        <v>218</v>
      </c>
      <c r="D42" s="99" t="s">
        <v>218</v>
      </c>
      <c r="E42" s="92">
        <f>VLOOKUP('Indtast oplysninger'!E63,Tabelværdier!$A$136:$B$139,2,FALSE)</f>
        <v>0.5</v>
      </c>
      <c r="F42" s="92">
        <f>VLOOKUP('Indtast oplysninger'!F63,Tabelværdier!$A$136:$B$139,2,FALSE)</f>
        <v>0.5</v>
      </c>
      <c r="G42" s="92">
        <f>VLOOKUP('Indtast oplysninger'!G63,Tabelværdier!$A$136:$B$139,2,FALSE)</f>
        <v>0.5</v>
      </c>
      <c r="H42" s="92">
        <f>VLOOKUP('Indtast oplysninger'!H63,Tabelværdier!$A$136:$B$139,2,FALSE)</f>
        <v>0.5</v>
      </c>
      <c r="I42" s="92" t="e">
        <f>VLOOKUP('Indtast oplysninger'!I63,Tabelværdier!$A$136:$B$139,2,FALSE)</f>
        <v>#N/A</v>
      </c>
      <c r="J42" s="92" t="e">
        <f>VLOOKUP('Indtast oplysninger'!J63,Tabelværdier!$A$136:$B$139,2,FALSE)</f>
        <v>#N/A</v>
      </c>
      <c r="K42" s="92" t="e">
        <f>VLOOKUP('Indtast oplysninger'!K63,Tabelværdier!$A$136:$B$139,2,FALSE)</f>
        <v>#N/A</v>
      </c>
      <c r="L42" s="92" t="e">
        <f>VLOOKUP('Indtast oplysninger'!L63,Tabelværdier!$A$136:$B$139,2,FALSE)</f>
        <v>#N/A</v>
      </c>
      <c r="M42" s="92" t="e">
        <f>VLOOKUP('Indtast oplysninger'!M63,Tabelværdier!$A$136:$B$139,2,FALSE)</f>
        <v>#N/A</v>
      </c>
      <c r="N42" s="92" t="e">
        <f>VLOOKUP('Indtast oplysninger'!N63,Tabelværdier!$A$136:$B$139,2,FALSE)</f>
        <v>#N/A</v>
      </c>
      <c r="O42" s="92" t="e">
        <f>VLOOKUP('Indtast oplysninger'!O63,Tabelværdier!$A$136:$B$139,2,FALSE)</f>
        <v>#N/A</v>
      </c>
      <c r="P42" s="92" t="e">
        <f>VLOOKUP('Indtast oplysninger'!P63,Tabelværdier!$A$136:$B$139,2,FALSE)</f>
        <v>#N/A</v>
      </c>
      <c r="Q42" s="92" t="e">
        <f>VLOOKUP('Indtast oplysninger'!Q63,Tabelværdier!$A$136:$B$139,2,FALSE)</f>
        <v>#N/A</v>
      </c>
      <c r="R42" s="92" t="e">
        <f>VLOOKUP('Indtast oplysninger'!R63,Tabelværdier!$A$136:$B$139,2,FALSE)</f>
        <v>#N/A</v>
      </c>
      <c r="S42" s="92" t="e">
        <f>VLOOKUP('Indtast oplysninger'!S63,Tabelværdier!$A$136:$B$139,2,FALSE)</f>
        <v>#N/A</v>
      </c>
      <c r="T42" s="92" t="e">
        <f>VLOOKUP('Indtast oplysninger'!T63,Tabelværdier!$A$136:$B$139,2,FALSE)</f>
        <v>#N/A</v>
      </c>
      <c r="U42" s="92" t="e">
        <f>VLOOKUP('Indtast oplysninger'!U63,Tabelværdier!$A$136:$B$139,2,FALSE)</f>
        <v>#N/A</v>
      </c>
      <c r="V42" s="92" t="e">
        <f>VLOOKUP('Indtast oplysninger'!V63,Tabelværdier!$A$136:$B$139,2,FALSE)</f>
        <v>#N/A</v>
      </c>
      <c r="W42" s="92" t="e">
        <f>VLOOKUP('Indtast oplysninger'!W63,Tabelværdier!$A$136:$B$139,2,FALSE)</f>
        <v>#N/A</v>
      </c>
      <c r="X42" s="92" t="e">
        <f>VLOOKUP('Indtast oplysninger'!X63,Tabelværdier!$A$136:$B$139,2,FALSE)</f>
        <v>#N/A</v>
      </c>
      <c r="Y42" s="92" t="e">
        <f>VLOOKUP('Indtast oplysninger'!Y63,Tabelværdier!$A$136:$B$139,2,FALSE)</f>
        <v>#N/A</v>
      </c>
      <c r="Z42" s="92" t="e">
        <f>VLOOKUP('Indtast oplysninger'!Z63,Tabelværdier!$A$136:$B$139,2,FALSE)</f>
        <v>#N/A</v>
      </c>
      <c r="AA42" s="92" t="e">
        <f>VLOOKUP('Indtast oplysninger'!AA63,Tabelværdier!$A$136:$B$139,2,FALSE)</f>
        <v>#N/A</v>
      </c>
      <c r="AB42" s="92" t="e">
        <f>VLOOKUP('Indtast oplysninger'!AB63,Tabelværdier!$A$136:$B$139,2,FALSE)</f>
        <v>#N/A</v>
      </c>
      <c r="AC42" s="92" t="e">
        <f>VLOOKUP('Indtast oplysninger'!AC63,Tabelværdier!$A$136:$B$139,2,FALSE)</f>
        <v>#N/A</v>
      </c>
      <c r="AD42" s="92" t="e">
        <f>VLOOKUP('Indtast oplysninger'!AD63,Tabelværdier!$A$136:$B$139,2,FALSE)</f>
        <v>#N/A</v>
      </c>
      <c r="AE42" s="92" t="e">
        <f>VLOOKUP('Indtast oplysninger'!AE63,Tabelværdier!$A$136:$B$139,2,FALSE)</f>
        <v>#N/A</v>
      </c>
      <c r="AF42" s="92" t="e">
        <f>VLOOKUP('Indtast oplysninger'!AF63,Tabelværdier!$A$136:$B$139,2,FALSE)</f>
        <v>#N/A</v>
      </c>
      <c r="AG42" s="92" t="e">
        <f>VLOOKUP('Indtast oplysninger'!AG63,Tabelværdier!$A$136:$B$139,2,FALSE)</f>
        <v>#N/A</v>
      </c>
      <c r="AH42" s="92" t="e">
        <f>VLOOKUP('Indtast oplysninger'!AH63,Tabelværdier!$A$136:$B$139,2,FALSE)</f>
        <v>#N/A</v>
      </c>
      <c r="AI42" s="92" t="e">
        <f>VLOOKUP('Indtast oplysninger'!AI63,Tabelværdier!$A$136:$B$139,2,FALSE)</f>
        <v>#N/A</v>
      </c>
      <c r="AJ42" s="92" t="e">
        <f>VLOOKUP('Indtast oplysninger'!AJ63,Tabelværdier!$A$136:$B$139,2,FALSE)</f>
        <v>#N/A</v>
      </c>
      <c r="AK42" s="92" t="e">
        <f>VLOOKUP('Indtast oplysninger'!AK63,Tabelværdier!$A$136:$B$139,2,FALSE)</f>
        <v>#N/A</v>
      </c>
      <c r="AL42" s="92" t="e">
        <f>VLOOKUP('Indtast oplysninger'!AL63,Tabelværdier!$A$136:$B$139,2,FALSE)</f>
        <v>#N/A</v>
      </c>
      <c r="AM42" s="92" t="e">
        <f>VLOOKUP('Indtast oplysninger'!AM63,Tabelværdier!$A$136:$B$139,2,FALSE)</f>
        <v>#N/A</v>
      </c>
      <c r="AN42" s="92" t="e">
        <f>VLOOKUP('Indtast oplysninger'!AN63,Tabelværdier!$A$136:$B$139,2,FALSE)</f>
        <v>#N/A</v>
      </c>
      <c r="AO42" s="92" t="e">
        <f>VLOOKUP('Indtast oplysninger'!AO63,Tabelværdier!$A$136:$B$139,2,FALSE)</f>
        <v>#N/A</v>
      </c>
      <c r="AP42" s="92" t="e">
        <f>VLOOKUP('Indtast oplysninger'!AP63,Tabelværdier!$A$136:$B$139,2,FALSE)</f>
        <v>#N/A</v>
      </c>
      <c r="AQ42" s="92" t="e">
        <f>VLOOKUP('Indtast oplysninger'!AQ63,Tabelværdier!$A$136:$B$139,2,FALSE)</f>
        <v>#N/A</v>
      </c>
      <c r="AR42" s="92" t="e">
        <f>VLOOKUP('Indtast oplysninger'!AR63,Tabelværdier!$A$136:$B$139,2,FALSE)</f>
        <v>#N/A</v>
      </c>
      <c r="AS42" s="92" t="e">
        <f>VLOOKUP('Indtast oplysninger'!AS63,Tabelværdier!$A$136:$B$139,2,FALSE)</f>
        <v>#N/A</v>
      </c>
      <c r="AT42" s="92" t="e">
        <f>VLOOKUP('Indtast oplysninger'!AT63,Tabelværdier!$A$136:$B$139,2,FALSE)</f>
        <v>#N/A</v>
      </c>
      <c r="AU42" s="92" t="e">
        <f>VLOOKUP('Indtast oplysninger'!AU63,Tabelværdier!$A$136:$B$139,2,FALSE)</f>
        <v>#N/A</v>
      </c>
      <c r="AV42" s="92" t="e">
        <f>VLOOKUP('Indtast oplysninger'!AV63,Tabelværdier!$A$136:$B$139,2,FALSE)</f>
        <v>#N/A</v>
      </c>
      <c r="AW42" s="92" t="e">
        <f>VLOOKUP('Indtast oplysninger'!AW63,Tabelværdier!$A$136:$B$139,2,FALSE)</f>
        <v>#N/A</v>
      </c>
      <c r="AX42" s="92" t="e">
        <f>VLOOKUP('Indtast oplysninger'!AX63,Tabelværdier!$A$136:$B$139,2,FALSE)</f>
        <v>#N/A</v>
      </c>
      <c r="AY42" s="92" t="e">
        <f>VLOOKUP('Indtast oplysninger'!AY63,Tabelværdier!$A$136:$B$139,2,FALSE)</f>
        <v>#N/A</v>
      </c>
      <c r="AZ42" s="92" t="e">
        <f>VLOOKUP('Indtast oplysninger'!AZ63,Tabelværdier!$A$136:$B$139,2,FALSE)</f>
        <v>#N/A</v>
      </c>
      <c r="BA42" s="92" t="e">
        <f>VLOOKUP('Indtast oplysninger'!BA63,Tabelværdier!$A$136:$B$139,2,FALSE)</f>
        <v>#N/A</v>
      </c>
      <c r="BB42" s="92" t="e">
        <f>VLOOKUP('Indtast oplysninger'!BB63,Tabelværdier!$A$136:$B$139,2,FALSE)</f>
        <v>#N/A</v>
      </c>
      <c r="BC42" s="92" t="e">
        <f>VLOOKUP('Indtast oplysninger'!BC63,Tabelværdier!$A$136:$B$139,2,FALSE)</f>
        <v>#N/A</v>
      </c>
      <c r="BD42" s="92" t="e">
        <f>VLOOKUP('Indtast oplysninger'!BD63,Tabelværdier!$A$136:$B$139,2,FALSE)</f>
        <v>#N/A</v>
      </c>
      <c r="BE42" s="92" t="e">
        <f>VLOOKUP('Indtast oplysninger'!BE63,Tabelværdier!$A$136:$B$139,2,FALSE)</f>
        <v>#N/A</v>
      </c>
      <c r="BF42" s="92" t="e">
        <f>VLOOKUP('Indtast oplysninger'!BF63,Tabelværdier!$A$136:$B$139,2,FALSE)</f>
        <v>#N/A</v>
      </c>
      <c r="BG42" s="92" t="e">
        <f>VLOOKUP('Indtast oplysninger'!BG63,Tabelværdier!$A$136:$B$139,2,FALSE)</f>
        <v>#N/A</v>
      </c>
      <c r="BH42" s="92" t="e">
        <f>VLOOKUP('Indtast oplysninger'!BH63,Tabelværdier!$A$136:$B$139,2,FALSE)</f>
        <v>#N/A</v>
      </c>
      <c r="BI42" s="92" t="e">
        <f>VLOOKUP('Indtast oplysninger'!BI63,Tabelværdier!$A$136:$B$139,2,FALSE)</f>
        <v>#N/A</v>
      </c>
      <c r="BJ42" s="92" t="e">
        <f>VLOOKUP('Indtast oplysninger'!BJ63,Tabelværdier!$A$136:$B$139,2,FALSE)</f>
        <v>#N/A</v>
      </c>
      <c r="BK42" s="92" t="e">
        <f>VLOOKUP('Indtast oplysninger'!BK63,Tabelværdier!$A$136:$B$139,2,FALSE)</f>
        <v>#N/A</v>
      </c>
    </row>
    <row r="43" spans="2:63" x14ac:dyDescent="0.4">
      <c r="B43" s="84" t="s">
        <v>567</v>
      </c>
      <c r="C43" s="99" t="s">
        <v>218</v>
      </c>
      <c r="D43" s="99" t="s">
        <v>218</v>
      </c>
      <c r="E43" s="92">
        <f>VLOOKUP('Indtast oplysninger'!E83,Tabelværdier!$A$136:$B$139,2,FALSE)</f>
        <v>0.5</v>
      </c>
      <c r="F43" s="92">
        <f>VLOOKUP('Indtast oplysninger'!F83,Tabelværdier!$A$136:$B$139,2,FALSE)</f>
        <v>0.7</v>
      </c>
      <c r="G43" s="92">
        <f>VLOOKUP('Indtast oplysninger'!G83,Tabelværdier!$A$136:$B$139,2,FALSE)</f>
        <v>0.7</v>
      </c>
      <c r="H43" s="92">
        <f>VLOOKUP('Indtast oplysninger'!H83,Tabelværdier!$A$136:$B$139,2,FALSE)</f>
        <v>0.5</v>
      </c>
      <c r="I43" s="92" t="e">
        <f>VLOOKUP('Indtast oplysninger'!I83,Tabelværdier!$A$136:$B$139,2,FALSE)</f>
        <v>#N/A</v>
      </c>
      <c r="J43" s="92" t="e">
        <f>VLOOKUP('Indtast oplysninger'!J83,Tabelværdier!$A$136:$B$139,2,FALSE)</f>
        <v>#N/A</v>
      </c>
      <c r="K43" s="92" t="e">
        <f>VLOOKUP('Indtast oplysninger'!K83,Tabelværdier!$A$136:$B$139,2,FALSE)</f>
        <v>#N/A</v>
      </c>
      <c r="L43" s="92" t="e">
        <f>VLOOKUP('Indtast oplysninger'!L83,Tabelværdier!$A$136:$B$139,2,FALSE)</f>
        <v>#N/A</v>
      </c>
      <c r="M43" s="92" t="e">
        <f>VLOOKUP('Indtast oplysninger'!M83,Tabelværdier!$A$136:$B$139,2,FALSE)</f>
        <v>#N/A</v>
      </c>
      <c r="N43" s="92" t="e">
        <f>VLOOKUP('Indtast oplysninger'!N83,Tabelværdier!$A$136:$B$139,2,FALSE)</f>
        <v>#N/A</v>
      </c>
      <c r="O43" s="92" t="e">
        <f>VLOOKUP('Indtast oplysninger'!O83,Tabelværdier!$A$136:$B$139,2,FALSE)</f>
        <v>#N/A</v>
      </c>
      <c r="P43" s="92" t="e">
        <f>VLOOKUP('Indtast oplysninger'!P83,Tabelværdier!$A$136:$B$139,2,FALSE)</f>
        <v>#N/A</v>
      </c>
      <c r="Q43" s="92" t="e">
        <f>VLOOKUP('Indtast oplysninger'!Q83,Tabelværdier!$A$136:$B$139,2,FALSE)</f>
        <v>#N/A</v>
      </c>
      <c r="R43" s="92" t="e">
        <f>VLOOKUP('Indtast oplysninger'!R83,Tabelværdier!$A$136:$B$139,2,FALSE)</f>
        <v>#N/A</v>
      </c>
      <c r="S43" s="92" t="e">
        <f>VLOOKUP('Indtast oplysninger'!S83,Tabelværdier!$A$136:$B$139,2,FALSE)</f>
        <v>#N/A</v>
      </c>
      <c r="T43" s="92" t="e">
        <f>VLOOKUP('Indtast oplysninger'!T83,Tabelværdier!$A$136:$B$139,2,FALSE)</f>
        <v>#N/A</v>
      </c>
      <c r="U43" s="92" t="e">
        <f>VLOOKUP('Indtast oplysninger'!U83,Tabelværdier!$A$136:$B$139,2,FALSE)</f>
        <v>#N/A</v>
      </c>
      <c r="V43" s="92" t="e">
        <f>VLOOKUP('Indtast oplysninger'!V83,Tabelværdier!$A$136:$B$139,2,FALSE)</f>
        <v>#N/A</v>
      </c>
      <c r="W43" s="92" t="e">
        <f>VLOOKUP('Indtast oplysninger'!W83,Tabelværdier!$A$136:$B$139,2,FALSE)</f>
        <v>#N/A</v>
      </c>
      <c r="X43" s="92" t="e">
        <f>VLOOKUP('Indtast oplysninger'!X83,Tabelværdier!$A$136:$B$139,2,FALSE)</f>
        <v>#N/A</v>
      </c>
      <c r="Y43" s="92" t="e">
        <f>VLOOKUP('Indtast oplysninger'!Y83,Tabelværdier!$A$136:$B$139,2,FALSE)</f>
        <v>#N/A</v>
      </c>
      <c r="Z43" s="92" t="e">
        <f>VLOOKUP('Indtast oplysninger'!Z83,Tabelværdier!$A$136:$B$139,2,FALSE)</f>
        <v>#N/A</v>
      </c>
      <c r="AA43" s="92" t="e">
        <f>VLOOKUP('Indtast oplysninger'!AA83,Tabelværdier!$A$136:$B$139,2,FALSE)</f>
        <v>#N/A</v>
      </c>
      <c r="AB43" s="92" t="e">
        <f>VLOOKUP('Indtast oplysninger'!AB83,Tabelværdier!$A$136:$B$139,2,FALSE)</f>
        <v>#N/A</v>
      </c>
      <c r="AC43" s="92" t="e">
        <f>VLOOKUP('Indtast oplysninger'!AC83,Tabelværdier!$A$136:$B$139,2,FALSE)</f>
        <v>#N/A</v>
      </c>
      <c r="AD43" s="92" t="e">
        <f>VLOOKUP('Indtast oplysninger'!AD83,Tabelværdier!$A$136:$B$139,2,FALSE)</f>
        <v>#N/A</v>
      </c>
      <c r="AE43" s="92" t="e">
        <f>VLOOKUP('Indtast oplysninger'!AE83,Tabelværdier!$A$136:$B$139,2,FALSE)</f>
        <v>#N/A</v>
      </c>
      <c r="AF43" s="92" t="e">
        <f>VLOOKUP('Indtast oplysninger'!AF83,Tabelværdier!$A$136:$B$139,2,FALSE)</f>
        <v>#N/A</v>
      </c>
      <c r="AG43" s="92" t="e">
        <f>VLOOKUP('Indtast oplysninger'!AG83,Tabelværdier!$A$136:$B$139,2,FALSE)</f>
        <v>#N/A</v>
      </c>
      <c r="AH43" s="92" t="e">
        <f>VLOOKUP('Indtast oplysninger'!AH83,Tabelværdier!$A$136:$B$139,2,FALSE)</f>
        <v>#N/A</v>
      </c>
      <c r="AI43" s="92" t="e">
        <f>VLOOKUP('Indtast oplysninger'!AI83,Tabelværdier!$A$136:$B$139,2,FALSE)</f>
        <v>#N/A</v>
      </c>
      <c r="AJ43" s="92" t="e">
        <f>VLOOKUP('Indtast oplysninger'!AJ83,Tabelværdier!$A$136:$B$139,2,FALSE)</f>
        <v>#N/A</v>
      </c>
      <c r="AK43" s="92" t="e">
        <f>VLOOKUP('Indtast oplysninger'!AK83,Tabelværdier!$A$136:$B$139,2,FALSE)</f>
        <v>#N/A</v>
      </c>
      <c r="AL43" s="92" t="e">
        <f>VLOOKUP('Indtast oplysninger'!AL83,Tabelværdier!$A$136:$B$139,2,FALSE)</f>
        <v>#N/A</v>
      </c>
      <c r="AM43" s="92" t="e">
        <f>VLOOKUP('Indtast oplysninger'!AM83,Tabelværdier!$A$136:$B$139,2,FALSE)</f>
        <v>#N/A</v>
      </c>
      <c r="AN43" s="92" t="e">
        <f>VLOOKUP('Indtast oplysninger'!AN83,Tabelværdier!$A$136:$B$139,2,FALSE)</f>
        <v>#N/A</v>
      </c>
      <c r="AO43" s="92" t="e">
        <f>VLOOKUP('Indtast oplysninger'!AO83,Tabelværdier!$A$136:$B$139,2,FALSE)</f>
        <v>#N/A</v>
      </c>
      <c r="AP43" s="92" t="e">
        <f>VLOOKUP('Indtast oplysninger'!AP83,Tabelværdier!$A$136:$B$139,2,FALSE)</f>
        <v>#N/A</v>
      </c>
      <c r="AQ43" s="92" t="e">
        <f>VLOOKUP('Indtast oplysninger'!AQ83,Tabelværdier!$A$136:$B$139,2,FALSE)</f>
        <v>#N/A</v>
      </c>
      <c r="AR43" s="92" t="e">
        <f>VLOOKUP('Indtast oplysninger'!AR83,Tabelværdier!$A$136:$B$139,2,FALSE)</f>
        <v>#N/A</v>
      </c>
      <c r="AS43" s="92" t="e">
        <f>VLOOKUP('Indtast oplysninger'!AS83,Tabelværdier!$A$136:$B$139,2,FALSE)</f>
        <v>#N/A</v>
      </c>
      <c r="AT43" s="92" t="e">
        <f>VLOOKUP('Indtast oplysninger'!AT83,Tabelværdier!$A$136:$B$139,2,FALSE)</f>
        <v>#N/A</v>
      </c>
      <c r="AU43" s="92" t="e">
        <f>VLOOKUP('Indtast oplysninger'!AU83,Tabelværdier!$A$136:$B$139,2,FALSE)</f>
        <v>#N/A</v>
      </c>
      <c r="AV43" s="92" t="e">
        <f>VLOOKUP('Indtast oplysninger'!AV83,Tabelværdier!$A$136:$B$139,2,FALSE)</f>
        <v>#N/A</v>
      </c>
      <c r="AW43" s="92" t="e">
        <f>VLOOKUP('Indtast oplysninger'!AW83,Tabelværdier!$A$136:$B$139,2,FALSE)</f>
        <v>#N/A</v>
      </c>
      <c r="AX43" s="92" t="e">
        <f>VLOOKUP('Indtast oplysninger'!AX83,Tabelværdier!$A$136:$B$139,2,FALSE)</f>
        <v>#N/A</v>
      </c>
      <c r="AY43" s="92" t="e">
        <f>VLOOKUP('Indtast oplysninger'!AY83,Tabelværdier!$A$136:$B$139,2,FALSE)</f>
        <v>#N/A</v>
      </c>
      <c r="AZ43" s="92" t="e">
        <f>VLOOKUP('Indtast oplysninger'!AZ83,Tabelværdier!$A$136:$B$139,2,FALSE)</f>
        <v>#N/A</v>
      </c>
      <c r="BA43" s="92" t="e">
        <f>VLOOKUP('Indtast oplysninger'!BA83,Tabelværdier!$A$136:$B$139,2,FALSE)</f>
        <v>#N/A</v>
      </c>
      <c r="BB43" s="92" t="e">
        <f>VLOOKUP('Indtast oplysninger'!BB83,Tabelværdier!$A$136:$B$139,2,FALSE)</f>
        <v>#N/A</v>
      </c>
      <c r="BC43" s="92" t="e">
        <f>VLOOKUP('Indtast oplysninger'!BC83,Tabelværdier!$A$136:$B$139,2,FALSE)</f>
        <v>#N/A</v>
      </c>
      <c r="BD43" s="92" t="e">
        <f>VLOOKUP('Indtast oplysninger'!BD83,Tabelværdier!$A$136:$B$139,2,FALSE)</f>
        <v>#N/A</v>
      </c>
      <c r="BE43" s="92" t="e">
        <f>VLOOKUP('Indtast oplysninger'!BE83,Tabelværdier!$A$136:$B$139,2,FALSE)</f>
        <v>#N/A</v>
      </c>
      <c r="BF43" s="92" t="e">
        <f>VLOOKUP('Indtast oplysninger'!BF83,Tabelværdier!$A$136:$B$139,2,FALSE)</f>
        <v>#N/A</v>
      </c>
      <c r="BG43" s="92" t="e">
        <f>VLOOKUP('Indtast oplysninger'!BG83,Tabelværdier!$A$136:$B$139,2,FALSE)</f>
        <v>#N/A</v>
      </c>
      <c r="BH43" s="92" t="e">
        <f>VLOOKUP('Indtast oplysninger'!BH83,Tabelværdier!$A$136:$B$139,2,FALSE)</f>
        <v>#N/A</v>
      </c>
      <c r="BI43" s="92" t="e">
        <f>VLOOKUP('Indtast oplysninger'!BI83,Tabelværdier!$A$136:$B$139,2,FALSE)</f>
        <v>#N/A</v>
      </c>
      <c r="BJ43" s="92" t="e">
        <f>VLOOKUP('Indtast oplysninger'!BJ83,Tabelværdier!$A$136:$B$139,2,FALSE)</f>
        <v>#N/A</v>
      </c>
      <c r="BK43" s="92" t="e">
        <f>VLOOKUP('Indtast oplysninger'!BK83,Tabelværdier!$A$136:$B$139,2,FALSE)</f>
        <v>#N/A</v>
      </c>
    </row>
    <row r="44" spans="2:63" x14ac:dyDescent="0.4">
      <c r="B44" s="84" t="s">
        <v>566</v>
      </c>
      <c r="C44" s="99" t="s">
        <v>218</v>
      </c>
      <c r="D44" s="99" t="s">
        <v>218</v>
      </c>
      <c r="E44" s="92">
        <f>VLOOKUP('Indtast oplysninger'!E103,Tabelværdier!$A$136:$B$139,2,FALSE)</f>
        <v>0.5</v>
      </c>
      <c r="F44" s="92">
        <f>VLOOKUP('Indtast oplysninger'!F103,Tabelværdier!$A$136:$B$139,2,FALSE)</f>
        <v>0.7</v>
      </c>
      <c r="G44" s="92">
        <f>VLOOKUP('Indtast oplysninger'!G103,Tabelværdier!$A$136:$B$139,2,FALSE)</f>
        <v>0.7</v>
      </c>
      <c r="H44" s="92">
        <f>VLOOKUP('Indtast oplysninger'!H103,Tabelværdier!$A$136:$B$139,2,FALSE)</f>
        <v>0.5</v>
      </c>
      <c r="I44" s="92" t="e">
        <f>VLOOKUP('Indtast oplysninger'!I103,Tabelværdier!$A$136:$B$139,2,FALSE)</f>
        <v>#N/A</v>
      </c>
      <c r="J44" s="92" t="e">
        <f>VLOOKUP('Indtast oplysninger'!J103,Tabelværdier!$A$136:$B$139,2,FALSE)</f>
        <v>#N/A</v>
      </c>
      <c r="K44" s="92" t="e">
        <f>VLOOKUP('Indtast oplysninger'!K103,Tabelværdier!$A$136:$B$139,2,FALSE)</f>
        <v>#N/A</v>
      </c>
      <c r="L44" s="92" t="e">
        <f>VLOOKUP('Indtast oplysninger'!L103,Tabelværdier!$A$136:$B$139,2,FALSE)</f>
        <v>#N/A</v>
      </c>
      <c r="M44" s="92" t="e">
        <f>VLOOKUP('Indtast oplysninger'!M103,Tabelværdier!$A$136:$B$139,2,FALSE)</f>
        <v>#N/A</v>
      </c>
      <c r="N44" s="92" t="e">
        <f>VLOOKUP('Indtast oplysninger'!N103,Tabelværdier!$A$136:$B$139,2,FALSE)</f>
        <v>#N/A</v>
      </c>
      <c r="O44" s="92" t="e">
        <f>VLOOKUP('Indtast oplysninger'!O103,Tabelværdier!$A$136:$B$139,2,FALSE)</f>
        <v>#N/A</v>
      </c>
      <c r="P44" s="92" t="e">
        <f>VLOOKUP('Indtast oplysninger'!P103,Tabelværdier!$A$136:$B$139,2,FALSE)</f>
        <v>#N/A</v>
      </c>
      <c r="Q44" s="92" t="e">
        <f>VLOOKUP('Indtast oplysninger'!Q103,Tabelværdier!$A$136:$B$139,2,FALSE)</f>
        <v>#N/A</v>
      </c>
      <c r="R44" s="92" t="e">
        <f>VLOOKUP('Indtast oplysninger'!R103,Tabelværdier!$A$136:$B$139,2,FALSE)</f>
        <v>#N/A</v>
      </c>
      <c r="S44" s="92" t="e">
        <f>VLOOKUP('Indtast oplysninger'!S103,Tabelværdier!$A$136:$B$139,2,FALSE)</f>
        <v>#N/A</v>
      </c>
      <c r="T44" s="92" t="e">
        <f>VLOOKUP('Indtast oplysninger'!T103,Tabelværdier!$A$136:$B$139,2,FALSE)</f>
        <v>#N/A</v>
      </c>
      <c r="U44" s="92" t="e">
        <f>VLOOKUP('Indtast oplysninger'!U103,Tabelværdier!$A$136:$B$139,2,FALSE)</f>
        <v>#N/A</v>
      </c>
      <c r="V44" s="92" t="e">
        <f>VLOOKUP('Indtast oplysninger'!V103,Tabelværdier!$A$136:$B$139,2,FALSE)</f>
        <v>#N/A</v>
      </c>
      <c r="W44" s="92" t="e">
        <f>VLOOKUP('Indtast oplysninger'!W103,Tabelværdier!$A$136:$B$139,2,FALSE)</f>
        <v>#N/A</v>
      </c>
      <c r="X44" s="92" t="e">
        <f>VLOOKUP('Indtast oplysninger'!X103,Tabelværdier!$A$136:$B$139,2,FALSE)</f>
        <v>#N/A</v>
      </c>
      <c r="Y44" s="92" t="e">
        <f>VLOOKUP('Indtast oplysninger'!Y103,Tabelværdier!$A$136:$B$139,2,FALSE)</f>
        <v>#N/A</v>
      </c>
      <c r="Z44" s="92" t="e">
        <f>VLOOKUP('Indtast oplysninger'!Z103,Tabelværdier!$A$136:$B$139,2,FALSE)</f>
        <v>#N/A</v>
      </c>
      <c r="AA44" s="92" t="e">
        <f>VLOOKUP('Indtast oplysninger'!AA103,Tabelværdier!$A$136:$B$139,2,FALSE)</f>
        <v>#N/A</v>
      </c>
      <c r="AB44" s="92" t="e">
        <f>VLOOKUP('Indtast oplysninger'!AB103,Tabelværdier!$A$136:$B$139,2,FALSE)</f>
        <v>#N/A</v>
      </c>
      <c r="AC44" s="92" t="e">
        <f>VLOOKUP('Indtast oplysninger'!AC103,Tabelværdier!$A$136:$B$139,2,FALSE)</f>
        <v>#N/A</v>
      </c>
      <c r="AD44" s="92" t="e">
        <f>VLOOKUP('Indtast oplysninger'!AD103,Tabelværdier!$A$136:$B$139,2,FALSE)</f>
        <v>#N/A</v>
      </c>
      <c r="AE44" s="92" t="e">
        <f>VLOOKUP('Indtast oplysninger'!AE103,Tabelværdier!$A$136:$B$139,2,FALSE)</f>
        <v>#N/A</v>
      </c>
      <c r="AF44" s="92" t="e">
        <f>VLOOKUP('Indtast oplysninger'!AF103,Tabelværdier!$A$136:$B$139,2,FALSE)</f>
        <v>#N/A</v>
      </c>
      <c r="AG44" s="92" t="e">
        <f>VLOOKUP('Indtast oplysninger'!AG103,Tabelværdier!$A$136:$B$139,2,FALSE)</f>
        <v>#N/A</v>
      </c>
      <c r="AH44" s="92" t="e">
        <f>VLOOKUP('Indtast oplysninger'!AH103,Tabelværdier!$A$136:$B$139,2,FALSE)</f>
        <v>#N/A</v>
      </c>
      <c r="AI44" s="92" t="e">
        <f>VLOOKUP('Indtast oplysninger'!AI103,Tabelværdier!$A$136:$B$139,2,FALSE)</f>
        <v>#N/A</v>
      </c>
      <c r="AJ44" s="92" t="e">
        <f>VLOOKUP('Indtast oplysninger'!AJ103,Tabelværdier!$A$136:$B$139,2,FALSE)</f>
        <v>#N/A</v>
      </c>
      <c r="AK44" s="92" t="e">
        <f>VLOOKUP('Indtast oplysninger'!AK103,Tabelværdier!$A$136:$B$139,2,FALSE)</f>
        <v>#N/A</v>
      </c>
      <c r="AL44" s="92" t="e">
        <f>VLOOKUP('Indtast oplysninger'!AL103,Tabelværdier!$A$136:$B$139,2,FALSE)</f>
        <v>#N/A</v>
      </c>
      <c r="AM44" s="92" t="e">
        <f>VLOOKUP('Indtast oplysninger'!AM103,Tabelværdier!$A$136:$B$139,2,FALSE)</f>
        <v>#N/A</v>
      </c>
      <c r="AN44" s="92" t="e">
        <f>VLOOKUP('Indtast oplysninger'!AN103,Tabelværdier!$A$136:$B$139,2,FALSE)</f>
        <v>#N/A</v>
      </c>
      <c r="AO44" s="92" t="e">
        <f>VLOOKUP('Indtast oplysninger'!AO103,Tabelværdier!$A$136:$B$139,2,FALSE)</f>
        <v>#N/A</v>
      </c>
      <c r="AP44" s="92" t="e">
        <f>VLOOKUP('Indtast oplysninger'!AP103,Tabelværdier!$A$136:$B$139,2,FALSE)</f>
        <v>#N/A</v>
      </c>
      <c r="AQ44" s="92" t="e">
        <f>VLOOKUP('Indtast oplysninger'!AQ103,Tabelværdier!$A$136:$B$139,2,FALSE)</f>
        <v>#N/A</v>
      </c>
      <c r="AR44" s="92" t="e">
        <f>VLOOKUP('Indtast oplysninger'!AR103,Tabelværdier!$A$136:$B$139,2,FALSE)</f>
        <v>#N/A</v>
      </c>
      <c r="AS44" s="92" t="e">
        <f>VLOOKUP('Indtast oplysninger'!AS103,Tabelværdier!$A$136:$B$139,2,FALSE)</f>
        <v>#N/A</v>
      </c>
      <c r="AT44" s="92" t="e">
        <f>VLOOKUP('Indtast oplysninger'!AT103,Tabelværdier!$A$136:$B$139,2,FALSE)</f>
        <v>#N/A</v>
      </c>
      <c r="AU44" s="92" t="e">
        <f>VLOOKUP('Indtast oplysninger'!AU103,Tabelværdier!$A$136:$B$139,2,FALSE)</f>
        <v>#N/A</v>
      </c>
      <c r="AV44" s="92" t="e">
        <f>VLOOKUP('Indtast oplysninger'!AV103,Tabelværdier!$A$136:$B$139,2,FALSE)</f>
        <v>#N/A</v>
      </c>
      <c r="AW44" s="92" t="e">
        <f>VLOOKUP('Indtast oplysninger'!AW103,Tabelværdier!$A$136:$B$139,2,FALSE)</f>
        <v>#N/A</v>
      </c>
      <c r="AX44" s="92" t="e">
        <f>VLOOKUP('Indtast oplysninger'!AX103,Tabelværdier!$A$136:$B$139,2,FALSE)</f>
        <v>#N/A</v>
      </c>
      <c r="AY44" s="92" t="e">
        <f>VLOOKUP('Indtast oplysninger'!AY103,Tabelværdier!$A$136:$B$139,2,FALSE)</f>
        <v>#N/A</v>
      </c>
      <c r="AZ44" s="92" t="e">
        <f>VLOOKUP('Indtast oplysninger'!AZ103,Tabelværdier!$A$136:$B$139,2,FALSE)</f>
        <v>#N/A</v>
      </c>
      <c r="BA44" s="92" t="e">
        <f>VLOOKUP('Indtast oplysninger'!BA103,Tabelværdier!$A$136:$B$139,2,FALSE)</f>
        <v>#N/A</v>
      </c>
      <c r="BB44" s="92" t="e">
        <f>VLOOKUP('Indtast oplysninger'!BB103,Tabelværdier!$A$136:$B$139,2,FALSE)</f>
        <v>#N/A</v>
      </c>
      <c r="BC44" s="92" t="e">
        <f>VLOOKUP('Indtast oplysninger'!BC103,Tabelværdier!$A$136:$B$139,2,FALSE)</f>
        <v>#N/A</v>
      </c>
      <c r="BD44" s="92" t="e">
        <f>VLOOKUP('Indtast oplysninger'!BD103,Tabelværdier!$A$136:$B$139,2,FALSE)</f>
        <v>#N/A</v>
      </c>
      <c r="BE44" s="92" t="e">
        <f>VLOOKUP('Indtast oplysninger'!BE103,Tabelværdier!$A$136:$B$139,2,FALSE)</f>
        <v>#N/A</v>
      </c>
      <c r="BF44" s="92" t="e">
        <f>VLOOKUP('Indtast oplysninger'!BF103,Tabelværdier!$A$136:$B$139,2,FALSE)</f>
        <v>#N/A</v>
      </c>
      <c r="BG44" s="92" t="e">
        <f>VLOOKUP('Indtast oplysninger'!BG103,Tabelværdier!$A$136:$B$139,2,FALSE)</f>
        <v>#N/A</v>
      </c>
      <c r="BH44" s="92" t="e">
        <f>VLOOKUP('Indtast oplysninger'!BH103,Tabelværdier!$A$136:$B$139,2,FALSE)</f>
        <v>#N/A</v>
      </c>
      <c r="BI44" s="92" t="e">
        <f>VLOOKUP('Indtast oplysninger'!BI103,Tabelværdier!$A$136:$B$139,2,FALSE)</f>
        <v>#N/A</v>
      </c>
      <c r="BJ44" s="92" t="e">
        <f>VLOOKUP('Indtast oplysninger'!BJ103,Tabelværdier!$A$136:$B$139,2,FALSE)</f>
        <v>#N/A</v>
      </c>
      <c r="BK44" s="92" t="e">
        <f>VLOOKUP('Indtast oplysninger'!BK103,Tabelværdier!$A$136:$B$139,2,FALSE)</f>
        <v>#N/A</v>
      </c>
    </row>
    <row r="45" spans="2:63" x14ac:dyDescent="0.4">
      <c r="B45" s="84" t="s">
        <v>568</v>
      </c>
      <c r="C45" s="99" t="s">
        <v>218</v>
      </c>
      <c r="D45" s="99" t="s">
        <v>218</v>
      </c>
      <c r="E45" s="92">
        <f>VLOOKUP('Indtast oplysninger'!E19,Tabelværdier!$C$136:$D$140,2,FALSE)</f>
        <v>0.4</v>
      </c>
      <c r="F45" s="92">
        <f>VLOOKUP('Indtast oplysninger'!F19,Tabelværdier!$C$136:$D$140,2,FALSE)</f>
        <v>0.3</v>
      </c>
      <c r="G45" s="92">
        <f>VLOOKUP('Indtast oplysninger'!G19,Tabelværdier!$C$136:$D$140,2,FALSE)</f>
        <v>0.1</v>
      </c>
      <c r="H45" s="92">
        <f>VLOOKUP('Indtast oplysninger'!H19,Tabelværdier!$C$136:$D$140,2,FALSE)</f>
        <v>0.3</v>
      </c>
      <c r="I45" s="92" t="e">
        <f>VLOOKUP('Indtast oplysninger'!I19,Tabelværdier!$C$136:$D$140,2,FALSE)</f>
        <v>#N/A</v>
      </c>
      <c r="J45" s="92" t="e">
        <f>VLOOKUP('Indtast oplysninger'!J19,Tabelværdier!$C$136:$D$140,2,FALSE)</f>
        <v>#N/A</v>
      </c>
      <c r="K45" s="92" t="e">
        <f>VLOOKUP('Indtast oplysninger'!K19,Tabelværdier!$C$136:$D$140,2,FALSE)</f>
        <v>#N/A</v>
      </c>
      <c r="L45" s="92" t="e">
        <f>VLOOKUP('Indtast oplysninger'!L19,Tabelværdier!$C$136:$D$140,2,FALSE)</f>
        <v>#N/A</v>
      </c>
      <c r="M45" s="92" t="e">
        <f>VLOOKUP('Indtast oplysninger'!M19,Tabelværdier!$C$136:$D$140,2,FALSE)</f>
        <v>#N/A</v>
      </c>
      <c r="N45" s="92" t="e">
        <f>VLOOKUP('Indtast oplysninger'!N19,Tabelværdier!$C$136:$D$140,2,FALSE)</f>
        <v>#N/A</v>
      </c>
      <c r="O45" s="92" t="e">
        <f>VLOOKUP('Indtast oplysninger'!O19,Tabelværdier!$C$136:$D$140,2,FALSE)</f>
        <v>#N/A</v>
      </c>
      <c r="P45" s="92" t="e">
        <f>VLOOKUP('Indtast oplysninger'!P19,Tabelværdier!$C$136:$D$140,2,FALSE)</f>
        <v>#N/A</v>
      </c>
      <c r="Q45" s="92" t="e">
        <f>VLOOKUP('Indtast oplysninger'!Q19,Tabelværdier!$C$136:$D$140,2,FALSE)</f>
        <v>#N/A</v>
      </c>
      <c r="R45" s="92" t="e">
        <f>VLOOKUP('Indtast oplysninger'!R19,Tabelværdier!$C$136:$D$140,2,FALSE)</f>
        <v>#N/A</v>
      </c>
      <c r="S45" s="92" t="e">
        <f>VLOOKUP('Indtast oplysninger'!S19,Tabelværdier!$C$136:$D$140,2,FALSE)</f>
        <v>#N/A</v>
      </c>
      <c r="T45" s="92" t="e">
        <f>VLOOKUP('Indtast oplysninger'!T19,Tabelværdier!$C$136:$D$140,2,FALSE)</f>
        <v>#N/A</v>
      </c>
      <c r="U45" s="92" t="e">
        <f>VLOOKUP('Indtast oplysninger'!U19,Tabelværdier!$C$136:$D$140,2,FALSE)</f>
        <v>#N/A</v>
      </c>
      <c r="V45" s="92" t="e">
        <f>VLOOKUP('Indtast oplysninger'!V19,Tabelværdier!$C$136:$D$140,2,FALSE)</f>
        <v>#N/A</v>
      </c>
      <c r="W45" s="92" t="e">
        <f>VLOOKUP('Indtast oplysninger'!W19,Tabelværdier!$C$136:$D$140,2,FALSE)</f>
        <v>#N/A</v>
      </c>
      <c r="X45" s="92" t="e">
        <f>VLOOKUP('Indtast oplysninger'!X19,Tabelværdier!$C$136:$D$140,2,FALSE)</f>
        <v>#N/A</v>
      </c>
      <c r="Y45" s="92" t="e">
        <f>VLOOKUP('Indtast oplysninger'!Y19,Tabelværdier!$C$136:$D$140,2,FALSE)</f>
        <v>#N/A</v>
      </c>
      <c r="Z45" s="92" t="e">
        <f>VLOOKUP('Indtast oplysninger'!Z19,Tabelværdier!$C$136:$D$140,2,FALSE)</f>
        <v>#N/A</v>
      </c>
      <c r="AA45" s="92" t="e">
        <f>VLOOKUP('Indtast oplysninger'!AA19,Tabelværdier!$C$136:$D$140,2,FALSE)</f>
        <v>#N/A</v>
      </c>
      <c r="AB45" s="92" t="e">
        <f>VLOOKUP('Indtast oplysninger'!AB19,Tabelværdier!$C$136:$D$140,2,FALSE)</f>
        <v>#N/A</v>
      </c>
      <c r="AC45" s="92" t="e">
        <f>VLOOKUP('Indtast oplysninger'!AC19,Tabelværdier!$C$136:$D$140,2,FALSE)</f>
        <v>#N/A</v>
      </c>
      <c r="AD45" s="92" t="e">
        <f>VLOOKUP('Indtast oplysninger'!AD19,Tabelværdier!$C$136:$D$140,2,FALSE)</f>
        <v>#N/A</v>
      </c>
      <c r="AE45" s="92" t="e">
        <f>VLOOKUP('Indtast oplysninger'!AE19,Tabelværdier!$C$136:$D$140,2,FALSE)</f>
        <v>#N/A</v>
      </c>
      <c r="AF45" s="92" t="e">
        <f>VLOOKUP('Indtast oplysninger'!AF19,Tabelværdier!$C$136:$D$140,2,FALSE)</f>
        <v>#N/A</v>
      </c>
      <c r="AG45" s="92" t="e">
        <f>VLOOKUP('Indtast oplysninger'!AG19,Tabelværdier!$C$136:$D$140,2,FALSE)</f>
        <v>#N/A</v>
      </c>
      <c r="AH45" s="92" t="e">
        <f>VLOOKUP('Indtast oplysninger'!AH19,Tabelværdier!$C$136:$D$140,2,FALSE)</f>
        <v>#N/A</v>
      </c>
      <c r="AI45" s="92" t="e">
        <f>VLOOKUP('Indtast oplysninger'!AI19,Tabelværdier!$C$136:$D$140,2,FALSE)</f>
        <v>#N/A</v>
      </c>
      <c r="AJ45" s="92" t="e">
        <f>VLOOKUP('Indtast oplysninger'!AJ19,Tabelværdier!$C$136:$D$140,2,FALSE)</f>
        <v>#N/A</v>
      </c>
      <c r="AK45" s="92" t="e">
        <f>VLOOKUP('Indtast oplysninger'!AK19,Tabelværdier!$C$136:$D$140,2,FALSE)</f>
        <v>#N/A</v>
      </c>
      <c r="AL45" s="92" t="e">
        <f>VLOOKUP('Indtast oplysninger'!AL19,Tabelværdier!$C$136:$D$140,2,FALSE)</f>
        <v>#N/A</v>
      </c>
      <c r="AM45" s="92" t="e">
        <f>VLOOKUP('Indtast oplysninger'!AM19,Tabelværdier!$C$136:$D$140,2,FALSE)</f>
        <v>#N/A</v>
      </c>
      <c r="AN45" s="92" t="e">
        <f>VLOOKUP('Indtast oplysninger'!AN19,Tabelværdier!$C$136:$D$140,2,FALSE)</f>
        <v>#N/A</v>
      </c>
      <c r="AO45" s="92" t="e">
        <f>VLOOKUP('Indtast oplysninger'!AO19,Tabelværdier!$C$136:$D$140,2,FALSE)</f>
        <v>#N/A</v>
      </c>
      <c r="AP45" s="92" t="e">
        <f>VLOOKUP('Indtast oplysninger'!AP19,Tabelværdier!$C$136:$D$140,2,FALSE)</f>
        <v>#N/A</v>
      </c>
      <c r="AQ45" s="92" t="e">
        <f>VLOOKUP('Indtast oplysninger'!AQ19,Tabelværdier!$C$136:$D$140,2,FALSE)</f>
        <v>#N/A</v>
      </c>
      <c r="AR45" s="92" t="e">
        <f>VLOOKUP('Indtast oplysninger'!AR19,Tabelværdier!$C$136:$D$140,2,FALSE)</f>
        <v>#N/A</v>
      </c>
      <c r="AS45" s="92" t="e">
        <f>VLOOKUP('Indtast oplysninger'!AS19,Tabelværdier!$C$136:$D$140,2,FALSE)</f>
        <v>#N/A</v>
      </c>
      <c r="AT45" s="92" t="e">
        <f>VLOOKUP('Indtast oplysninger'!AT19,Tabelværdier!$C$136:$D$140,2,FALSE)</f>
        <v>#N/A</v>
      </c>
      <c r="AU45" s="92" t="e">
        <f>VLOOKUP('Indtast oplysninger'!AU19,Tabelværdier!$C$136:$D$140,2,FALSE)</f>
        <v>#N/A</v>
      </c>
      <c r="AV45" s="92" t="e">
        <f>VLOOKUP('Indtast oplysninger'!AV19,Tabelværdier!$C$136:$D$140,2,FALSE)</f>
        <v>#N/A</v>
      </c>
      <c r="AW45" s="92" t="e">
        <f>VLOOKUP('Indtast oplysninger'!AW19,Tabelværdier!$C$136:$D$140,2,FALSE)</f>
        <v>#N/A</v>
      </c>
      <c r="AX45" s="92" t="e">
        <f>VLOOKUP('Indtast oplysninger'!AX19,Tabelværdier!$C$136:$D$140,2,FALSE)</f>
        <v>#N/A</v>
      </c>
      <c r="AY45" s="92" t="e">
        <f>VLOOKUP('Indtast oplysninger'!AY19,Tabelværdier!$C$136:$D$140,2,FALSE)</f>
        <v>#N/A</v>
      </c>
      <c r="AZ45" s="92" t="e">
        <f>VLOOKUP('Indtast oplysninger'!AZ19,Tabelværdier!$C$136:$D$140,2,FALSE)</f>
        <v>#N/A</v>
      </c>
      <c r="BA45" s="92" t="e">
        <f>VLOOKUP('Indtast oplysninger'!BA19,Tabelværdier!$C$136:$D$140,2,FALSE)</f>
        <v>#N/A</v>
      </c>
      <c r="BB45" s="92" t="e">
        <f>VLOOKUP('Indtast oplysninger'!BB19,Tabelværdier!$C$136:$D$140,2,FALSE)</f>
        <v>#N/A</v>
      </c>
      <c r="BC45" s="92" t="e">
        <f>VLOOKUP('Indtast oplysninger'!BC19,Tabelværdier!$C$136:$D$140,2,FALSE)</f>
        <v>#N/A</v>
      </c>
      <c r="BD45" s="92" t="e">
        <f>VLOOKUP('Indtast oplysninger'!BD19,Tabelværdier!$C$136:$D$140,2,FALSE)</f>
        <v>#N/A</v>
      </c>
      <c r="BE45" s="92" t="e">
        <f>VLOOKUP('Indtast oplysninger'!BE19,Tabelværdier!$C$136:$D$140,2,FALSE)</f>
        <v>#N/A</v>
      </c>
      <c r="BF45" s="92" t="e">
        <f>VLOOKUP('Indtast oplysninger'!BF19,Tabelværdier!$C$136:$D$140,2,FALSE)</f>
        <v>#N/A</v>
      </c>
      <c r="BG45" s="92" t="e">
        <f>VLOOKUP('Indtast oplysninger'!BG19,Tabelværdier!$C$136:$D$140,2,FALSE)</f>
        <v>#N/A</v>
      </c>
      <c r="BH45" s="92" t="e">
        <f>VLOOKUP('Indtast oplysninger'!BH19,Tabelværdier!$C$136:$D$140,2,FALSE)</f>
        <v>#N/A</v>
      </c>
      <c r="BI45" s="92" t="e">
        <f>VLOOKUP('Indtast oplysninger'!BI19,Tabelværdier!$C$136:$D$140,2,FALSE)</f>
        <v>#N/A</v>
      </c>
      <c r="BJ45" s="92" t="e">
        <f>VLOOKUP('Indtast oplysninger'!BJ19,Tabelværdier!$C$136:$D$140,2,FALSE)</f>
        <v>#N/A</v>
      </c>
      <c r="BK45" s="92" t="e">
        <f>VLOOKUP('Indtast oplysninger'!BK19,Tabelværdier!$C$136:$D$140,2,FALSE)</f>
        <v>#N/A</v>
      </c>
    </row>
    <row r="46" spans="2:63" x14ac:dyDescent="0.4">
      <c r="B46" s="84" t="s">
        <v>569</v>
      </c>
      <c r="C46" s="99" t="s">
        <v>218</v>
      </c>
      <c r="D46" s="99" t="s">
        <v>218</v>
      </c>
      <c r="E46" s="92">
        <f>VLOOKUP('Indtast oplysninger'!E22,Tabelværdier!$E$136:$F$139,2,FALSE)</f>
        <v>0.5</v>
      </c>
      <c r="F46" s="92">
        <f>VLOOKUP('Indtast oplysninger'!F22,Tabelværdier!$E$136:$F$139,2,FALSE)</f>
        <v>0.7</v>
      </c>
      <c r="G46" s="92">
        <f>VLOOKUP('Indtast oplysninger'!G22,Tabelværdier!$E$136:$F$139,2,FALSE)</f>
        <v>0.7</v>
      </c>
      <c r="H46" s="92">
        <f>VLOOKUP('Indtast oplysninger'!H22,Tabelværdier!$E$136:$F$139,2,FALSE)</f>
        <v>0.7</v>
      </c>
      <c r="I46" s="92" t="e">
        <f>VLOOKUP('Indtast oplysninger'!I22,Tabelværdier!$E$136:$F$139,2,FALSE)</f>
        <v>#N/A</v>
      </c>
      <c r="J46" s="92" t="e">
        <f>VLOOKUP('Indtast oplysninger'!J22,Tabelværdier!$E$136:$F$139,2,FALSE)</f>
        <v>#N/A</v>
      </c>
      <c r="K46" s="92" t="e">
        <f>VLOOKUP('Indtast oplysninger'!K22,Tabelværdier!$E$136:$F$139,2,FALSE)</f>
        <v>#N/A</v>
      </c>
      <c r="L46" s="92" t="e">
        <f>VLOOKUP('Indtast oplysninger'!L22,Tabelværdier!$E$136:$F$139,2,FALSE)</f>
        <v>#N/A</v>
      </c>
      <c r="M46" s="92" t="e">
        <f>VLOOKUP('Indtast oplysninger'!M22,Tabelværdier!$E$136:$F$139,2,FALSE)</f>
        <v>#N/A</v>
      </c>
      <c r="N46" s="92" t="e">
        <f>VLOOKUP('Indtast oplysninger'!N22,Tabelværdier!$E$136:$F$139,2,FALSE)</f>
        <v>#N/A</v>
      </c>
      <c r="O46" s="92" t="e">
        <f>VLOOKUP('Indtast oplysninger'!O22,Tabelværdier!$E$136:$F$139,2,FALSE)</f>
        <v>#N/A</v>
      </c>
      <c r="P46" s="92" t="e">
        <f>VLOOKUP('Indtast oplysninger'!P22,Tabelværdier!$E$136:$F$139,2,FALSE)</f>
        <v>#N/A</v>
      </c>
      <c r="Q46" s="92" t="e">
        <f>VLOOKUP('Indtast oplysninger'!Q22,Tabelværdier!$E$136:$F$139,2,FALSE)</f>
        <v>#N/A</v>
      </c>
      <c r="R46" s="92" t="e">
        <f>VLOOKUP('Indtast oplysninger'!R22,Tabelværdier!$E$136:$F$139,2,FALSE)</f>
        <v>#N/A</v>
      </c>
      <c r="S46" s="92" t="e">
        <f>VLOOKUP('Indtast oplysninger'!S22,Tabelværdier!$E$136:$F$139,2,FALSE)</f>
        <v>#N/A</v>
      </c>
      <c r="T46" s="92" t="e">
        <f>VLOOKUP('Indtast oplysninger'!T22,Tabelværdier!$E$136:$F$139,2,FALSE)</f>
        <v>#N/A</v>
      </c>
      <c r="U46" s="92" t="e">
        <f>VLOOKUP('Indtast oplysninger'!U22,Tabelværdier!$E$136:$F$139,2,FALSE)</f>
        <v>#N/A</v>
      </c>
      <c r="V46" s="92" t="e">
        <f>VLOOKUP('Indtast oplysninger'!V22,Tabelværdier!$E$136:$F$139,2,FALSE)</f>
        <v>#N/A</v>
      </c>
      <c r="W46" s="92" t="e">
        <f>VLOOKUP('Indtast oplysninger'!W22,Tabelværdier!$E$136:$F$139,2,FALSE)</f>
        <v>#N/A</v>
      </c>
      <c r="X46" s="92" t="e">
        <f>VLOOKUP('Indtast oplysninger'!X22,Tabelværdier!$E$136:$F$139,2,FALSE)</f>
        <v>#N/A</v>
      </c>
      <c r="Y46" s="92" t="e">
        <f>VLOOKUP('Indtast oplysninger'!Y22,Tabelværdier!$E$136:$F$139,2,FALSE)</f>
        <v>#N/A</v>
      </c>
      <c r="Z46" s="92" t="e">
        <f>VLOOKUP('Indtast oplysninger'!Z22,Tabelværdier!$E$136:$F$139,2,FALSE)</f>
        <v>#N/A</v>
      </c>
      <c r="AA46" s="92" t="e">
        <f>VLOOKUP('Indtast oplysninger'!AA22,Tabelværdier!$E$136:$F$139,2,FALSE)</f>
        <v>#N/A</v>
      </c>
      <c r="AB46" s="92" t="e">
        <f>VLOOKUP('Indtast oplysninger'!AB22,Tabelværdier!$E$136:$F$139,2,FALSE)</f>
        <v>#N/A</v>
      </c>
      <c r="AC46" s="92" t="e">
        <f>VLOOKUP('Indtast oplysninger'!AC22,Tabelværdier!$E$136:$F$139,2,FALSE)</f>
        <v>#N/A</v>
      </c>
      <c r="AD46" s="92" t="e">
        <f>VLOOKUP('Indtast oplysninger'!AD22,Tabelværdier!$E$136:$F$139,2,FALSE)</f>
        <v>#N/A</v>
      </c>
      <c r="AE46" s="92" t="e">
        <f>VLOOKUP('Indtast oplysninger'!AE22,Tabelværdier!$E$136:$F$139,2,FALSE)</f>
        <v>#N/A</v>
      </c>
      <c r="AF46" s="92" t="e">
        <f>VLOOKUP('Indtast oplysninger'!AF22,Tabelværdier!$E$136:$F$139,2,FALSE)</f>
        <v>#N/A</v>
      </c>
      <c r="AG46" s="92" t="e">
        <f>VLOOKUP('Indtast oplysninger'!AG22,Tabelværdier!$E$136:$F$139,2,FALSE)</f>
        <v>#N/A</v>
      </c>
      <c r="AH46" s="92" t="e">
        <f>VLOOKUP('Indtast oplysninger'!AH22,Tabelværdier!$E$136:$F$139,2,FALSE)</f>
        <v>#N/A</v>
      </c>
      <c r="AI46" s="92" t="e">
        <f>VLOOKUP('Indtast oplysninger'!AI22,Tabelværdier!$E$136:$F$139,2,FALSE)</f>
        <v>#N/A</v>
      </c>
      <c r="AJ46" s="92" t="e">
        <f>VLOOKUP('Indtast oplysninger'!AJ22,Tabelværdier!$E$136:$F$139,2,FALSE)</f>
        <v>#N/A</v>
      </c>
      <c r="AK46" s="92" t="e">
        <f>VLOOKUP('Indtast oplysninger'!AK22,Tabelværdier!$E$136:$F$139,2,FALSE)</f>
        <v>#N/A</v>
      </c>
      <c r="AL46" s="92" t="e">
        <f>VLOOKUP('Indtast oplysninger'!AL22,Tabelværdier!$E$136:$F$139,2,FALSE)</f>
        <v>#N/A</v>
      </c>
      <c r="AM46" s="92" t="e">
        <f>VLOOKUP('Indtast oplysninger'!AM22,Tabelværdier!$E$136:$F$139,2,FALSE)</f>
        <v>#N/A</v>
      </c>
      <c r="AN46" s="92" t="e">
        <f>VLOOKUP('Indtast oplysninger'!AN22,Tabelværdier!$E$136:$F$139,2,FALSE)</f>
        <v>#N/A</v>
      </c>
      <c r="AO46" s="92" t="e">
        <f>VLOOKUP('Indtast oplysninger'!AO22,Tabelværdier!$E$136:$F$139,2,FALSE)</f>
        <v>#N/A</v>
      </c>
      <c r="AP46" s="92" t="e">
        <f>VLOOKUP('Indtast oplysninger'!AP22,Tabelværdier!$E$136:$F$139,2,FALSE)</f>
        <v>#N/A</v>
      </c>
      <c r="AQ46" s="92" t="e">
        <f>VLOOKUP('Indtast oplysninger'!AQ22,Tabelværdier!$E$136:$F$139,2,FALSE)</f>
        <v>#N/A</v>
      </c>
      <c r="AR46" s="92" t="e">
        <f>VLOOKUP('Indtast oplysninger'!AR22,Tabelværdier!$E$136:$F$139,2,FALSE)</f>
        <v>#N/A</v>
      </c>
      <c r="AS46" s="92" t="e">
        <f>VLOOKUP('Indtast oplysninger'!AS22,Tabelværdier!$E$136:$F$139,2,FALSE)</f>
        <v>#N/A</v>
      </c>
      <c r="AT46" s="92" t="e">
        <f>VLOOKUP('Indtast oplysninger'!AT22,Tabelværdier!$E$136:$F$139,2,FALSE)</f>
        <v>#N/A</v>
      </c>
      <c r="AU46" s="92" t="e">
        <f>VLOOKUP('Indtast oplysninger'!AU22,Tabelværdier!$E$136:$F$139,2,FALSE)</f>
        <v>#N/A</v>
      </c>
      <c r="AV46" s="92" t="e">
        <f>VLOOKUP('Indtast oplysninger'!AV22,Tabelværdier!$E$136:$F$139,2,FALSE)</f>
        <v>#N/A</v>
      </c>
      <c r="AW46" s="92" t="e">
        <f>VLOOKUP('Indtast oplysninger'!AW22,Tabelværdier!$E$136:$F$139,2,FALSE)</f>
        <v>#N/A</v>
      </c>
      <c r="AX46" s="92" t="e">
        <f>VLOOKUP('Indtast oplysninger'!AX22,Tabelværdier!$E$136:$F$139,2,FALSE)</f>
        <v>#N/A</v>
      </c>
      <c r="AY46" s="92" t="e">
        <f>VLOOKUP('Indtast oplysninger'!AY22,Tabelværdier!$E$136:$F$139,2,FALSE)</f>
        <v>#N/A</v>
      </c>
      <c r="AZ46" s="92" t="e">
        <f>VLOOKUP('Indtast oplysninger'!AZ22,Tabelværdier!$E$136:$F$139,2,FALSE)</f>
        <v>#N/A</v>
      </c>
      <c r="BA46" s="92" t="e">
        <f>VLOOKUP('Indtast oplysninger'!BA22,Tabelværdier!$E$136:$F$139,2,FALSE)</f>
        <v>#N/A</v>
      </c>
      <c r="BB46" s="92" t="e">
        <f>VLOOKUP('Indtast oplysninger'!BB22,Tabelværdier!$E$136:$F$139,2,FALSE)</f>
        <v>#N/A</v>
      </c>
      <c r="BC46" s="92" t="e">
        <f>VLOOKUP('Indtast oplysninger'!BC22,Tabelværdier!$E$136:$F$139,2,FALSE)</f>
        <v>#N/A</v>
      </c>
      <c r="BD46" s="92" t="e">
        <f>VLOOKUP('Indtast oplysninger'!BD22,Tabelværdier!$E$136:$F$139,2,FALSE)</f>
        <v>#N/A</v>
      </c>
      <c r="BE46" s="92" t="e">
        <f>VLOOKUP('Indtast oplysninger'!BE22,Tabelværdier!$E$136:$F$139,2,FALSE)</f>
        <v>#N/A</v>
      </c>
      <c r="BF46" s="92" t="e">
        <f>VLOOKUP('Indtast oplysninger'!BF22,Tabelværdier!$E$136:$F$139,2,FALSE)</f>
        <v>#N/A</v>
      </c>
      <c r="BG46" s="92" t="e">
        <f>VLOOKUP('Indtast oplysninger'!BG22,Tabelværdier!$E$136:$F$139,2,FALSE)</f>
        <v>#N/A</v>
      </c>
      <c r="BH46" s="92" t="e">
        <f>VLOOKUP('Indtast oplysninger'!BH22,Tabelværdier!$E$136:$F$139,2,FALSE)</f>
        <v>#N/A</v>
      </c>
      <c r="BI46" s="92" t="e">
        <f>VLOOKUP('Indtast oplysninger'!BI22,Tabelværdier!$E$136:$F$139,2,FALSE)</f>
        <v>#N/A</v>
      </c>
      <c r="BJ46" s="92" t="e">
        <f>VLOOKUP('Indtast oplysninger'!BJ22,Tabelværdier!$E$136:$F$139,2,FALSE)</f>
        <v>#N/A</v>
      </c>
      <c r="BK46" s="92" t="e">
        <f>VLOOKUP('Indtast oplysninger'!BK22,Tabelværdier!$E$136:$F$139,2,FALSE)</f>
        <v>#N/A</v>
      </c>
    </row>
    <row r="47" spans="2:63" x14ac:dyDescent="0.4">
      <c r="B47" s="5" t="s">
        <v>103</v>
      </c>
      <c r="C47" s="98" t="s">
        <v>419</v>
      </c>
      <c r="D47" s="99" t="s">
        <v>218</v>
      </c>
      <c r="E47" s="92">
        <f t="shared" ref="E47:AJ47" si="16">(E16*E41+E17*E42+E18*E43+E19*E44+E14*E45+E15*E46+E40*E25)/
(E20+E25+E14+E15)</f>
        <v>0.46471311570611523</v>
      </c>
      <c r="F47" s="92">
        <f t="shared" si="16"/>
        <v>0.57049431415169893</v>
      </c>
      <c r="G47" s="92">
        <f t="shared" si="16"/>
        <v>0.51868112910211861</v>
      </c>
      <c r="H47" s="92">
        <f t="shared" si="16"/>
        <v>0.49103562073382911</v>
      </c>
      <c r="I47" s="92" t="e">
        <f t="shared" si="16"/>
        <v>#VALUE!</v>
      </c>
      <c r="J47" s="92" t="e">
        <f t="shared" si="16"/>
        <v>#VALUE!</v>
      </c>
      <c r="K47" s="92" t="e">
        <f t="shared" si="16"/>
        <v>#VALUE!</v>
      </c>
      <c r="L47" s="92" t="e">
        <f t="shared" si="16"/>
        <v>#VALUE!</v>
      </c>
      <c r="M47" s="92" t="e">
        <f t="shared" si="16"/>
        <v>#VALUE!</v>
      </c>
      <c r="N47" s="92" t="e">
        <f t="shared" si="16"/>
        <v>#VALUE!</v>
      </c>
      <c r="O47" s="92" t="e">
        <f t="shared" si="16"/>
        <v>#VALUE!</v>
      </c>
      <c r="P47" s="92" t="e">
        <f t="shared" si="16"/>
        <v>#VALUE!</v>
      </c>
      <c r="Q47" s="92" t="e">
        <f t="shared" si="16"/>
        <v>#VALUE!</v>
      </c>
      <c r="R47" s="92" t="e">
        <f t="shared" si="16"/>
        <v>#VALUE!</v>
      </c>
      <c r="S47" s="92" t="e">
        <f t="shared" si="16"/>
        <v>#VALUE!</v>
      </c>
      <c r="T47" s="92" t="e">
        <f t="shared" si="16"/>
        <v>#VALUE!</v>
      </c>
      <c r="U47" s="92" t="e">
        <f t="shared" si="16"/>
        <v>#VALUE!</v>
      </c>
      <c r="V47" s="92" t="e">
        <f t="shared" si="16"/>
        <v>#VALUE!</v>
      </c>
      <c r="W47" s="92" t="e">
        <f t="shared" si="16"/>
        <v>#VALUE!</v>
      </c>
      <c r="X47" s="92" t="e">
        <f t="shared" si="16"/>
        <v>#VALUE!</v>
      </c>
      <c r="Y47" s="92" t="e">
        <f t="shared" si="16"/>
        <v>#VALUE!</v>
      </c>
      <c r="Z47" s="92" t="e">
        <f t="shared" si="16"/>
        <v>#VALUE!</v>
      </c>
      <c r="AA47" s="92" t="e">
        <f t="shared" si="16"/>
        <v>#VALUE!</v>
      </c>
      <c r="AB47" s="92" t="e">
        <f t="shared" si="16"/>
        <v>#VALUE!</v>
      </c>
      <c r="AC47" s="92" t="e">
        <f t="shared" si="16"/>
        <v>#VALUE!</v>
      </c>
      <c r="AD47" s="92" t="e">
        <f t="shared" si="16"/>
        <v>#VALUE!</v>
      </c>
      <c r="AE47" s="92" t="e">
        <f t="shared" si="16"/>
        <v>#VALUE!</v>
      </c>
      <c r="AF47" s="92" t="e">
        <f t="shared" si="16"/>
        <v>#VALUE!</v>
      </c>
      <c r="AG47" s="92" t="e">
        <f t="shared" si="16"/>
        <v>#VALUE!</v>
      </c>
      <c r="AH47" s="92" t="e">
        <f t="shared" si="16"/>
        <v>#VALUE!</v>
      </c>
      <c r="AI47" s="92" t="e">
        <f t="shared" si="16"/>
        <v>#VALUE!</v>
      </c>
      <c r="AJ47" s="92" t="e">
        <f t="shared" si="16"/>
        <v>#VALUE!</v>
      </c>
      <c r="AK47" s="92" t="e">
        <f t="shared" ref="AK47:BK47" si="17">(AK16*AK41+AK17*AK42+AK18*AK43+AK19*AK44+AK14*AK45+AK15*AK46+AK40*AK25)/
(AK20+AK25+AK14+AK15)</f>
        <v>#VALUE!</v>
      </c>
      <c r="AL47" s="92" t="e">
        <f t="shared" si="17"/>
        <v>#VALUE!</v>
      </c>
      <c r="AM47" s="92" t="e">
        <f t="shared" si="17"/>
        <v>#VALUE!</v>
      </c>
      <c r="AN47" s="92" t="e">
        <f t="shared" si="17"/>
        <v>#VALUE!</v>
      </c>
      <c r="AO47" s="92" t="e">
        <f t="shared" si="17"/>
        <v>#VALUE!</v>
      </c>
      <c r="AP47" s="92" t="e">
        <f t="shared" si="17"/>
        <v>#VALUE!</v>
      </c>
      <c r="AQ47" s="92" t="e">
        <f t="shared" si="17"/>
        <v>#VALUE!</v>
      </c>
      <c r="AR47" s="92" t="e">
        <f t="shared" si="17"/>
        <v>#VALUE!</v>
      </c>
      <c r="AS47" s="92" t="e">
        <f t="shared" si="17"/>
        <v>#VALUE!</v>
      </c>
      <c r="AT47" s="92" t="e">
        <f t="shared" si="17"/>
        <v>#VALUE!</v>
      </c>
      <c r="AU47" s="92" t="e">
        <f t="shared" si="17"/>
        <v>#VALUE!</v>
      </c>
      <c r="AV47" s="92" t="e">
        <f t="shared" si="17"/>
        <v>#VALUE!</v>
      </c>
      <c r="AW47" s="92" t="e">
        <f t="shared" si="17"/>
        <v>#VALUE!</v>
      </c>
      <c r="AX47" s="92" t="e">
        <f t="shared" si="17"/>
        <v>#VALUE!</v>
      </c>
      <c r="AY47" s="92" t="e">
        <f t="shared" si="17"/>
        <v>#VALUE!</v>
      </c>
      <c r="AZ47" s="92" t="e">
        <f t="shared" si="17"/>
        <v>#VALUE!</v>
      </c>
      <c r="BA47" s="92" t="e">
        <f t="shared" si="17"/>
        <v>#VALUE!</v>
      </c>
      <c r="BB47" s="92" t="e">
        <f t="shared" si="17"/>
        <v>#VALUE!</v>
      </c>
      <c r="BC47" s="92" t="e">
        <f t="shared" si="17"/>
        <v>#VALUE!</v>
      </c>
      <c r="BD47" s="92" t="e">
        <f t="shared" si="17"/>
        <v>#VALUE!</v>
      </c>
      <c r="BE47" s="92" t="e">
        <f t="shared" si="17"/>
        <v>#VALUE!</v>
      </c>
      <c r="BF47" s="92" t="e">
        <f t="shared" si="17"/>
        <v>#VALUE!</v>
      </c>
      <c r="BG47" s="92" t="e">
        <f t="shared" si="17"/>
        <v>#VALUE!</v>
      </c>
      <c r="BH47" s="92" t="e">
        <f t="shared" si="17"/>
        <v>#VALUE!</v>
      </c>
      <c r="BI47" s="92" t="e">
        <f t="shared" si="17"/>
        <v>#VALUE!</v>
      </c>
      <c r="BJ47" s="92" t="e">
        <f t="shared" si="17"/>
        <v>#VALUE!</v>
      </c>
      <c r="BK47" s="92" t="e">
        <f t="shared" si="17"/>
        <v>#VALUE!</v>
      </c>
    </row>
    <row r="48" spans="2:63" x14ac:dyDescent="0.4">
      <c r="B48" s="84" t="s">
        <v>104</v>
      </c>
      <c r="C48" s="98" t="s">
        <v>215</v>
      </c>
      <c r="D48" s="99" t="s">
        <v>218</v>
      </c>
      <c r="E48" s="92">
        <f>1.57*IF('Indtast oplysninger'!E44="Nej",1,
VLOOKUP('Indtast oplysninger'!E53,Tabelværdier!$A$87:$B$103,2,FALSE)*
VLOOKUP('Indtast oplysninger'!E54,Tabelværdier!$A$107:$B$118,2,FALSE)*
VLOOKUP('Indtast oplysninger'!E55,Tabelværdier!$A$122:$B$132,2,FALSE))</f>
        <v>1.57</v>
      </c>
      <c r="F48" s="92">
        <f>1.57*IF('Indtast oplysninger'!F44="Nej",1,
VLOOKUP('Indtast oplysninger'!F53,Tabelværdier!$A$87:$B$103,2,FALSE)*
VLOOKUP('Indtast oplysninger'!F54,Tabelværdier!$A$107:$B$118,2,FALSE)*
VLOOKUP('Indtast oplysninger'!F55,Tabelværdier!$A$122:$B$132,2,FALSE))</f>
        <v>1.57</v>
      </c>
      <c r="G48" s="92">
        <f>1.57*IF('Indtast oplysninger'!G44="Nej",1,
VLOOKUP('Indtast oplysninger'!G53,Tabelværdier!$A$87:$B$103,2,FALSE)*
VLOOKUP('Indtast oplysninger'!G54,Tabelværdier!$A$107:$B$118,2,FALSE)*
VLOOKUP('Indtast oplysninger'!G55,Tabelværdier!$A$122:$B$132,2,FALSE))</f>
        <v>1.57</v>
      </c>
      <c r="H48" s="92">
        <f>1.57*IF('Indtast oplysninger'!H44="Nej",1,
VLOOKUP('Indtast oplysninger'!H53,Tabelværdier!$A$87:$B$103,2,FALSE)*
VLOOKUP('Indtast oplysninger'!H54,Tabelværdier!$A$107:$B$118,2,FALSE)*
VLOOKUP('Indtast oplysninger'!H55,Tabelværdier!$A$122:$B$132,2,FALSE))</f>
        <v>1.57</v>
      </c>
      <c r="I48" s="92">
        <f>1.57*IF('Indtast oplysninger'!I44="Nej",1,
VLOOKUP('Indtast oplysninger'!I53,Tabelværdier!$A$87:$B$103,2,FALSE)*
VLOOKUP('Indtast oplysninger'!I54,Tabelværdier!$A$107:$B$118,2,FALSE)*
VLOOKUP('Indtast oplysninger'!I55,Tabelværdier!$A$122:$B$132,2,FALSE))</f>
        <v>1.57</v>
      </c>
      <c r="J48" s="92">
        <f>1.57*IF('Indtast oplysninger'!J44="Nej",1,
VLOOKUP('Indtast oplysninger'!J53,Tabelværdier!$A$87:$B$103,2,FALSE)*
VLOOKUP('Indtast oplysninger'!J54,Tabelværdier!$A$107:$B$118,2,FALSE)*
VLOOKUP('Indtast oplysninger'!J55,Tabelværdier!$A$122:$B$132,2,FALSE))</f>
        <v>1.57</v>
      </c>
      <c r="K48" s="92">
        <f>1.57*IF('Indtast oplysninger'!K44="Nej",1,
VLOOKUP('Indtast oplysninger'!K53,Tabelværdier!$A$87:$B$103,2,FALSE)*
VLOOKUP('Indtast oplysninger'!K54,Tabelværdier!$A$107:$B$118,2,FALSE)*
VLOOKUP('Indtast oplysninger'!K55,Tabelværdier!$A$122:$B$132,2,FALSE))</f>
        <v>1.57</v>
      </c>
      <c r="L48" s="92">
        <f>1.57*IF('Indtast oplysninger'!L44="Nej",1,
VLOOKUP('Indtast oplysninger'!L53,Tabelværdier!$A$87:$B$103,2,FALSE)*
VLOOKUP('Indtast oplysninger'!L54,Tabelværdier!$A$107:$B$118,2,FALSE)*
VLOOKUP('Indtast oplysninger'!L55,Tabelværdier!$A$122:$B$132,2,FALSE))</f>
        <v>1.57</v>
      </c>
      <c r="M48" s="92">
        <f>1.57*IF('Indtast oplysninger'!M44="Nej",1,
VLOOKUP('Indtast oplysninger'!M53,Tabelværdier!$A$87:$B$103,2,FALSE)*
VLOOKUP('Indtast oplysninger'!M54,Tabelværdier!$A$107:$B$118,2,FALSE)*
VLOOKUP('Indtast oplysninger'!M55,Tabelværdier!$A$122:$B$132,2,FALSE))</f>
        <v>1.57</v>
      </c>
      <c r="N48" s="92">
        <f>1.57*IF('Indtast oplysninger'!N44="Nej",1,
VLOOKUP('Indtast oplysninger'!N53,Tabelværdier!$A$87:$B$103,2,FALSE)*
VLOOKUP('Indtast oplysninger'!N54,Tabelværdier!$A$107:$B$118,2,FALSE)*
VLOOKUP('Indtast oplysninger'!N55,Tabelværdier!$A$122:$B$132,2,FALSE))</f>
        <v>1.57</v>
      </c>
      <c r="O48" s="92">
        <f>1.57*IF('Indtast oplysninger'!O44="Nej",1,
VLOOKUP('Indtast oplysninger'!O53,Tabelværdier!$A$87:$B$103,2,FALSE)*
VLOOKUP('Indtast oplysninger'!O54,Tabelværdier!$A$107:$B$118,2,FALSE)*
VLOOKUP('Indtast oplysninger'!O55,Tabelværdier!$A$122:$B$132,2,FALSE))</f>
        <v>1.57</v>
      </c>
      <c r="P48" s="92">
        <f>1.57*IF('Indtast oplysninger'!P44="Nej",1,
VLOOKUP('Indtast oplysninger'!P53,Tabelværdier!$A$87:$B$103,2,FALSE)*
VLOOKUP('Indtast oplysninger'!P54,Tabelværdier!$A$107:$B$118,2,FALSE)*
VLOOKUP('Indtast oplysninger'!P55,Tabelværdier!$A$122:$B$132,2,FALSE))</f>
        <v>1.57</v>
      </c>
      <c r="Q48" s="92">
        <f>1.57*IF('Indtast oplysninger'!Q44="Nej",1,
VLOOKUP('Indtast oplysninger'!Q53,Tabelværdier!$A$87:$B$103,2,FALSE)*
VLOOKUP('Indtast oplysninger'!Q54,Tabelværdier!$A$107:$B$118,2,FALSE)*
VLOOKUP('Indtast oplysninger'!Q55,Tabelværdier!$A$122:$B$132,2,FALSE))</f>
        <v>1.57</v>
      </c>
      <c r="R48" s="92">
        <f>1.57*IF('Indtast oplysninger'!R44="Nej",1,
VLOOKUP('Indtast oplysninger'!R53,Tabelværdier!$A$87:$B$103,2,FALSE)*
VLOOKUP('Indtast oplysninger'!R54,Tabelværdier!$A$107:$B$118,2,FALSE)*
VLOOKUP('Indtast oplysninger'!R55,Tabelværdier!$A$122:$B$132,2,FALSE))</f>
        <v>1.57</v>
      </c>
      <c r="S48" s="92">
        <f>1.57*IF('Indtast oplysninger'!S44="Nej",1,
VLOOKUP('Indtast oplysninger'!S53,Tabelværdier!$A$87:$B$103,2,FALSE)*
VLOOKUP('Indtast oplysninger'!S54,Tabelværdier!$A$107:$B$118,2,FALSE)*
VLOOKUP('Indtast oplysninger'!S55,Tabelværdier!$A$122:$B$132,2,FALSE))</f>
        <v>1.57</v>
      </c>
      <c r="T48" s="92">
        <f>1.57*IF('Indtast oplysninger'!T44="Nej",1,
VLOOKUP('Indtast oplysninger'!T53,Tabelværdier!$A$87:$B$103,2,FALSE)*
VLOOKUP('Indtast oplysninger'!T54,Tabelværdier!$A$107:$B$118,2,FALSE)*
VLOOKUP('Indtast oplysninger'!T55,Tabelværdier!$A$122:$B$132,2,FALSE))</f>
        <v>1.57</v>
      </c>
      <c r="U48" s="92">
        <f>1.57*IF('Indtast oplysninger'!U44="Nej",1,
VLOOKUP('Indtast oplysninger'!U53,Tabelværdier!$A$87:$B$103,2,FALSE)*
VLOOKUP('Indtast oplysninger'!U54,Tabelværdier!$A$107:$B$118,2,FALSE)*
VLOOKUP('Indtast oplysninger'!U55,Tabelværdier!$A$122:$B$132,2,FALSE))</f>
        <v>1.57</v>
      </c>
      <c r="V48" s="92">
        <f>1.57*IF('Indtast oplysninger'!V44="Nej",1,
VLOOKUP('Indtast oplysninger'!V53,Tabelværdier!$A$87:$B$103,2,FALSE)*
VLOOKUP('Indtast oplysninger'!V54,Tabelværdier!$A$107:$B$118,2,FALSE)*
VLOOKUP('Indtast oplysninger'!V55,Tabelværdier!$A$122:$B$132,2,FALSE))</f>
        <v>1.57</v>
      </c>
      <c r="W48" s="92">
        <f>1.57*IF('Indtast oplysninger'!W44="Nej",1,
VLOOKUP('Indtast oplysninger'!W53,Tabelværdier!$A$87:$B$103,2,FALSE)*
VLOOKUP('Indtast oplysninger'!W54,Tabelværdier!$A$107:$B$118,2,FALSE)*
VLOOKUP('Indtast oplysninger'!W55,Tabelværdier!$A$122:$B$132,2,FALSE))</f>
        <v>1.57</v>
      </c>
      <c r="X48" s="92">
        <f>1.57*IF('Indtast oplysninger'!X44="Nej",1,
VLOOKUP('Indtast oplysninger'!X53,Tabelværdier!$A$87:$B$103,2,FALSE)*
VLOOKUP('Indtast oplysninger'!X54,Tabelværdier!$A$107:$B$118,2,FALSE)*
VLOOKUP('Indtast oplysninger'!X55,Tabelværdier!$A$122:$B$132,2,FALSE))</f>
        <v>1.57</v>
      </c>
      <c r="Y48" s="92">
        <f>1.57*IF('Indtast oplysninger'!Y44="Nej",1,
VLOOKUP('Indtast oplysninger'!Y53,Tabelværdier!$A$87:$B$103,2,FALSE)*
VLOOKUP('Indtast oplysninger'!Y54,Tabelværdier!$A$107:$B$118,2,FALSE)*
VLOOKUP('Indtast oplysninger'!Y55,Tabelværdier!$A$122:$B$132,2,FALSE))</f>
        <v>1.57</v>
      </c>
      <c r="Z48" s="92">
        <f>1.57*IF('Indtast oplysninger'!Z44="Nej",1,
VLOOKUP('Indtast oplysninger'!Z53,Tabelværdier!$A$87:$B$103,2,FALSE)*
VLOOKUP('Indtast oplysninger'!Z54,Tabelværdier!$A$107:$B$118,2,FALSE)*
VLOOKUP('Indtast oplysninger'!Z55,Tabelværdier!$A$122:$B$132,2,FALSE))</f>
        <v>1.57</v>
      </c>
      <c r="AA48" s="92">
        <f>1.57*IF('Indtast oplysninger'!AA44="Nej",1,
VLOOKUP('Indtast oplysninger'!AA53,Tabelværdier!$A$87:$B$103,2,FALSE)*
VLOOKUP('Indtast oplysninger'!AA54,Tabelværdier!$A$107:$B$118,2,FALSE)*
VLOOKUP('Indtast oplysninger'!AA55,Tabelværdier!$A$122:$B$132,2,FALSE))</f>
        <v>1.57</v>
      </c>
      <c r="AB48" s="92">
        <f>1.57*IF('Indtast oplysninger'!AB44="Nej",1,
VLOOKUP('Indtast oplysninger'!AB53,Tabelværdier!$A$87:$B$103,2,FALSE)*
VLOOKUP('Indtast oplysninger'!AB54,Tabelværdier!$A$107:$B$118,2,FALSE)*
VLOOKUP('Indtast oplysninger'!AB55,Tabelværdier!$A$122:$B$132,2,FALSE))</f>
        <v>1.57</v>
      </c>
      <c r="AC48" s="92">
        <f>1.57*IF('Indtast oplysninger'!AC44="Nej",1,
VLOOKUP('Indtast oplysninger'!AC53,Tabelværdier!$A$87:$B$103,2,FALSE)*
VLOOKUP('Indtast oplysninger'!AC54,Tabelværdier!$A$107:$B$118,2,FALSE)*
VLOOKUP('Indtast oplysninger'!AC55,Tabelværdier!$A$122:$B$132,2,FALSE))</f>
        <v>1.57</v>
      </c>
      <c r="AD48" s="92">
        <f>1.57*IF('Indtast oplysninger'!AD44="Nej",1,
VLOOKUP('Indtast oplysninger'!AD53,Tabelværdier!$A$87:$B$103,2,FALSE)*
VLOOKUP('Indtast oplysninger'!AD54,Tabelværdier!$A$107:$B$118,2,FALSE)*
VLOOKUP('Indtast oplysninger'!AD55,Tabelværdier!$A$122:$B$132,2,FALSE))</f>
        <v>1.57</v>
      </c>
      <c r="AE48" s="92">
        <f>1.57*IF('Indtast oplysninger'!AE44="Nej",1,
VLOOKUP('Indtast oplysninger'!AE53,Tabelværdier!$A$87:$B$103,2,FALSE)*
VLOOKUP('Indtast oplysninger'!AE54,Tabelværdier!$A$107:$B$118,2,FALSE)*
VLOOKUP('Indtast oplysninger'!AE55,Tabelværdier!$A$122:$B$132,2,FALSE))</f>
        <v>1.57</v>
      </c>
      <c r="AF48" s="92">
        <f>1.57*IF('Indtast oplysninger'!AF44="Nej",1,
VLOOKUP('Indtast oplysninger'!AF53,Tabelværdier!$A$87:$B$103,2,FALSE)*
VLOOKUP('Indtast oplysninger'!AF54,Tabelværdier!$A$107:$B$118,2,FALSE)*
VLOOKUP('Indtast oplysninger'!AF55,Tabelværdier!$A$122:$B$132,2,FALSE))</f>
        <v>1.57</v>
      </c>
      <c r="AG48" s="92">
        <f>1.57*IF('Indtast oplysninger'!AG44="Nej",1,
VLOOKUP('Indtast oplysninger'!AG53,Tabelværdier!$A$87:$B$103,2,FALSE)*
VLOOKUP('Indtast oplysninger'!AG54,Tabelværdier!$A$107:$B$118,2,FALSE)*
VLOOKUP('Indtast oplysninger'!AG55,Tabelværdier!$A$122:$B$132,2,FALSE))</f>
        <v>1.57</v>
      </c>
      <c r="AH48" s="92">
        <f>1.57*IF('Indtast oplysninger'!AH44="Nej",1,
VLOOKUP('Indtast oplysninger'!AH53,Tabelværdier!$A$87:$B$103,2,FALSE)*
VLOOKUP('Indtast oplysninger'!AH54,Tabelværdier!$A$107:$B$118,2,FALSE)*
VLOOKUP('Indtast oplysninger'!AH55,Tabelværdier!$A$122:$B$132,2,FALSE))</f>
        <v>1.57</v>
      </c>
      <c r="AI48" s="92">
        <f>1.57*IF('Indtast oplysninger'!AI44="Nej",1,
VLOOKUP('Indtast oplysninger'!AI53,Tabelværdier!$A$87:$B$103,2,FALSE)*
VLOOKUP('Indtast oplysninger'!AI54,Tabelværdier!$A$107:$B$118,2,FALSE)*
VLOOKUP('Indtast oplysninger'!AI55,Tabelværdier!$A$122:$B$132,2,FALSE))</f>
        <v>1.57</v>
      </c>
      <c r="AJ48" s="92">
        <f>1.57*IF('Indtast oplysninger'!AJ44="Nej",1,
VLOOKUP('Indtast oplysninger'!AJ53,Tabelværdier!$A$87:$B$103,2,FALSE)*
VLOOKUP('Indtast oplysninger'!AJ54,Tabelværdier!$A$107:$B$118,2,FALSE)*
VLOOKUP('Indtast oplysninger'!AJ55,Tabelværdier!$A$122:$B$132,2,FALSE))</f>
        <v>1.57</v>
      </c>
      <c r="AK48" s="92">
        <f>1.57*IF('Indtast oplysninger'!AK44="Nej",1,
VLOOKUP('Indtast oplysninger'!AK53,Tabelværdier!$A$87:$B$103,2,FALSE)*
VLOOKUP('Indtast oplysninger'!AK54,Tabelværdier!$A$107:$B$118,2,FALSE)*
VLOOKUP('Indtast oplysninger'!AK55,Tabelværdier!$A$122:$B$132,2,FALSE))</f>
        <v>1.57</v>
      </c>
      <c r="AL48" s="92">
        <f>1.57*IF('Indtast oplysninger'!AL44="Nej",1,
VLOOKUP('Indtast oplysninger'!AL53,Tabelværdier!$A$87:$B$103,2,FALSE)*
VLOOKUP('Indtast oplysninger'!AL54,Tabelværdier!$A$107:$B$118,2,FALSE)*
VLOOKUP('Indtast oplysninger'!AL55,Tabelværdier!$A$122:$B$132,2,FALSE))</f>
        <v>1.57</v>
      </c>
      <c r="AM48" s="92">
        <f>1.57*IF('Indtast oplysninger'!AM44="Nej",1,
VLOOKUP('Indtast oplysninger'!AM53,Tabelværdier!$A$87:$B$103,2,FALSE)*
VLOOKUP('Indtast oplysninger'!AM54,Tabelværdier!$A$107:$B$118,2,FALSE)*
VLOOKUP('Indtast oplysninger'!AM55,Tabelværdier!$A$122:$B$132,2,FALSE))</f>
        <v>1.57</v>
      </c>
      <c r="AN48" s="92">
        <f>1.57*IF('Indtast oplysninger'!AN44="Nej",1,
VLOOKUP('Indtast oplysninger'!AN53,Tabelværdier!$A$87:$B$103,2,FALSE)*
VLOOKUP('Indtast oplysninger'!AN54,Tabelværdier!$A$107:$B$118,2,FALSE)*
VLOOKUP('Indtast oplysninger'!AN55,Tabelværdier!$A$122:$B$132,2,FALSE))</f>
        <v>1.57</v>
      </c>
      <c r="AO48" s="92">
        <f>1.57*IF('Indtast oplysninger'!AO44="Nej",1,
VLOOKUP('Indtast oplysninger'!AO53,Tabelværdier!$A$87:$B$103,2,FALSE)*
VLOOKUP('Indtast oplysninger'!AO54,Tabelværdier!$A$107:$B$118,2,FALSE)*
VLOOKUP('Indtast oplysninger'!AO55,Tabelværdier!$A$122:$B$132,2,FALSE))</f>
        <v>1.57</v>
      </c>
      <c r="AP48" s="92">
        <f>1.57*IF('Indtast oplysninger'!AP44="Nej",1,
VLOOKUP('Indtast oplysninger'!AP53,Tabelværdier!$A$87:$B$103,2,FALSE)*
VLOOKUP('Indtast oplysninger'!AP54,Tabelværdier!$A$107:$B$118,2,FALSE)*
VLOOKUP('Indtast oplysninger'!AP55,Tabelværdier!$A$122:$B$132,2,FALSE))</f>
        <v>1.57</v>
      </c>
      <c r="AQ48" s="92">
        <f>1.57*IF('Indtast oplysninger'!AQ44="Nej",1,
VLOOKUP('Indtast oplysninger'!AQ53,Tabelværdier!$A$87:$B$103,2,FALSE)*
VLOOKUP('Indtast oplysninger'!AQ54,Tabelværdier!$A$107:$B$118,2,FALSE)*
VLOOKUP('Indtast oplysninger'!AQ55,Tabelværdier!$A$122:$B$132,2,FALSE))</f>
        <v>1.57</v>
      </c>
      <c r="AR48" s="92">
        <f>1.57*IF('Indtast oplysninger'!AR44="Nej",1,
VLOOKUP('Indtast oplysninger'!AR53,Tabelværdier!$A$87:$B$103,2,FALSE)*
VLOOKUP('Indtast oplysninger'!AR54,Tabelværdier!$A$107:$B$118,2,FALSE)*
VLOOKUP('Indtast oplysninger'!AR55,Tabelværdier!$A$122:$B$132,2,FALSE))</f>
        <v>1.57</v>
      </c>
      <c r="AS48" s="92">
        <f>1.57*IF('Indtast oplysninger'!AS44="Nej",1,
VLOOKUP('Indtast oplysninger'!AS53,Tabelværdier!$A$87:$B$103,2,FALSE)*
VLOOKUP('Indtast oplysninger'!AS54,Tabelværdier!$A$107:$B$118,2,FALSE)*
VLOOKUP('Indtast oplysninger'!AS55,Tabelværdier!$A$122:$B$132,2,FALSE))</f>
        <v>1.57</v>
      </c>
      <c r="AT48" s="92">
        <f>1.57*IF('Indtast oplysninger'!AT44="Nej",1,
VLOOKUP('Indtast oplysninger'!AT53,Tabelværdier!$A$87:$B$103,2,FALSE)*
VLOOKUP('Indtast oplysninger'!AT54,Tabelværdier!$A$107:$B$118,2,FALSE)*
VLOOKUP('Indtast oplysninger'!AT55,Tabelværdier!$A$122:$B$132,2,FALSE))</f>
        <v>1.57</v>
      </c>
      <c r="AU48" s="92">
        <f>1.57*IF('Indtast oplysninger'!AU44="Nej",1,
VLOOKUP('Indtast oplysninger'!AU53,Tabelværdier!$A$87:$B$103,2,FALSE)*
VLOOKUP('Indtast oplysninger'!AU54,Tabelværdier!$A$107:$B$118,2,FALSE)*
VLOOKUP('Indtast oplysninger'!AU55,Tabelværdier!$A$122:$B$132,2,FALSE))</f>
        <v>1.57</v>
      </c>
      <c r="AV48" s="92">
        <f>1.57*IF('Indtast oplysninger'!AV44="Nej",1,
VLOOKUP('Indtast oplysninger'!AV53,Tabelværdier!$A$87:$B$103,2,FALSE)*
VLOOKUP('Indtast oplysninger'!AV54,Tabelværdier!$A$107:$B$118,2,FALSE)*
VLOOKUP('Indtast oplysninger'!AV55,Tabelværdier!$A$122:$B$132,2,FALSE))</f>
        <v>1.57</v>
      </c>
      <c r="AW48" s="92">
        <f>1.57*IF('Indtast oplysninger'!AW44="Nej",1,
VLOOKUP('Indtast oplysninger'!AW53,Tabelværdier!$A$87:$B$103,2,FALSE)*
VLOOKUP('Indtast oplysninger'!AW54,Tabelværdier!$A$107:$B$118,2,FALSE)*
VLOOKUP('Indtast oplysninger'!AW55,Tabelværdier!$A$122:$B$132,2,FALSE))</f>
        <v>1.57</v>
      </c>
      <c r="AX48" s="92">
        <f>1.57*IF('Indtast oplysninger'!AX44="Nej",1,
VLOOKUP('Indtast oplysninger'!AX53,Tabelværdier!$A$87:$B$103,2,FALSE)*
VLOOKUP('Indtast oplysninger'!AX54,Tabelværdier!$A$107:$B$118,2,FALSE)*
VLOOKUP('Indtast oplysninger'!AX55,Tabelværdier!$A$122:$B$132,2,FALSE))</f>
        <v>1.57</v>
      </c>
      <c r="AY48" s="92">
        <f>1.57*IF('Indtast oplysninger'!AY44="Nej",1,
VLOOKUP('Indtast oplysninger'!AY53,Tabelværdier!$A$87:$B$103,2,FALSE)*
VLOOKUP('Indtast oplysninger'!AY54,Tabelværdier!$A$107:$B$118,2,FALSE)*
VLOOKUP('Indtast oplysninger'!AY55,Tabelværdier!$A$122:$B$132,2,FALSE))</f>
        <v>1.57</v>
      </c>
      <c r="AZ48" s="92">
        <f>1.57*IF('Indtast oplysninger'!AZ44="Nej",1,
VLOOKUP('Indtast oplysninger'!AZ53,Tabelværdier!$A$87:$B$103,2,FALSE)*
VLOOKUP('Indtast oplysninger'!AZ54,Tabelværdier!$A$107:$B$118,2,FALSE)*
VLOOKUP('Indtast oplysninger'!AZ55,Tabelværdier!$A$122:$B$132,2,FALSE))</f>
        <v>1.57</v>
      </c>
      <c r="BA48" s="92">
        <f>1.57*IF('Indtast oplysninger'!BA44="Nej",1,
VLOOKUP('Indtast oplysninger'!BA53,Tabelværdier!$A$87:$B$103,2,FALSE)*
VLOOKUP('Indtast oplysninger'!BA54,Tabelværdier!$A$107:$B$118,2,FALSE)*
VLOOKUP('Indtast oplysninger'!BA55,Tabelværdier!$A$122:$B$132,2,FALSE))</f>
        <v>1.57</v>
      </c>
      <c r="BB48" s="92">
        <f>1.57*IF('Indtast oplysninger'!BB44="Nej",1,
VLOOKUP('Indtast oplysninger'!BB53,Tabelværdier!$A$87:$B$103,2,FALSE)*
VLOOKUP('Indtast oplysninger'!BB54,Tabelværdier!$A$107:$B$118,2,FALSE)*
VLOOKUP('Indtast oplysninger'!BB55,Tabelværdier!$A$122:$B$132,2,FALSE))</f>
        <v>1.57</v>
      </c>
      <c r="BC48" s="92">
        <f>1.57*IF('Indtast oplysninger'!BC44="Nej",1,
VLOOKUP('Indtast oplysninger'!BC53,Tabelværdier!$A$87:$B$103,2,FALSE)*
VLOOKUP('Indtast oplysninger'!BC54,Tabelværdier!$A$107:$B$118,2,FALSE)*
VLOOKUP('Indtast oplysninger'!BC55,Tabelværdier!$A$122:$B$132,2,FALSE))</f>
        <v>1.57</v>
      </c>
      <c r="BD48" s="92">
        <f>1.57*IF('Indtast oplysninger'!BD44="Nej",1,
VLOOKUP('Indtast oplysninger'!BD53,Tabelværdier!$A$87:$B$103,2,FALSE)*
VLOOKUP('Indtast oplysninger'!BD54,Tabelværdier!$A$107:$B$118,2,FALSE)*
VLOOKUP('Indtast oplysninger'!BD55,Tabelværdier!$A$122:$B$132,2,FALSE))</f>
        <v>1.57</v>
      </c>
      <c r="BE48" s="92">
        <f>1.57*IF('Indtast oplysninger'!BE44="Nej",1,
VLOOKUP('Indtast oplysninger'!BE53,Tabelværdier!$A$87:$B$103,2,FALSE)*
VLOOKUP('Indtast oplysninger'!BE54,Tabelværdier!$A$107:$B$118,2,FALSE)*
VLOOKUP('Indtast oplysninger'!BE55,Tabelværdier!$A$122:$B$132,2,FALSE))</f>
        <v>1.57</v>
      </c>
      <c r="BF48" s="92">
        <f>1.57*IF('Indtast oplysninger'!BF44="Nej",1,
VLOOKUP('Indtast oplysninger'!BF53,Tabelværdier!$A$87:$B$103,2,FALSE)*
VLOOKUP('Indtast oplysninger'!BF54,Tabelværdier!$A$107:$B$118,2,FALSE)*
VLOOKUP('Indtast oplysninger'!BF55,Tabelværdier!$A$122:$B$132,2,FALSE))</f>
        <v>1.57</v>
      </c>
      <c r="BG48" s="92">
        <f>1.57*IF('Indtast oplysninger'!BG44="Nej",1,
VLOOKUP('Indtast oplysninger'!BG53,Tabelværdier!$A$87:$B$103,2,FALSE)*
VLOOKUP('Indtast oplysninger'!BG54,Tabelværdier!$A$107:$B$118,2,FALSE)*
VLOOKUP('Indtast oplysninger'!BG55,Tabelværdier!$A$122:$B$132,2,FALSE))</f>
        <v>1.57</v>
      </c>
      <c r="BH48" s="92">
        <f>1.57*IF('Indtast oplysninger'!BH44="Nej",1,
VLOOKUP('Indtast oplysninger'!BH53,Tabelværdier!$A$87:$B$103,2,FALSE)*
VLOOKUP('Indtast oplysninger'!BH54,Tabelværdier!$A$107:$B$118,2,FALSE)*
VLOOKUP('Indtast oplysninger'!BH55,Tabelværdier!$A$122:$B$132,2,FALSE))</f>
        <v>1.57</v>
      </c>
      <c r="BI48" s="92">
        <f>1.57*IF('Indtast oplysninger'!BI44="Nej",1,
VLOOKUP('Indtast oplysninger'!BI53,Tabelværdier!$A$87:$B$103,2,FALSE)*
VLOOKUP('Indtast oplysninger'!BI54,Tabelværdier!$A$107:$B$118,2,FALSE)*
VLOOKUP('Indtast oplysninger'!BI55,Tabelværdier!$A$122:$B$132,2,FALSE))</f>
        <v>1.57</v>
      </c>
      <c r="BJ48" s="92">
        <f>1.57*IF('Indtast oplysninger'!BJ44="Nej",1,
VLOOKUP('Indtast oplysninger'!BJ53,Tabelværdier!$A$87:$B$103,2,FALSE)*
VLOOKUP('Indtast oplysninger'!BJ54,Tabelværdier!$A$107:$B$118,2,FALSE)*
VLOOKUP('Indtast oplysninger'!BJ55,Tabelværdier!$A$122:$B$132,2,FALSE))</f>
        <v>1.57</v>
      </c>
      <c r="BK48" s="92">
        <f>1.57*IF('Indtast oplysninger'!BK44="Nej",1,
VLOOKUP('Indtast oplysninger'!BK53,Tabelværdier!$A$87:$B$103,2,FALSE)*
VLOOKUP('Indtast oplysninger'!BK54,Tabelværdier!$A$107:$B$118,2,FALSE)*
VLOOKUP('Indtast oplysninger'!BK55,Tabelværdier!$A$122:$B$132,2,FALSE))</f>
        <v>1.57</v>
      </c>
    </row>
    <row r="49" spans="2:63" x14ac:dyDescent="0.4">
      <c r="B49" s="84" t="s">
        <v>106</v>
      </c>
      <c r="C49" s="98" t="s">
        <v>215</v>
      </c>
      <c r="D49" s="99" t="s">
        <v>218</v>
      </c>
      <c r="E49" s="92">
        <f>1.57*IF('Indtast oplysninger'!E64="Nej",1,
VLOOKUP('Indtast oplysninger'!E73,Tabelværdier!$A$87:$B$103,2,FALSE)*
VLOOKUP('Indtast oplysninger'!E74,Tabelværdier!$A$107:$B$118,2,FALSE)*
VLOOKUP('Indtast oplysninger'!E75,Tabelværdier!$A$122:$B$132,2,FALSE))</f>
        <v>1.47285625</v>
      </c>
      <c r="F49" s="92">
        <f>1.57*IF('Indtast oplysninger'!F64="Nej",1,
VLOOKUP('Indtast oplysninger'!F73,Tabelværdier!$A$87:$B$103,2,FALSE)*
VLOOKUP('Indtast oplysninger'!F74,Tabelværdier!$A$107:$B$118,2,FALSE)*
VLOOKUP('Indtast oplysninger'!F75,Tabelværdier!$A$122:$B$132,2,FALSE))</f>
        <v>1.0852625</v>
      </c>
      <c r="G49" s="92">
        <f>1.57*IF('Indtast oplysninger'!G64="Nej",1,
VLOOKUP('Indtast oplysninger'!G73,Tabelværdier!$A$87:$B$103,2,FALSE)*
VLOOKUP('Indtast oplysninger'!G74,Tabelværdier!$A$107:$B$118,2,FALSE)*
VLOOKUP('Indtast oplysninger'!G75,Tabelværdier!$A$122:$B$132,2,FALSE))</f>
        <v>1.0852625</v>
      </c>
      <c r="H49" s="92">
        <f>1.57*IF('Indtast oplysninger'!H64="Nej",1,
VLOOKUP('Indtast oplysninger'!H73,Tabelværdier!$A$87:$B$103,2,FALSE)*
VLOOKUP('Indtast oplysninger'!H74,Tabelværdier!$A$107:$B$118,2,FALSE)*
VLOOKUP('Indtast oplysninger'!H75,Tabelværdier!$A$122:$B$132,2,FALSE))</f>
        <v>1.0852625</v>
      </c>
      <c r="I49" s="92">
        <f>1.57*IF('Indtast oplysninger'!I64="Nej",1,
VLOOKUP('Indtast oplysninger'!I73,Tabelværdier!$A$87:$B$103,2,FALSE)*
VLOOKUP('Indtast oplysninger'!I74,Tabelværdier!$A$107:$B$118,2,FALSE)*
VLOOKUP('Indtast oplysninger'!I75,Tabelværdier!$A$122:$B$132,2,FALSE))</f>
        <v>1.57</v>
      </c>
      <c r="J49" s="92">
        <f>1.57*IF('Indtast oplysninger'!J64="Nej",1,
VLOOKUP('Indtast oplysninger'!J73,Tabelværdier!$A$87:$B$103,2,FALSE)*
VLOOKUP('Indtast oplysninger'!J74,Tabelværdier!$A$107:$B$118,2,FALSE)*
VLOOKUP('Indtast oplysninger'!J75,Tabelværdier!$A$122:$B$132,2,FALSE))</f>
        <v>1.57</v>
      </c>
      <c r="K49" s="92">
        <f>1.57*IF('Indtast oplysninger'!K64="Nej",1,
VLOOKUP('Indtast oplysninger'!K73,Tabelværdier!$A$87:$B$103,2,FALSE)*
VLOOKUP('Indtast oplysninger'!K74,Tabelværdier!$A$107:$B$118,2,FALSE)*
VLOOKUP('Indtast oplysninger'!K75,Tabelværdier!$A$122:$B$132,2,FALSE))</f>
        <v>1.57</v>
      </c>
      <c r="L49" s="92">
        <f>1.57*IF('Indtast oplysninger'!L64="Nej",1,
VLOOKUP('Indtast oplysninger'!L73,Tabelværdier!$A$87:$B$103,2,FALSE)*
VLOOKUP('Indtast oplysninger'!L74,Tabelværdier!$A$107:$B$118,2,FALSE)*
VLOOKUP('Indtast oplysninger'!L75,Tabelværdier!$A$122:$B$132,2,FALSE))</f>
        <v>1.57</v>
      </c>
      <c r="M49" s="92">
        <f>1.57*IF('Indtast oplysninger'!M64="Nej",1,
VLOOKUP('Indtast oplysninger'!M73,Tabelværdier!$A$87:$B$103,2,FALSE)*
VLOOKUP('Indtast oplysninger'!M74,Tabelværdier!$A$107:$B$118,2,FALSE)*
VLOOKUP('Indtast oplysninger'!M75,Tabelværdier!$A$122:$B$132,2,FALSE))</f>
        <v>1.57</v>
      </c>
      <c r="N49" s="92">
        <f>1.57*IF('Indtast oplysninger'!N64="Nej",1,
VLOOKUP('Indtast oplysninger'!N73,Tabelværdier!$A$87:$B$103,2,FALSE)*
VLOOKUP('Indtast oplysninger'!N74,Tabelværdier!$A$107:$B$118,2,FALSE)*
VLOOKUP('Indtast oplysninger'!N75,Tabelværdier!$A$122:$B$132,2,FALSE))</f>
        <v>1.57</v>
      </c>
      <c r="O49" s="92">
        <f>1.57*IF('Indtast oplysninger'!O64="Nej",1,
VLOOKUP('Indtast oplysninger'!O73,Tabelværdier!$A$87:$B$103,2,FALSE)*
VLOOKUP('Indtast oplysninger'!O74,Tabelværdier!$A$107:$B$118,2,FALSE)*
VLOOKUP('Indtast oplysninger'!O75,Tabelværdier!$A$122:$B$132,2,FALSE))</f>
        <v>1.57</v>
      </c>
      <c r="P49" s="92">
        <f>1.57*IF('Indtast oplysninger'!P64="Nej",1,
VLOOKUP('Indtast oplysninger'!P73,Tabelværdier!$A$87:$B$103,2,FALSE)*
VLOOKUP('Indtast oplysninger'!P74,Tabelværdier!$A$107:$B$118,2,FALSE)*
VLOOKUP('Indtast oplysninger'!P75,Tabelværdier!$A$122:$B$132,2,FALSE))</f>
        <v>1.57</v>
      </c>
      <c r="Q49" s="92">
        <f>1.57*IF('Indtast oplysninger'!Q64="Nej",1,
VLOOKUP('Indtast oplysninger'!Q73,Tabelværdier!$A$87:$B$103,2,FALSE)*
VLOOKUP('Indtast oplysninger'!Q74,Tabelværdier!$A$107:$B$118,2,FALSE)*
VLOOKUP('Indtast oplysninger'!Q75,Tabelværdier!$A$122:$B$132,2,FALSE))</f>
        <v>1.57</v>
      </c>
      <c r="R49" s="92">
        <f>1.57*IF('Indtast oplysninger'!R64="Nej",1,
VLOOKUP('Indtast oplysninger'!R73,Tabelværdier!$A$87:$B$103,2,FALSE)*
VLOOKUP('Indtast oplysninger'!R74,Tabelværdier!$A$107:$B$118,2,FALSE)*
VLOOKUP('Indtast oplysninger'!R75,Tabelværdier!$A$122:$B$132,2,FALSE))</f>
        <v>1.57</v>
      </c>
      <c r="S49" s="92">
        <f>1.57*IF('Indtast oplysninger'!S64="Nej",1,
VLOOKUP('Indtast oplysninger'!S73,Tabelværdier!$A$87:$B$103,2,FALSE)*
VLOOKUP('Indtast oplysninger'!S74,Tabelværdier!$A$107:$B$118,2,FALSE)*
VLOOKUP('Indtast oplysninger'!S75,Tabelværdier!$A$122:$B$132,2,FALSE))</f>
        <v>1.57</v>
      </c>
      <c r="T49" s="92">
        <f>1.57*IF('Indtast oplysninger'!T64="Nej",1,
VLOOKUP('Indtast oplysninger'!T73,Tabelværdier!$A$87:$B$103,2,FALSE)*
VLOOKUP('Indtast oplysninger'!T74,Tabelværdier!$A$107:$B$118,2,FALSE)*
VLOOKUP('Indtast oplysninger'!T75,Tabelværdier!$A$122:$B$132,2,FALSE))</f>
        <v>1.57</v>
      </c>
      <c r="U49" s="92">
        <f>1.57*IF('Indtast oplysninger'!U64="Nej",1,
VLOOKUP('Indtast oplysninger'!U73,Tabelværdier!$A$87:$B$103,2,FALSE)*
VLOOKUP('Indtast oplysninger'!U74,Tabelværdier!$A$107:$B$118,2,FALSE)*
VLOOKUP('Indtast oplysninger'!U75,Tabelværdier!$A$122:$B$132,2,FALSE))</f>
        <v>1.57</v>
      </c>
      <c r="V49" s="92">
        <f>1.57*IF('Indtast oplysninger'!V64="Nej",1,
VLOOKUP('Indtast oplysninger'!V73,Tabelværdier!$A$87:$B$103,2,FALSE)*
VLOOKUP('Indtast oplysninger'!V74,Tabelværdier!$A$107:$B$118,2,FALSE)*
VLOOKUP('Indtast oplysninger'!V75,Tabelværdier!$A$122:$B$132,2,FALSE))</f>
        <v>1.57</v>
      </c>
      <c r="W49" s="92">
        <f>1.57*IF('Indtast oplysninger'!W64="Nej",1,
VLOOKUP('Indtast oplysninger'!W73,Tabelværdier!$A$87:$B$103,2,FALSE)*
VLOOKUP('Indtast oplysninger'!W74,Tabelværdier!$A$107:$B$118,2,FALSE)*
VLOOKUP('Indtast oplysninger'!W75,Tabelværdier!$A$122:$B$132,2,FALSE))</f>
        <v>1.57</v>
      </c>
      <c r="X49" s="92">
        <f>1.57*IF('Indtast oplysninger'!X64="Nej",1,
VLOOKUP('Indtast oplysninger'!X73,Tabelværdier!$A$87:$B$103,2,FALSE)*
VLOOKUP('Indtast oplysninger'!X74,Tabelværdier!$A$107:$B$118,2,FALSE)*
VLOOKUP('Indtast oplysninger'!X75,Tabelværdier!$A$122:$B$132,2,FALSE))</f>
        <v>1.57</v>
      </c>
      <c r="Y49" s="92">
        <f>1.57*IF('Indtast oplysninger'!Y64="Nej",1,
VLOOKUP('Indtast oplysninger'!Y73,Tabelværdier!$A$87:$B$103,2,FALSE)*
VLOOKUP('Indtast oplysninger'!Y74,Tabelværdier!$A$107:$B$118,2,FALSE)*
VLOOKUP('Indtast oplysninger'!Y75,Tabelværdier!$A$122:$B$132,2,FALSE))</f>
        <v>1.57</v>
      </c>
      <c r="Z49" s="92">
        <f>1.57*IF('Indtast oplysninger'!Z64="Nej",1,
VLOOKUP('Indtast oplysninger'!Z73,Tabelværdier!$A$87:$B$103,2,FALSE)*
VLOOKUP('Indtast oplysninger'!Z74,Tabelværdier!$A$107:$B$118,2,FALSE)*
VLOOKUP('Indtast oplysninger'!Z75,Tabelværdier!$A$122:$B$132,2,FALSE))</f>
        <v>1.57</v>
      </c>
      <c r="AA49" s="92">
        <f>1.57*IF('Indtast oplysninger'!AA64="Nej",1,
VLOOKUP('Indtast oplysninger'!AA73,Tabelværdier!$A$87:$B$103,2,FALSE)*
VLOOKUP('Indtast oplysninger'!AA74,Tabelværdier!$A$107:$B$118,2,FALSE)*
VLOOKUP('Indtast oplysninger'!AA75,Tabelværdier!$A$122:$B$132,2,FALSE))</f>
        <v>1.57</v>
      </c>
      <c r="AB49" s="92">
        <f>1.57*IF('Indtast oplysninger'!AB64="Nej",1,
VLOOKUP('Indtast oplysninger'!AB73,Tabelværdier!$A$87:$B$103,2,FALSE)*
VLOOKUP('Indtast oplysninger'!AB74,Tabelværdier!$A$107:$B$118,2,FALSE)*
VLOOKUP('Indtast oplysninger'!AB75,Tabelværdier!$A$122:$B$132,2,FALSE))</f>
        <v>1.57</v>
      </c>
      <c r="AC49" s="92">
        <f>1.57*IF('Indtast oplysninger'!AC64="Nej",1,
VLOOKUP('Indtast oplysninger'!AC73,Tabelværdier!$A$87:$B$103,2,FALSE)*
VLOOKUP('Indtast oplysninger'!AC74,Tabelværdier!$A$107:$B$118,2,FALSE)*
VLOOKUP('Indtast oplysninger'!AC75,Tabelværdier!$A$122:$B$132,2,FALSE))</f>
        <v>1.57</v>
      </c>
      <c r="AD49" s="92">
        <f>1.57*IF('Indtast oplysninger'!AD64="Nej",1,
VLOOKUP('Indtast oplysninger'!AD73,Tabelværdier!$A$87:$B$103,2,FALSE)*
VLOOKUP('Indtast oplysninger'!AD74,Tabelværdier!$A$107:$B$118,2,FALSE)*
VLOOKUP('Indtast oplysninger'!AD75,Tabelværdier!$A$122:$B$132,2,FALSE))</f>
        <v>1.57</v>
      </c>
      <c r="AE49" s="92">
        <f>1.57*IF('Indtast oplysninger'!AE64="Nej",1,
VLOOKUP('Indtast oplysninger'!AE73,Tabelværdier!$A$87:$B$103,2,FALSE)*
VLOOKUP('Indtast oplysninger'!AE74,Tabelværdier!$A$107:$B$118,2,FALSE)*
VLOOKUP('Indtast oplysninger'!AE75,Tabelværdier!$A$122:$B$132,2,FALSE))</f>
        <v>1.57</v>
      </c>
      <c r="AF49" s="92">
        <f>1.57*IF('Indtast oplysninger'!AF64="Nej",1,
VLOOKUP('Indtast oplysninger'!AF73,Tabelværdier!$A$87:$B$103,2,FALSE)*
VLOOKUP('Indtast oplysninger'!AF74,Tabelværdier!$A$107:$B$118,2,FALSE)*
VLOOKUP('Indtast oplysninger'!AF75,Tabelværdier!$A$122:$B$132,2,FALSE))</f>
        <v>1.57</v>
      </c>
      <c r="AG49" s="92">
        <f>1.57*IF('Indtast oplysninger'!AG64="Nej",1,
VLOOKUP('Indtast oplysninger'!AG73,Tabelværdier!$A$87:$B$103,2,FALSE)*
VLOOKUP('Indtast oplysninger'!AG74,Tabelværdier!$A$107:$B$118,2,FALSE)*
VLOOKUP('Indtast oplysninger'!AG75,Tabelværdier!$A$122:$B$132,2,FALSE))</f>
        <v>1.57</v>
      </c>
      <c r="AH49" s="92">
        <f>1.57*IF('Indtast oplysninger'!AH64="Nej",1,
VLOOKUP('Indtast oplysninger'!AH73,Tabelværdier!$A$87:$B$103,2,FALSE)*
VLOOKUP('Indtast oplysninger'!AH74,Tabelværdier!$A$107:$B$118,2,FALSE)*
VLOOKUP('Indtast oplysninger'!AH75,Tabelværdier!$A$122:$B$132,2,FALSE))</f>
        <v>1.57</v>
      </c>
      <c r="AI49" s="92">
        <f>1.57*IF('Indtast oplysninger'!AI64="Nej",1,
VLOOKUP('Indtast oplysninger'!AI73,Tabelværdier!$A$87:$B$103,2,FALSE)*
VLOOKUP('Indtast oplysninger'!AI74,Tabelværdier!$A$107:$B$118,2,FALSE)*
VLOOKUP('Indtast oplysninger'!AI75,Tabelværdier!$A$122:$B$132,2,FALSE))</f>
        <v>1.57</v>
      </c>
      <c r="AJ49" s="92">
        <f>1.57*IF('Indtast oplysninger'!AJ64="Nej",1,
VLOOKUP('Indtast oplysninger'!AJ73,Tabelværdier!$A$87:$B$103,2,FALSE)*
VLOOKUP('Indtast oplysninger'!AJ74,Tabelværdier!$A$107:$B$118,2,FALSE)*
VLOOKUP('Indtast oplysninger'!AJ75,Tabelværdier!$A$122:$B$132,2,FALSE))</f>
        <v>1.57</v>
      </c>
      <c r="AK49" s="92">
        <f>1.57*IF('Indtast oplysninger'!AK64="Nej",1,
VLOOKUP('Indtast oplysninger'!AK73,Tabelværdier!$A$87:$B$103,2,FALSE)*
VLOOKUP('Indtast oplysninger'!AK74,Tabelværdier!$A$107:$B$118,2,FALSE)*
VLOOKUP('Indtast oplysninger'!AK75,Tabelværdier!$A$122:$B$132,2,FALSE))</f>
        <v>1.57</v>
      </c>
      <c r="AL49" s="92">
        <f>1.57*IF('Indtast oplysninger'!AL64="Nej",1,
VLOOKUP('Indtast oplysninger'!AL73,Tabelværdier!$A$87:$B$103,2,FALSE)*
VLOOKUP('Indtast oplysninger'!AL74,Tabelværdier!$A$107:$B$118,2,FALSE)*
VLOOKUP('Indtast oplysninger'!AL75,Tabelværdier!$A$122:$B$132,2,FALSE))</f>
        <v>1.57</v>
      </c>
      <c r="AM49" s="92">
        <f>1.57*IF('Indtast oplysninger'!AM64="Nej",1,
VLOOKUP('Indtast oplysninger'!AM73,Tabelværdier!$A$87:$B$103,2,FALSE)*
VLOOKUP('Indtast oplysninger'!AM74,Tabelværdier!$A$107:$B$118,2,FALSE)*
VLOOKUP('Indtast oplysninger'!AM75,Tabelværdier!$A$122:$B$132,2,FALSE))</f>
        <v>1.57</v>
      </c>
      <c r="AN49" s="92">
        <f>1.57*IF('Indtast oplysninger'!AN64="Nej",1,
VLOOKUP('Indtast oplysninger'!AN73,Tabelværdier!$A$87:$B$103,2,FALSE)*
VLOOKUP('Indtast oplysninger'!AN74,Tabelværdier!$A$107:$B$118,2,FALSE)*
VLOOKUP('Indtast oplysninger'!AN75,Tabelværdier!$A$122:$B$132,2,FALSE))</f>
        <v>1.57</v>
      </c>
      <c r="AO49" s="92">
        <f>1.57*IF('Indtast oplysninger'!AO64="Nej",1,
VLOOKUP('Indtast oplysninger'!AO73,Tabelværdier!$A$87:$B$103,2,FALSE)*
VLOOKUP('Indtast oplysninger'!AO74,Tabelværdier!$A$107:$B$118,2,FALSE)*
VLOOKUP('Indtast oplysninger'!AO75,Tabelværdier!$A$122:$B$132,2,FALSE))</f>
        <v>1.57</v>
      </c>
      <c r="AP49" s="92">
        <f>1.57*IF('Indtast oplysninger'!AP64="Nej",1,
VLOOKUP('Indtast oplysninger'!AP73,Tabelværdier!$A$87:$B$103,2,FALSE)*
VLOOKUP('Indtast oplysninger'!AP74,Tabelværdier!$A$107:$B$118,2,FALSE)*
VLOOKUP('Indtast oplysninger'!AP75,Tabelværdier!$A$122:$B$132,2,FALSE))</f>
        <v>1.57</v>
      </c>
      <c r="AQ49" s="92">
        <f>1.57*IF('Indtast oplysninger'!AQ64="Nej",1,
VLOOKUP('Indtast oplysninger'!AQ73,Tabelværdier!$A$87:$B$103,2,FALSE)*
VLOOKUP('Indtast oplysninger'!AQ74,Tabelværdier!$A$107:$B$118,2,FALSE)*
VLOOKUP('Indtast oplysninger'!AQ75,Tabelværdier!$A$122:$B$132,2,FALSE))</f>
        <v>1.57</v>
      </c>
      <c r="AR49" s="92">
        <f>1.57*IF('Indtast oplysninger'!AR64="Nej",1,
VLOOKUP('Indtast oplysninger'!AR73,Tabelværdier!$A$87:$B$103,2,FALSE)*
VLOOKUP('Indtast oplysninger'!AR74,Tabelværdier!$A$107:$B$118,2,FALSE)*
VLOOKUP('Indtast oplysninger'!AR75,Tabelværdier!$A$122:$B$132,2,FALSE))</f>
        <v>1.57</v>
      </c>
      <c r="AS49" s="92">
        <f>1.57*IF('Indtast oplysninger'!AS64="Nej",1,
VLOOKUP('Indtast oplysninger'!AS73,Tabelværdier!$A$87:$B$103,2,FALSE)*
VLOOKUP('Indtast oplysninger'!AS74,Tabelværdier!$A$107:$B$118,2,FALSE)*
VLOOKUP('Indtast oplysninger'!AS75,Tabelværdier!$A$122:$B$132,2,FALSE))</f>
        <v>1.57</v>
      </c>
      <c r="AT49" s="92">
        <f>1.57*IF('Indtast oplysninger'!AT64="Nej",1,
VLOOKUP('Indtast oplysninger'!AT73,Tabelværdier!$A$87:$B$103,2,FALSE)*
VLOOKUP('Indtast oplysninger'!AT74,Tabelværdier!$A$107:$B$118,2,FALSE)*
VLOOKUP('Indtast oplysninger'!AT75,Tabelværdier!$A$122:$B$132,2,FALSE))</f>
        <v>1.57</v>
      </c>
      <c r="AU49" s="92">
        <f>1.57*IF('Indtast oplysninger'!AU64="Nej",1,
VLOOKUP('Indtast oplysninger'!AU73,Tabelværdier!$A$87:$B$103,2,FALSE)*
VLOOKUP('Indtast oplysninger'!AU74,Tabelværdier!$A$107:$B$118,2,FALSE)*
VLOOKUP('Indtast oplysninger'!AU75,Tabelværdier!$A$122:$B$132,2,FALSE))</f>
        <v>1.57</v>
      </c>
      <c r="AV49" s="92">
        <f>1.57*IF('Indtast oplysninger'!AV64="Nej",1,
VLOOKUP('Indtast oplysninger'!AV73,Tabelværdier!$A$87:$B$103,2,FALSE)*
VLOOKUP('Indtast oplysninger'!AV74,Tabelværdier!$A$107:$B$118,2,FALSE)*
VLOOKUP('Indtast oplysninger'!AV75,Tabelværdier!$A$122:$B$132,2,FALSE))</f>
        <v>1.57</v>
      </c>
      <c r="AW49" s="92">
        <f>1.57*IF('Indtast oplysninger'!AW64="Nej",1,
VLOOKUP('Indtast oplysninger'!AW73,Tabelværdier!$A$87:$B$103,2,FALSE)*
VLOOKUP('Indtast oplysninger'!AW74,Tabelværdier!$A$107:$B$118,2,FALSE)*
VLOOKUP('Indtast oplysninger'!AW75,Tabelværdier!$A$122:$B$132,2,FALSE))</f>
        <v>1.57</v>
      </c>
      <c r="AX49" s="92">
        <f>1.57*IF('Indtast oplysninger'!AX64="Nej",1,
VLOOKUP('Indtast oplysninger'!AX73,Tabelværdier!$A$87:$B$103,2,FALSE)*
VLOOKUP('Indtast oplysninger'!AX74,Tabelværdier!$A$107:$B$118,2,FALSE)*
VLOOKUP('Indtast oplysninger'!AX75,Tabelværdier!$A$122:$B$132,2,FALSE))</f>
        <v>1.57</v>
      </c>
      <c r="AY49" s="92">
        <f>1.57*IF('Indtast oplysninger'!AY64="Nej",1,
VLOOKUP('Indtast oplysninger'!AY73,Tabelværdier!$A$87:$B$103,2,FALSE)*
VLOOKUP('Indtast oplysninger'!AY74,Tabelværdier!$A$107:$B$118,2,FALSE)*
VLOOKUP('Indtast oplysninger'!AY75,Tabelværdier!$A$122:$B$132,2,FALSE))</f>
        <v>1.57</v>
      </c>
      <c r="AZ49" s="92">
        <f>1.57*IF('Indtast oplysninger'!AZ64="Nej",1,
VLOOKUP('Indtast oplysninger'!AZ73,Tabelværdier!$A$87:$B$103,2,FALSE)*
VLOOKUP('Indtast oplysninger'!AZ74,Tabelværdier!$A$107:$B$118,2,FALSE)*
VLOOKUP('Indtast oplysninger'!AZ75,Tabelværdier!$A$122:$B$132,2,FALSE))</f>
        <v>1.57</v>
      </c>
      <c r="BA49" s="92">
        <f>1.57*IF('Indtast oplysninger'!BA64="Nej",1,
VLOOKUP('Indtast oplysninger'!BA73,Tabelværdier!$A$87:$B$103,2,FALSE)*
VLOOKUP('Indtast oplysninger'!BA74,Tabelværdier!$A$107:$B$118,2,FALSE)*
VLOOKUP('Indtast oplysninger'!BA75,Tabelværdier!$A$122:$B$132,2,FALSE))</f>
        <v>1.57</v>
      </c>
      <c r="BB49" s="92">
        <f>1.57*IF('Indtast oplysninger'!BB64="Nej",1,
VLOOKUP('Indtast oplysninger'!BB73,Tabelværdier!$A$87:$B$103,2,FALSE)*
VLOOKUP('Indtast oplysninger'!BB74,Tabelværdier!$A$107:$B$118,2,FALSE)*
VLOOKUP('Indtast oplysninger'!BB75,Tabelværdier!$A$122:$B$132,2,FALSE))</f>
        <v>1.57</v>
      </c>
      <c r="BC49" s="92">
        <f>1.57*IF('Indtast oplysninger'!BC64="Nej",1,
VLOOKUP('Indtast oplysninger'!BC73,Tabelværdier!$A$87:$B$103,2,FALSE)*
VLOOKUP('Indtast oplysninger'!BC74,Tabelværdier!$A$107:$B$118,2,FALSE)*
VLOOKUP('Indtast oplysninger'!BC75,Tabelværdier!$A$122:$B$132,2,FALSE))</f>
        <v>1.57</v>
      </c>
      <c r="BD49" s="92">
        <f>1.57*IF('Indtast oplysninger'!BD64="Nej",1,
VLOOKUP('Indtast oplysninger'!BD73,Tabelværdier!$A$87:$B$103,2,FALSE)*
VLOOKUP('Indtast oplysninger'!BD74,Tabelværdier!$A$107:$B$118,2,FALSE)*
VLOOKUP('Indtast oplysninger'!BD75,Tabelværdier!$A$122:$B$132,2,FALSE))</f>
        <v>1.57</v>
      </c>
      <c r="BE49" s="92">
        <f>1.57*IF('Indtast oplysninger'!BE64="Nej",1,
VLOOKUP('Indtast oplysninger'!BE73,Tabelværdier!$A$87:$B$103,2,FALSE)*
VLOOKUP('Indtast oplysninger'!BE74,Tabelværdier!$A$107:$B$118,2,FALSE)*
VLOOKUP('Indtast oplysninger'!BE75,Tabelværdier!$A$122:$B$132,2,FALSE))</f>
        <v>1.57</v>
      </c>
      <c r="BF49" s="92">
        <f>1.57*IF('Indtast oplysninger'!BF64="Nej",1,
VLOOKUP('Indtast oplysninger'!BF73,Tabelværdier!$A$87:$B$103,2,FALSE)*
VLOOKUP('Indtast oplysninger'!BF74,Tabelværdier!$A$107:$B$118,2,FALSE)*
VLOOKUP('Indtast oplysninger'!BF75,Tabelværdier!$A$122:$B$132,2,FALSE))</f>
        <v>1.57</v>
      </c>
      <c r="BG49" s="92">
        <f>1.57*IF('Indtast oplysninger'!BG64="Nej",1,
VLOOKUP('Indtast oplysninger'!BG73,Tabelværdier!$A$87:$B$103,2,FALSE)*
VLOOKUP('Indtast oplysninger'!BG74,Tabelværdier!$A$107:$B$118,2,FALSE)*
VLOOKUP('Indtast oplysninger'!BG75,Tabelværdier!$A$122:$B$132,2,FALSE))</f>
        <v>1.57</v>
      </c>
      <c r="BH49" s="92">
        <f>1.57*IF('Indtast oplysninger'!BH64="Nej",1,
VLOOKUP('Indtast oplysninger'!BH73,Tabelværdier!$A$87:$B$103,2,FALSE)*
VLOOKUP('Indtast oplysninger'!BH74,Tabelværdier!$A$107:$B$118,2,FALSE)*
VLOOKUP('Indtast oplysninger'!BH75,Tabelværdier!$A$122:$B$132,2,FALSE))</f>
        <v>1.57</v>
      </c>
      <c r="BI49" s="92">
        <f>1.57*IF('Indtast oplysninger'!BI64="Nej",1,
VLOOKUP('Indtast oplysninger'!BI73,Tabelværdier!$A$87:$B$103,2,FALSE)*
VLOOKUP('Indtast oplysninger'!BI74,Tabelværdier!$A$107:$B$118,2,FALSE)*
VLOOKUP('Indtast oplysninger'!BI75,Tabelværdier!$A$122:$B$132,2,FALSE))</f>
        <v>1.57</v>
      </c>
      <c r="BJ49" s="92">
        <f>1.57*IF('Indtast oplysninger'!BJ64="Nej",1,
VLOOKUP('Indtast oplysninger'!BJ73,Tabelværdier!$A$87:$B$103,2,FALSE)*
VLOOKUP('Indtast oplysninger'!BJ74,Tabelværdier!$A$107:$B$118,2,FALSE)*
VLOOKUP('Indtast oplysninger'!BJ75,Tabelværdier!$A$122:$B$132,2,FALSE))</f>
        <v>1.57</v>
      </c>
      <c r="BK49" s="92">
        <f>1.57*IF('Indtast oplysninger'!BK64="Nej",1,
VLOOKUP('Indtast oplysninger'!BK73,Tabelværdier!$A$87:$B$103,2,FALSE)*
VLOOKUP('Indtast oplysninger'!BK74,Tabelværdier!$A$107:$B$118,2,FALSE)*
VLOOKUP('Indtast oplysninger'!BK75,Tabelværdier!$A$122:$B$132,2,FALSE))</f>
        <v>1.57</v>
      </c>
    </row>
    <row r="50" spans="2:63" x14ac:dyDescent="0.4">
      <c r="B50" s="84" t="s">
        <v>105</v>
      </c>
      <c r="C50" s="98" t="s">
        <v>215</v>
      </c>
      <c r="D50" s="99" t="s">
        <v>218</v>
      </c>
      <c r="E50" s="92">
        <f>1.57*IF('Indtast oplysninger'!E84="Nej",1,
VLOOKUP('Indtast oplysninger'!E93,Tabelværdier!$A$87:$B$103,2,FALSE)*
VLOOKUP('Indtast oplysninger'!E94,Tabelværdier!$A$107:$B$118,2,FALSE)*
VLOOKUP('Indtast oplysninger'!E95,Tabelværdier!$A$122:$B$132,2,FALSE))</f>
        <v>1.47285625</v>
      </c>
      <c r="F50" s="92">
        <f>1.57*IF('Indtast oplysninger'!F84="Nej",1,
VLOOKUP('Indtast oplysninger'!F93,Tabelværdier!$A$87:$B$103,2,FALSE)*
VLOOKUP('Indtast oplysninger'!F94,Tabelværdier!$A$107:$B$118,2,FALSE)*
VLOOKUP('Indtast oplysninger'!F95,Tabelværdier!$A$122:$B$132,2,FALSE))</f>
        <v>1.57</v>
      </c>
      <c r="G50" s="92">
        <f>1.57*IF('Indtast oplysninger'!G84="Nej",1,
VLOOKUP('Indtast oplysninger'!G93,Tabelværdier!$A$87:$B$103,2,FALSE)*
VLOOKUP('Indtast oplysninger'!G94,Tabelværdier!$A$107:$B$118,2,FALSE)*
VLOOKUP('Indtast oplysninger'!G95,Tabelværdier!$A$122:$B$132,2,FALSE))</f>
        <v>1.57</v>
      </c>
      <c r="H50" s="92">
        <f>1.57*IF('Indtast oplysninger'!H84="Nej",1,
VLOOKUP('Indtast oplysninger'!H93,Tabelværdier!$A$87:$B$103,2,FALSE)*
VLOOKUP('Indtast oplysninger'!H94,Tabelværdier!$A$107:$B$118,2,FALSE)*
VLOOKUP('Indtast oplysninger'!H95,Tabelværdier!$A$122:$B$132,2,FALSE))</f>
        <v>1.57</v>
      </c>
      <c r="I50" s="92">
        <f>1.57*IF('Indtast oplysninger'!I84="Nej",1,
VLOOKUP('Indtast oplysninger'!I93,Tabelværdier!$A$87:$B$103,2,FALSE)*
VLOOKUP('Indtast oplysninger'!I94,Tabelværdier!$A$107:$B$118,2,FALSE)*
VLOOKUP('Indtast oplysninger'!I95,Tabelværdier!$A$122:$B$132,2,FALSE))</f>
        <v>1.57</v>
      </c>
      <c r="J50" s="92">
        <f>1.57*IF('Indtast oplysninger'!J84="Nej",1,
VLOOKUP('Indtast oplysninger'!J93,Tabelværdier!$A$87:$B$103,2,FALSE)*
VLOOKUP('Indtast oplysninger'!J94,Tabelværdier!$A$107:$B$118,2,FALSE)*
VLOOKUP('Indtast oplysninger'!J95,Tabelværdier!$A$122:$B$132,2,FALSE))</f>
        <v>1.57</v>
      </c>
      <c r="K50" s="92">
        <f>1.57*IF('Indtast oplysninger'!K84="Nej",1,
VLOOKUP('Indtast oplysninger'!K93,Tabelværdier!$A$87:$B$103,2,FALSE)*
VLOOKUP('Indtast oplysninger'!K94,Tabelværdier!$A$107:$B$118,2,FALSE)*
VLOOKUP('Indtast oplysninger'!K95,Tabelværdier!$A$122:$B$132,2,FALSE))</f>
        <v>1.57</v>
      </c>
      <c r="L50" s="92">
        <f>1.57*IF('Indtast oplysninger'!L84="Nej",1,
VLOOKUP('Indtast oplysninger'!L93,Tabelværdier!$A$87:$B$103,2,FALSE)*
VLOOKUP('Indtast oplysninger'!L94,Tabelværdier!$A$107:$B$118,2,FALSE)*
VLOOKUP('Indtast oplysninger'!L95,Tabelværdier!$A$122:$B$132,2,FALSE))</f>
        <v>1.57</v>
      </c>
      <c r="M50" s="92">
        <f>1.57*IF('Indtast oplysninger'!M84="Nej",1,
VLOOKUP('Indtast oplysninger'!M93,Tabelværdier!$A$87:$B$103,2,FALSE)*
VLOOKUP('Indtast oplysninger'!M94,Tabelværdier!$A$107:$B$118,2,FALSE)*
VLOOKUP('Indtast oplysninger'!M95,Tabelværdier!$A$122:$B$132,2,FALSE))</f>
        <v>1.57</v>
      </c>
      <c r="N50" s="92">
        <f>1.57*IF('Indtast oplysninger'!N84="Nej",1,
VLOOKUP('Indtast oplysninger'!N93,Tabelværdier!$A$87:$B$103,2,FALSE)*
VLOOKUP('Indtast oplysninger'!N94,Tabelværdier!$A$107:$B$118,2,FALSE)*
VLOOKUP('Indtast oplysninger'!N95,Tabelværdier!$A$122:$B$132,2,FALSE))</f>
        <v>1.57</v>
      </c>
      <c r="O50" s="92">
        <f>1.57*IF('Indtast oplysninger'!O84="Nej",1,
VLOOKUP('Indtast oplysninger'!O93,Tabelværdier!$A$87:$B$103,2,FALSE)*
VLOOKUP('Indtast oplysninger'!O94,Tabelværdier!$A$107:$B$118,2,FALSE)*
VLOOKUP('Indtast oplysninger'!O95,Tabelværdier!$A$122:$B$132,2,FALSE))</f>
        <v>1.57</v>
      </c>
      <c r="P50" s="92">
        <f>1.57*IF('Indtast oplysninger'!P84="Nej",1,
VLOOKUP('Indtast oplysninger'!P93,Tabelværdier!$A$87:$B$103,2,FALSE)*
VLOOKUP('Indtast oplysninger'!P94,Tabelværdier!$A$107:$B$118,2,FALSE)*
VLOOKUP('Indtast oplysninger'!P95,Tabelværdier!$A$122:$B$132,2,FALSE))</f>
        <v>1.57</v>
      </c>
      <c r="Q50" s="92">
        <f>1.57*IF('Indtast oplysninger'!Q84="Nej",1,
VLOOKUP('Indtast oplysninger'!Q93,Tabelværdier!$A$87:$B$103,2,FALSE)*
VLOOKUP('Indtast oplysninger'!Q94,Tabelværdier!$A$107:$B$118,2,FALSE)*
VLOOKUP('Indtast oplysninger'!Q95,Tabelværdier!$A$122:$B$132,2,FALSE))</f>
        <v>1.57</v>
      </c>
      <c r="R50" s="92">
        <f>1.57*IF('Indtast oplysninger'!R84="Nej",1,
VLOOKUP('Indtast oplysninger'!R93,Tabelværdier!$A$87:$B$103,2,FALSE)*
VLOOKUP('Indtast oplysninger'!R94,Tabelværdier!$A$107:$B$118,2,FALSE)*
VLOOKUP('Indtast oplysninger'!R95,Tabelværdier!$A$122:$B$132,2,FALSE))</f>
        <v>1.57</v>
      </c>
      <c r="S50" s="92">
        <f>1.57*IF('Indtast oplysninger'!S84="Nej",1,
VLOOKUP('Indtast oplysninger'!S93,Tabelværdier!$A$87:$B$103,2,FALSE)*
VLOOKUP('Indtast oplysninger'!S94,Tabelværdier!$A$107:$B$118,2,FALSE)*
VLOOKUP('Indtast oplysninger'!S95,Tabelværdier!$A$122:$B$132,2,FALSE))</f>
        <v>1.57</v>
      </c>
      <c r="T50" s="92">
        <f>1.57*IF('Indtast oplysninger'!T84="Nej",1,
VLOOKUP('Indtast oplysninger'!T93,Tabelværdier!$A$87:$B$103,2,FALSE)*
VLOOKUP('Indtast oplysninger'!T94,Tabelværdier!$A$107:$B$118,2,FALSE)*
VLOOKUP('Indtast oplysninger'!T95,Tabelværdier!$A$122:$B$132,2,FALSE))</f>
        <v>1.57</v>
      </c>
      <c r="U50" s="92">
        <f>1.57*IF('Indtast oplysninger'!U84="Nej",1,
VLOOKUP('Indtast oplysninger'!U93,Tabelværdier!$A$87:$B$103,2,FALSE)*
VLOOKUP('Indtast oplysninger'!U94,Tabelværdier!$A$107:$B$118,2,FALSE)*
VLOOKUP('Indtast oplysninger'!U95,Tabelværdier!$A$122:$B$132,2,FALSE))</f>
        <v>1.57</v>
      </c>
      <c r="V50" s="92">
        <f>1.57*IF('Indtast oplysninger'!V84="Nej",1,
VLOOKUP('Indtast oplysninger'!V93,Tabelværdier!$A$87:$B$103,2,FALSE)*
VLOOKUP('Indtast oplysninger'!V94,Tabelværdier!$A$107:$B$118,2,FALSE)*
VLOOKUP('Indtast oplysninger'!V95,Tabelværdier!$A$122:$B$132,2,FALSE))</f>
        <v>1.57</v>
      </c>
      <c r="W50" s="92">
        <f>1.57*IF('Indtast oplysninger'!W84="Nej",1,
VLOOKUP('Indtast oplysninger'!W93,Tabelværdier!$A$87:$B$103,2,FALSE)*
VLOOKUP('Indtast oplysninger'!W94,Tabelværdier!$A$107:$B$118,2,FALSE)*
VLOOKUP('Indtast oplysninger'!W95,Tabelværdier!$A$122:$B$132,2,FALSE))</f>
        <v>1.57</v>
      </c>
      <c r="X50" s="92">
        <f>1.57*IF('Indtast oplysninger'!X84="Nej",1,
VLOOKUP('Indtast oplysninger'!X93,Tabelværdier!$A$87:$B$103,2,FALSE)*
VLOOKUP('Indtast oplysninger'!X94,Tabelværdier!$A$107:$B$118,2,FALSE)*
VLOOKUP('Indtast oplysninger'!X95,Tabelværdier!$A$122:$B$132,2,FALSE))</f>
        <v>1.57</v>
      </c>
      <c r="Y50" s="92">
        <f>1.57*IF('Indtast oplysninger'!Y84="Nej",1,
VLOOKUP('Indtast oplysninger'!Y93,Tabelværdier!$A$87:$B$103,2,FALSE)*
VLOOKUP('Indtast oplysninger'!Y94,Tabelværdier!$A$107:$B$118,2,FALSE)*
VLOOKUP('Indtast oplysninger'!Y95,Tabelværdier!$A$122:$B$132,2,FALSE))</f>
        <v>1.57</v>
      </c>
      <c r="Z50" s="92">
        <f>1.57*IF('Indtast oplysninger'!Z84="Nej",1,
VLOOKUP('Indtast oplysninger'!Z93,Tabelværdier!$A$87:$B$103,2,FALSE)*
VLOOKUP('Indtast oplysninger'!Z94,Tabelværdier!$A$107:$B$118,2,FALSE)*
VLOOKUP('Indtast oplysninger'!Z95,Tabelværdier!$A$122:$B$132,2,FALSE))</f>
        <v>1.57</v>
      </c>
      <c r="AA50" s="92">
        <f>1.57*IF('Indtast oplysninger'!AA84="Nej",1,
VLOOKUP('Indtast oplysninger'!AA93,Tabelværdier!$A$87:$B$103,2,FALSE)*
VLOOKUP('Indtast oplysninger'!AA94,Tabelværdier!$A$107:$B$118,2,FALSE)*
VLOOKUP('Indtast oplysninger'!AA95,Tabelværdier!$A$122:$B$132,2,FALSE))</f>
        <v>1.57</v>
      </c>
      <c r="AB50" s="92">
        <f>1.57*IF('Indtast oplysninger'!AB84="Nej",1,
VLOOKUP('Indtast oplysninger'!AB93,Tabelværdier!$A$87:$B$103,2,FALSE)*
VLOOKUP('Indtast oplysninger'!AB94,Tabelværdier!$A$107:$B$118,2,FALSE)*
VLOOKUP('Indtast oplysninger'!AB95,Tabelværdier!$A$122:$B$132,2,FALSE))</f>
        <v>1.57</v>
      </c>
      <c r="AC50" s="92">
        <f>1.57*IF('Indtast oplysninger'!AC84="Nej",1,
VLOOKUP('Indtast oplysninger'!AC93,Tabelværdier!$A$87:$B$103,2,FALSE)*
VLOOKUP('Indtast oplysninger'!AC94,Tabelværdier!$A$107:$B$118,2,FALSE)*
VLOOKUP('Indtast oplysninger'!AC95,Tabelværdier!$A$122:$B$132,2,FALSE))</f>
        <v>1.57</v>
      </c>
      <c r="AD50" s="92">
        <f>1.57*IF('Indtast oplysninger'!AD84="Nej",1,
VLOOKUP('Indtast oplysninger'!AD93,Tabelværdier!$A$87:$B$103,2,FALSE)*
VLOOKUP('Indtast oplysninger'!AD94,Tabelværdier!$A$107:$B$118,2,FALSE)*
VLOOKUP('Indtast oplysninger'!AD95,Tabelværdier!$A$122:$B$132,2,FALSE))</f>
        <v>1.57</v>
      </c>
      <c r="AE50" s="92">
        <f>1.57*IF('Indtast oplysninger'!AE84="Nej",1,
VLOOKUP('Indtast oplysninger'!AE93,Tabelværdier!$A$87:$B$103,2,FALSE)*
VLOOKUP('Indtast oplysninger'!AE94,Tabelværdier!$A$107:$B$118,2,FALSE)*
VLOOKUP('Indtast oplysninger'!AE95,Tabelværdier!$A$122:$B$132,2,FALSE))</f>
        <v>1.57</v>
      </c>
      <c r="AF50" s="92">
        <f>1.57*IF('Indtast oplysninger'!AF84="Nej",1,
VLOOKUP('Indtast oplysninger'!AF93,Tabelværdier!$A$87:$B$103,2,FALSE)*
VLOOKUP('Indtast oplysninger'!AF94,Tabelværdier!$A$107:$B$118,2,FALSE)*
VLOOKUP('Indtast oplysninger'!AF95,Tabelværdier!$A$122:$B$132,2,FALSE))</f>
        <v>1.57</v>
      </c>
      <c r="AG50" s="92">
        <f>1.57*IF('Indtast oplysninger'!AG84="Nej",1,
VLOOKUP('Indtast oplysninger'!AG93,Tabelværdier!$A$87:$B$103,2,FALSE)*
VLOOKUP('Indtast oplysninger'!AG94,Tabelværdier!$A$107:$B$118,2,FALSE)*
VLOOKUP('Indtast oplysninger'!AG95,Tabelværdier!$A$122:$B$132,2,FALSE))</f>
        <v>1.57</v>
      </c>
      <c r="AH50" s="92">
        <f>1.57*IF('Indtast oplysninger'!AH84="Nej",1,
VLOOKUP('Indtast oplysninger'!AH93,Tabelværdier!$A$87:$B$103,2,FALSE)*
VLOOKUP('Indtast oplysninger'!AH94,Tabelværdier!$A$107:$B$118,2,FALSE)*
VLOOKUP('Indtast oplysninger'!AH95,Tabelværdier!$A$122:$B$132,2,FALSE))</f>
        <v>1.57</v>
      </c>
      <c r="AI50" s="92">
        <f>1.57*IF('Indtast oplysninger'!AI84="Nej",1,
VLOOKUP('Indtast oplysninger'!AI93,Tabelværdier!$A$87:$B$103,2,FALSE)*
VLOOKUP('Indtast oplysninger'!AI94,Tabelværdier!$A$107:$B$118,2,FALSE)*
VLOOKUP('Indtast oplysninger'!AI95,Tabelværdier!$A$122:$B$132,2,FALSE))</f>
        <v>1.57</v>
      </c>
      <c r="AJ50" s="92">
        <f>1.57*IF('Indtast oplysninger'!AJ84="Nej",1,
VLOOKUP('Indtast oplysninger'!AJ93,Tabelværdier!$A$87:$B$103,2,FALSE)*
VLOOKUP('Indtast oplysninger'!AJ94,Tabelværdier!$A$107:$B$118,2,FALSE)*
VLOOKUP('Indtast oplysninger'!AJ95,Tabelværdier!$A$122:$B$132,2,FALSE))</f>
        <v>1.57</v>
      </c>
      <c r="AK50" s="92">
        <f>1.57*IF('Indtast oplysninger'!AK84="Nej",1,
VLOOKUP('Indtast oplysninger'!AK93,Tabelværdier!$A$87:$B$103,2,FALSE)*
VLOOKUP('Indtast oplysninger'!AK94,Tabelværdier!$A$107:$B$118,2,FALSE)*
VLOOKUP('Indtast oplysninger'!AK95,Tabelværdier!$A$122:$B$132,2,FALSE))</f>
        <v>1.57</v>
      </c>
      <c r="AL50" s="92">
        <f>1.57*IF('Indtast oplysninger'!AL84="Nej",1,
VLOOKUP('Indtast oplysninger'!AL93,Tabelværdier!$A$87:$B$103,2,FALSE)*
VLOOKUP('Indtast oplysninger'!AL94,Tabelværdier!$A$107:$B$118,2,FALSE)*
VLOOKUP('Indtast oplysninger'!AL95,Tabelværdier!$A$122:$B$132,2,FALSE))</f>
        <v>1.57</v>
      </c>
      <c r="AM50" s="92">
        <f>1.57*IF('Indtast oplysninger'!AM84="Nej",1,
VLOOKUP('Indtast oplysninger'!AM93,Tabelværdier!$A$87:$B$103,2,FALSE)*
VLOOKUP('Indtast oplysninger'!AM94,Tabelværdier!$A$107:$B$118,2,FALSE)*
VLOOKUP('Indtast oplysninger'!AM95,Tabelværdier!$A$122:$B$132,2,FALSE))</f>
        <v>1.57</v>
      </c>
      <c r="AN50" s="92">
        <f>1.57*IF('Indtast oplysninger'!AN84="Nej",1,
VLOOKUP('Indtast oplysninger'!AN93,Tabelværdier!$A$87:$B$103,2,FALSE)*
VLOOKUP('Indtast oplysninger'!AN94,Tabelværdier!$A$107:$B$118,2,FALSE)*
VLOOKUP('Indtast oplysninger'!AN95,Tabelværdier!$A$122:$B$132,2,FALSE))</f>
        <v>1.57</v>
      </c>
      <c r="AO50" s="92">
        <f>1.57*IF('Indtast oplysninger'!AO84="Nej",1,
VLOOKUP('Indtast oplysninger'!AO93,Tabelværdier!$A$87:$B$103,2,FALSE)*
VLOOKUP('Indtast oplysninger'!AO94,Tabelværdier!$A$107:$B$118,2,FALSE)*
VLOOKUP('Indtast oplysninger'!AO95,Tabelværdier!$A$122:$B$132,2,FALSE))</f>
        <v>1.57</v>
      </c>
      <c r="AP50" s="92">
        <f>1.57*IF('Indtast oplysninger'!AP84="Nej",1,
VLOOKUP('Indtast oplysninger'!AP93,Tabelværdier!$A$87:$B$103,2,FALSE)*
VLOOKUP('Indtast oplysninger'!AP94,Tabelværdier!$A$107:$B$118,2,FALSE)*
VLOOKUP('Indtast oplysninger'!AP95,Tabelværdier!$A$122:$B$132,2,FALSE))</f>
        <v>1.57</v>
      </c>
      <c r="AQ50" s="92">
        <f>1.57*IF('Indtast oplysninger'!AQ84="Nej",1,
VLOOKUP('Indtast oplysninger'!AQ93,Tabelværdier!$A$87:$B$103,2,FALSE)*
VLOOKUP('Indtast oplysninger'!AQ94,Tabelværdier!$A$107:$B$118,2,FALSE)*
VLOOKUP('Indtast oplysninger'!AQ95,Tabelværdier!$A$122:$B$132,2,FALSE))</f>
        <v>1.57</v>
      </c>
      <c r="AR50" s="92">
        <f>1.57*IF('Indtast oplysninger'!AR84="Nej",1,
VLOOKUP('Indtast oplysninger'!AR93,Tabelværdier!$A$87:$B$103,2,FALSE)*
VLOOKUP('Indtast oplysninger'!AR94,Tabelværdier!$A$107:$B$118,2,FALSE)*
VLOOKUP('Indtast oplysninger'!AR95,Tabelværdier!$A$122:$B$132,2,FALSE))</f>
        <v>1.57</v>
      </c>
      <c r="AS50" s="92">
        <f>1.57*IF('Indtast oplysninger'!AS84="Nej",1,
VLOOKUP('Indtast oplysninger'!AS93,Tabelværdier!$A$87:$B$103,2,FALSE)*
VLOOKUP('Indtast oplysninger'!AS94,Tabelværdier!$A$107:$B$118,2,FALSE)*
VLOOKUP('Indtast oplysninger'!AS95,Tabelværdier!$A$122:$B$132,2,FALSE))</f>
        <v>1.57</v>
      </c>
      <c r="AT50" s="92">
        <f>1.57*IF('Indtast oplysninger'!AT84="Nej",1,
VLOOKUP('Indtast oplysninger'!AT93,Tabelværdier!$A$87:$B$103,2,FALSE)*
VLOOKUP('Indtast oplysninger'!AT94,Tabelværdier!$A$107:$B$118,2,FALSE)*
VLOOKUP('Indtast oplysninger'!AT95,Tabelværdier!$A$122:$B$132,2,FALSE))</f>
        <v>1.57</v>
      </c>
      <c r="AU50" s="92">
        <f>1.57*IF('Indtast oplysninger'!AU84="Nej",1,
VLOOKUP('Indtast oplysninger'!AU93,Tabelværdier!$A$87:$B$103,2,FALSE)*
VLOOKUP('Indtast oplysninger'!AU94,Tabelværdier!$A$107:$B$118,2,FALSE)*
VLOOKUP('Indtast oplysninger'!AU95,Tabelværdier!$A$122:$B$132,2,FALSE))</f>
        <v>1.57</v>
      </c>
      <c r="AV50" s="92">
        <f>1.57*IF('Indtast oplysninger'!AV84="Nej",1,
VLOOKUP('Indtast oplysninger'!AV93,Tabelværdier!$A$87:$B$103,2,FALSE)*
VLOOKUP('Indtast oplysninger'!AV94,Tabelværdier!$A$107:$B$118,2,FALSE)*
VLOOKUP('Indtast oplysninger'!AV95,Tabelværdier!$A$122:$B$132,2,FALSE))</f>
        <v>1.57</v>
      </c>
      <c r="AW50" s="92">
        <f>1.57*IF('Indtast oplysninger'!AW84="Nej",1,
VLOOKUP('Indtast oplysninger'!AW93,Tabelværdier!$A$87:$B$103,2,FALSE)*
VLOOKUP('Indtast oplysninger'!AW94,Tabelværdier!$A$107:$B$118,2,FALSE)*
VLOOKUP('Indtast oplysninger'!AW95,Tabelværdier!$A$122:$B$132,2,FALSE))</f>
        <v>1.57</v>
      </c>
      <c r="AX50" s="92">
        <f>1.57*IF('Indtast oplysninger'!AX84="Nej",1,
VLOOKUP('Indtast oplysninger'!AX93,Tabelværdier!$A$87:$B$103,2,FALSE)*
VLOOKUP('Indtast oplysninger'!AX94,Tabelværdier!$A$107:$B$118,2,FALSE)*
VLOOKUP('Indtast oplysninger'!AX95,Tabelværdier!$A$122:$B$132,2,FALSE))</f>
        <v>1.57</v>
      </c>
      <c r="AY50" s="92">
        <f>1.57*IF('Indtast oplysninger'!AY84="Nej",1,
VLOOKUP('Indtast oplysninger'!AY93,Tabelværdier!$A$87:$B$103,2,FALSE)*
VLOOKUP('Indtast oplysninger'!AY94,Tabelværdier!$A$107:$B$118,2,FALSE)*
VLOOKUP('Indtast oplysninger'!AY95,Tabelværdier!$A$122:$B$132,2,FALSE))</f>
        <v>1.57</v>
      </c>
      <c r="AZ50" s="92">
        <f>1.57*IF('Indtast oplysninger'!AZ84="Nej",1,
VLOOKUP('Indtast oplysninger'!AZ93,Tabelværdier!$A$87:$B$103,2,FALSE)*
VLOOKUP('Indtast oplysninger'!AZ94,Tabelværdier!$A$107:$B$118,2,FALSE)*
VLOOKUP('Indtast oplysninger'!AZ95,Tabelværdier!$A$122:$B$132,2,FALSE))</f>
        <v>1.57</v>
      </c>
      <c r="BA50" s="92">
        <f>1.57*IF('Indtast oplysninger'!BA84="Nej",1,
VLOOKUP('Indtast oplysninger'!BA93,Tabelværdier!$A$87:$B$103,2,FALSE)*
VLOOKUP('Indtast oplysninger'!BA94,Tabelværdier!$A$107:$B$118,2,FALSE)*
VLOOKUP('Indtast oplysninger'!BA95,Tabelværdier!$A$122:$B$132,2,FALSE))</f>
        <v>1.57</v>
      </c>
      <c r="BB50" s="92">
        <f>1.57*IF('Indtast oplysninger'!BB84="Nej",1,
VLOOKUP('Indtast oplysninger'!BB93,Tabelværdier!$A$87:$B$103,2,FALSE)*
VLOOKUP('Indtast oplysninger'!BB94,Tabelværdier!$A$107:$B$118,2,FALSE)*
VLOOKUP('Indtast oplysninger'!BB95,Tabelværdier!$A$122:$B$132,2,FALSE))</f>
        <v>1.57</v>
      </c>
      <c r="BC50" s="92">
        <f>1.57*IF('Indtast oplysninger'!BC84="Nej",1,
VLOOKUP('Indtast oplysninger'!BC93,Tabelværdier!$A$87:$B$103,2,FALSE)*
VLOOKUP('Indtast oplysninger'!BC94,Tabelværdier!$A$107:$B$118,2,FALSE)*
VLOOKUP('Indtast oplysninger'!BC95,Tabelværdier!$A$122:$B$132,2,FALSE))</f>
        <v>1.57</v>
      </c>
      <c r="BD50" s="92">
        <f>1.57*IF('Indtast oplysninger'!BD84="Nej",1,
VLOOKUP('Indtast oplysninger'!BD93,Tabelværdier!$A$87:$B$103,2,FALSE)*
VLOOKUP('Indtast oplysninger'!BD94,Tabelværdier!$A$107:$B$118,2,FALSE)*
VLOOKUP('Indtast oplysninger'!BD95,Tabelværdier!$A$122:$B$132,2,FALSE))</f>
        <v>1.57</v>
      </c>
      <c r="BE50" s="92">
        <f>1.57*IF('Indtast oplysninger'!BE84="Nej",1,
VLOOKUP('Indtast oplysninger'!BE93,Tabelværdier!$A$87:$B$103,2,FALSE)*
VLOOKUP('Indtast oplysninger'!BE94,Tabelværdier!$A$107:$B$118,2,FALSE)*
VLOOKUP('Indtast oplysninger'!BE95,Tabelværdier!$A$122:$B$132,2,FALSE))</f>
        <v>1.57</v>
      </c>
      <c r="BF50" s="92">
        <f>1.57*IF('Indtast oplysninger'!BF84="Nej",1,
VLOOKUP('Indtast oplysninger'!BF93,Tabelværdier!$A$87:$B$103,2,FALSE)*
VLOOKUP('Indtast oplysninger'!BF94,Tabelværdier!$A$107:$B$118,2,FALSE)*
VLOOKUP('Indtast oplysninger'!BF95,Tabelværdier!$A$122:$B$132,2,FALSE))</f>
        <v>1.57</v>
      </c>
      <c r="BG50" s="92">
        <f>1.57*IF('Indtast oplysninger'!BG84="Nej",1,
VLOOKUP('Indtast oplysninger'!BG93,Tabelværdier!$A$87:$B$103,2,FALSE)*
VLOOKUP('Indtast oplysninger'!BG94,Tabelværdier!$A$107:$B$118,2,FALSE)*
VLOOKUP('Indtast oplysninger'!BG95,Tabelværdier!$A$122:$B$132,2,FALSE))</f>
        <v>1.57</v>
      </c>
      <c r="BH50" s="92">
        <f>1.57*IF('Indtast oplysninger'!BH84="Nej",1,
VLOOKUP('Indtast oplysninger'!BH93,Tabelværdier!$A$87:$B$103,2,FALSE)*
VLOOKUP('Indtast oplysninger'!BH94,Tabelværdier!$A$107:$B$118,2,FALSE)*
VLOOKUP('Indtast oplysninger'!BH95,Tabelværdier!$A$122:$B$132,2,FALSE))</f>
        <v>1.57</v>
      </c>
      <c r="BI50" s="92">
        <f>1.57*IF('Indtast oplysninger'!BI84="Nej",1,
VLOOKUP('Indtast oplysninger'!BI93,Tabelværdier!$A$87:$B$103,2,FALSE)*
VLOOKUP('Indtast oplysninger'!BI94,Tabelværdier!$A$107:$B$118,2,FALSE)*
VLOOKUP('Indtast oplysninger'!BI95,Tabelværdier!$A$122:$B$132,2,FALSE))</f>
        <v>1.57</v>
      </c>
      <c r="BJ50" s="92">
        <f>1.57*IF('Indtast oplysninger'!BJ84="Nej",1,
VLOOKUP('Indtast oplysninger'!BJ93,Tabelværdier!$A$87:$B$103,2,FALSE)*
VLOOKUP('Indtast oplysninger'!BJ94,Tabelværdier!$A$107:$B$118,2,FALSE)*
VLOOKUP('Indtast oplysninger'!BJ95,Tabelværdier!$A$122:$B$132,2,FALSE))</f>
        <v>1.57</v>
      </c>
      <c r="BK50" s="92">
        <f>1.57*IF('Indtast oplysninger'!BK84="Nej",1,
VLOOKUP('Indtast oplysninger'!BK93,Tabelværdier!$A$87:$B$103,2,FALSE)*
VLOOKUP('Indtast oplysninger'!BK94,Tabelværdier!$A$107:$B$118,2,FALSE)*
VLOOKUP('Indtast oplysninger'!BK95,Tabelværdier!$A$122:$B$132,2,FALSE))</f>
        <v>1.57</v>
      </c>
    </row>
    <row r="51" spans="2:63" x14ac:dyDescent="0.4">
      <c r="B51" s="84" t="s">
        <v>107</v>
      </c>
      <c r="C51" s="98" t="s">
        <v>215</v>
      </c>
      <c r="D51" s="99" t="s">
        <v>218</v>
      </c>
      <c r="E51" s="92">
        <f>1.57*IF('Indtast oplysninger'!E104="Nej",1,
VLOOKUP('Indtast oplysninger'!E113,Tabelværdier!$A$87:$B$103,2,FALSE)*
VLOOKUP('Indtast oplysninger'!E114,Tabelværdier!$A$107:$B$118,2,FALSE)*
VLOOKUP('Indtast oplysninger'!E115,Tabelværdier!$A$122:$B$132,2,FALSE))</f>
        <v>1.57</v>
      </c>
      <c r="F51" s="92">
        <f>1.57*IF('Indtast oplysninger'!F104="Nej",1,
VLOOKUP('Indtast oplysninger'!F113,Tabelværdier!$A$87:$B$103,2,FALSE)*
VLOOKUP('Indtast oplysninger'!F114,Tabelværdier!$A$107:$B$118,2,FALSE)*
VLOOKUP('Indtast oplysninger'!F115,Tabelværdier!$A$122:$B$132,2,FALSE))</f>
        <v>1.57</v>
      </c>
      <c r="G51" s="92">
        <f>1.57*IF('Indtast oplysninger'!G104="Nej",1,
VLOOKUP('Indtast oplysninger'!G113,Tabelværdier!$A$87:$B$103,2,FALSE)*
VLOOKUP('Indtast oplysninger'!G114,Tabelværdier!$A$107:$B$118,2,FALSE)*
VLOOKUP('Indtast oplysninger'!G115,Tabelværdier!$A$122:$B$132,2,FALSE))</f>
        <v>1.57</v>
      </c>
      <c r="H51" s="92">
        <f>1.57*IF('Indtast oplysninger'!H104="Nej",1,
VLOOKUP('Indtast oplysninger'!H113,Tabelværdier!$A$87:$B$103,2,FALSE)*
VLOOKUP('Indtast oplysninger'!H114,Tabelværdier!$A$107:$B$118,2,FALSE)*
VLOOKUP('Indtast oplysninger'!H115,Tabelværdier!$A$122:$B$132,2,FALSE))</f>
        <v>1.57</v>
      </c>
      <c r="I51" s="92">
        <f>1.57*IF('Indtast oplysninger'!I104="Nej",1,
VLOOKUP('Indtast oplysninger'!I113,Tabelværdier!$A$87:$B$103,2,FALSE)*
VLOOKUP('Indtast oplysninger'!I114,Tabelværdier!$A$107:$B$118,2,FALSE)*
VLOOKUP('Indtast oplysninger'!I115,Tabelværdier!$A$122:$B$132,2,FALSE))</f>
        <v>1.57</v>
      </c>
      <c r="J51" s="92">
        <f>1.57*IF('Indtast oplysninger'!J104="Nej",1,
VLOOKUP('Indtast oplysninger'!J113,Tabelværdier!$A$87:$B$103,2,FALSE)*
VLOOKUP('Indtast oplysninger'!J114,Tabelværdier!$A$107:$B$118,2,FALSE)*
VLOOKUP('Indtast oplysninger'!J115,Tabelværdier!$A$122:$B$132,2,FALSE))</f>
        <v>1.57</v>
      </c>
      <c r="K51" s="92">
        <f>1.57*IF('Indtast oplysninger'!K104="Nej",1,
VLOOKUP('Indtast oplysninger'!K113,Tabelværdier!$A$87:$B$103,2,FALSE)*
VLOOKUP('Indtast oplysninger'!K114,Tabelværdier!$A$107:$B$118,2,FALSE)*
VLOOKUP('Indtast oplysninger'!K115,Tabelværdier!$A$122:$B$132,2,FALSE))</f>
        <v>1.57</v>
      </c>
      <c r="L51" s="92">
        <f>1.57*IF('Indtast oplysninger'!L104="Nej",1,
VLOOKUP('Indtast oplysninger'!L113,Tabelværdier!$A$87:$B$103,2,FALSE)*
VLOOKUP('Indtast oplysninger'!L114,Tabelværdier!$A$107:$B$118,2,FALSE)*
VLOOKUP('Indtast oplysninger'!L115,Tabelværdier!$A$122:$B$132,2,FALSE))</f>
        <v>1.57</v>
      </c>
      <c r="M51" s="92">
        <f>1.57*IF('Indtast oplysninger'!M104="Nej",1,
VLOOKUP('Indtast oplysninger'!M113,Tabelværdier!$A$87:$B$103,2,FALSE)*
VLOOKUP('Indtast oplysninger'!M114,Tabelværdier!$A$107:$B$118,2,FALSE)*
VLOOKUP('Indtast oplysninger'!M115,Tabelværdier!$A$122:$B$132,2,FALSE))</f>
        <v>1.57</v>
      </c>
      <c r="N51" s="92">
        <f>1.57*IF('Indtast oplysninger'!N104="Nej",1,
VLOOKUP('Indtast oplysninger'!N113,Tabelværdier!$A$87:$B$103,2,FALSE)*
VLOOKUP('Indtast oplysninger'!N114,Tabelværdier!$A$107:$B$118,2,FALSE)*
VLOOKUP('Indtast oplysninger'!N115,Tabelværdier!$A$122:$B$132,2,FALSE))</f>
        <v>1.57</v>
      </c>
      <c r="O51" s="92">
        <f>1.57*IF('Indtast oplysninger'!O104="Nej",1,
VLOOKUP('Indtast oplysninger'!O113,Tabelværdier!$A$87:$B$103,2,FALSE)*
VLOOKUP('Indtast oplysninger'!O114,Tabelværdier!$A$107:$B$118,2,FALSE)*
VLOOKUP('Indtast oplysninger'!O115,Tabelværdier!$A$122:$B$132,2,FALSE))</f>
        <v>1.57</v>
      </c>
      <c r="P51" s="92">
        <f>1.57*IF('Indtast oplysninger'!P104="Nej",1,
VLOOKUP('Indtast oplysninger'!P113,Tabelværdier!$A$87:$B$103,2,FALSE)*
VLOOKUP('Indtast oplysninger'!P114,Tabelværdier!$A$107:$B$118,2,FALSE)*
VLOOKUP('Indtast oplysninger'!P115,Tabelværdier!$A$122:$B$132,2,FALSE))</f>
        <v>1.57</v>
      </c>
      <c r="Q51" s="92">
        <f>1.57*IF('Indtast oplysninger'!Q104="Nej",1,
VLOOKUP('Indtast oplysninger'!Q113,Tabelværdier!$A$87:$B$103,2,FALSE)*
VLOOKUP('Indtast oplysninger'!Q114,Tabelværdier!$A$107:$B$118,2,FALSE)*
VLOOKUP('Indtast oplysninger'!Q115,Tabelværdier!$A$122:$B$132,2,FALSE))</f>
        <v>1.57</v>
      </c>
      <c r="R51" s="92">
        <f>1.57*IF('Indtast oplysninger'!R104="Nej",1,
VLOOKUP('Indtast oplysninger'!R113,Tabelværdier!$A$87:$B$103,2,FALSE)*
VLOOKUP('Indtast oplysninger'!R114,Tabelværdier!$A$107:$B$118,2,FALSE)*
VLOOKUP('Indtast oplysninger'!R115,Tabelværdier!$A$122:$B$132,2,FALSE))</f>
        <v>1.57</v>
      </c>
      <c r="S51" s="92">
        <f>1.57*IF('Indtast oplysninger'!S104="Nej",1,
VLOOKUP('Indtast oplysninger'!S113,Tabelværdier!$A$87:$B$103,2,FALSE)*
VLOOKUP('Indtast oplysninger'!S114,Tabelværdier!$A$107:$B$118,2,FALSE)*
VLOOKUP('Indtast oplysninger'!S115,Tabelværdier!$A$122:$B$132,2,FALSE))</f>
        <v>1.57</v>
      </c>
      <c r="T51" s="92">
        <f>1.57*IF('Indtast oplysninger'!T104="Nej",1,
VLOOKUP('Indtast oplysninger'!T113,Tabelværdier!$A$87:$B$103,2,FALSE)*
VLOOKUP('Indtast oplysninger'!T114,Tabelværdier!$A$107:$B$118,2,FALSE)*
VLOOKUP('Indtast oplysninger'!T115,Tabelværdier!$A$122:$B$132,2,FALSE))</f>
        <v>1.57</v>
      </c>
      <c r="U51" s="92">
        <f>1.57*IF('Indtast oplysninger'!U104="Nej",1,
VLOOKUP('Indtast oplysninger'!U113,Tabelværdier!$A$87:$B$103,2,FALSE)*
VLOOKUP('Indtast oplysninger'!U114,Tabelværdier!$A$107:$B$118,2,FALSE)*
VLOOKUP('Indtast oplysninger'!U115,Tabelværdier!$A$122:$B$132,2,FALSE))</f>
        <v>1.57</v>
      </c>
      <c r="V51" s="92">
        <f>1.57*IF('Indtast oplysninger'!V104="Nej",1,
VLOOKUP('Indtast oplysninger'!V113,Tabelværdier!$A$87:$B$103,2,FALSE)*
VLOOKUP('Indtast oplysninger'!V114,Tabelværdier!$A$107:$B$118,2,FALSE)*
VLOOKUP('Indtast oplysninger'!V115,Tabelværdier!$A$122:$B$132,2,FALSE))</f>
        <v>1.57</v>
      </c>
      <c r="W51" s="92">
        <f>1.57*IF('Indtast oplysninger'!W104="Nej",1,
VLOOKUP('Indtast oplysninger'!W113,Tabelværdier!$A$87:$B$103,2,FALSE)*
VLOOKUP('Indtast oplysninger'!W114,Tabelværdier!$A$107:$B$118,2,FALSE)*
VLOOKUP('Indtast oplysninger'!W115,Tabelværdier!$A$122:$B$132,2,FALSE))</f>
        <v>1.57</v>
      </c>
      <c r="X51" s="92">
        <f>1.57*IF('Indtast oplysninger'!X104="Nej",1,
VLOOKUP('Indtast oplysninger'!X113,Tabelværdier!$A$87:$B$103,2,FALSE)*
VLOOKUP('Indtast oplysninger'!X114,Tabelværdier!$A$107:$B$118,2,FALSE)*
VLOOKUP('Indtast oplysninger'!X115,Tabelværdier!$A$122:$B$132,2,FALSE))</f>
        <v>1.57</v>
      </c>
      <c r="Y51" s="92">
        <f>1.57*IF('Indtast oplysninger'!Y104="Nej",1,
VLOOKUP('Indtast oplysninger'!Y113,Tabelværdier!$A$87:$B$103,2,FALSE)*
VLOOKUP('Indtast oplysninger'!Y114,Tabelværdier!$A$107:$B$118,2,FALSE)*
VLOOKUP('Indtast oplysninger'!Y115,Tabelværdier!$A$122:$B$132,2,FALSE))</f>
        <v>1.57</v>
      </c>
      <c r="Z51" s="92">
        <f>1.57*IF('Indtast oplysninger'!Z104="Nej",1,
VLOOKUP('Indtast oplysninger'!Z113,Tabelværdier!$A$87:$B$103,2,FALSE)*
VLOOKUP('Indtast oplysninger'!Z114,Tabelværdier!$A$107:$B$118,2,FALSE)*
VLOOKUP('Indtast oplysninger'!Z115,Tabelværdier!$A$122:$B$132,2,FALSE))</f>
        <v>1.57</v>
      </c>
      <c r="AA51" s="92">
        <f>1.57*IF('Indtast oplysninger'!AA104="Nej",1,
VLOOKUP('Indtast oplysninger'!AA113,Tabelværdier!$A$87:$B$103,2,FALSE)*
VLOOKUP('Indtast oplysninger'!AA114,Tabelværdier!$A$107:$B$118,2,FALSE)*
VLOOKUP('Indtast oplysninger'!AA115,Tabelværdier!$A$122:$B$132,2,FALSE))</f>
        <v>1.57</v>
      </c>
      <c r="AB51" s="92">
        <f>1.57*IF('Indtast oplysninger'!AB104="Nej",1,
VLOOKUP('Indtast oplysninger'!AB113,Tabelværdier!$A$87:$B$103,2,FALSE)*
VLOOKUP('Indtast oplysninger'!AB114,Tabelværdier!$A$107:$B$118,2,FALSE)*
VLOOKUP('Indtast oplysninger'!AB115,Tabelværdier!$A$122:$B$132,2,FALSE))</f>
        <v>1.57</v>
      </c>
      <c r="AC51" s="92">
        <f>1.57*IF('Indtast oplysninger'!AC104="Nej",1,
VLOOKUP('Indtast oplysninger'!AC113,Tabelværdier!$A$87:$B$103,2,FALSE)*
VLOOKUP('Indtast oplysninger'!AC114,Tabelværdier!$A$107:$B$118,2,FALSE)*
VLOOKUP('Indtast oplysninger'!AC115,Tabelværdier!$A$122:$B$132,2,FALSE))</f>
        <v>1.57</v>
      </c>
      <c r="AD51" s="92">
        <f>1.57*IF('Indtast oplysninger'!AD104="Nej",1,
VLOOKUP('Indtast oplysninger'!AD113,Tabelværdier!$A$87:$B$103,2,FALSE)*
VLOOKUP('Indtast oplysninger'!AD114,Tabelværdier!$A$107:$B$118,2,FALSE)*
VLOOKUP('Indtast oplysninger'!AD115,Tabelværdier!$A$122:$B$132,2,FALSE))</f>
        <v>1.57</v>
      </c>
      <c r="AE51" s="92">
        <f>1.57*IF('Indtast oplysninger'!AE104="Nej",1,
VLOOKUP('Indtast oplysninger'!AE113,Tabelværdier!$A$87:$B$103,2,FALSE)*
VLOOKUP('Indtast oplysninger'!AE114,Tabelværdier!$A$107:$B$118,2,FALSE)*
VLOOKUP('Indtast oplysninger'!AE115,Tabelværdier!$A$122:$B$132,2,FALSE))</f>
        <v>1.57</v>
      </c>
      <c r="AF51" s="92">
        <f>1.57*IF('Indtast oplysninger'!AF104="Nej",1,
VLOOKUP('Indtast oplysninger'!AF113,Tabelværdier!$A$87:$B$103,2,FALSE)*
VLOOKUP('Indtast oplysninger'!AF114,Tabelværdier!$A$107:$B$118,2,FALSE)*
VLOOKUP('Indtast oplysninger'!AF115,Tabelværdier!$A$122:$B$132,2,FALSE))</f>
        <v>1.57</v>
      </c>
      <c r="AG51" s="92">
        <f>1.57*IF('Indtast oplysninger'!AG104="Nej",1,
VLOOKUP('Indtast oplysninger'!AG113,Tabelværdier!$A$87:$B$103,2,FALSE)*
VLOOKUP('Indtast oplysninger'!AG114,Tabelværdier!$A$107:$B$118,2,FALSE)*
VLOOKUP('Indtast oplysninger'!AG115,Tabelværdier!$A$122:$B$132,2,FALSE))</f>
        <v>1.57</v>
      </c>
      <c r="AH51" s="92">
        <f>1.57*IF('Indtast oplysninger'!AH104="Nej",1,
VLOOKUP('Indtast oplysninger'!AH113,Tabelværdier!$A$87:$B$103,2,FALSE)*
VLOOKUP('Indtast oplysninger'!AH114,Tabelværdier!$A$107:$B$118,2,FALSE)*
VLOOKUP('Indtast oplysninger'!AH115,Tabelværdier!$A$122:$B$132,2,FALSE))</f>
        <v>1.57</v>
      </c>
      <c r="AI51" s="92">
        <f>1.57*IF('Indtast oplysninger'!AI104="Nej",1,
VLOOKUP('Indtast oplysninger'!AI113,Tabelværdier!$A$87:$B$103,2,FALSE)*
VLOOKUP('Indtast oplysninger'!AI114,Tabelværdier!$A$107:$B$118,2,FALSE)*
VLOOKUP('Indtast oplysninger'!AI115,Tabelværdier!$A$122:$B$132,2,FALSE))</f>
        <v>1.57</v>
      </c>
      <c r="AJ51" s="92">
        <f>1.57*IF('Indtast oplysninger'!AJ104="Nej",1,
VLOOKUP('Indtast oplysninger'!AJ113,Tabelværdier!$A$87:$B$103,2,FALSE)*
VLOOKUP('Indtast oplysninger'!AJ114,Tabelværdier!$A$107:$B$118,2,FALSE)*
VLOOKUP('Indtast oplysninger'!AJ115,Tabelværdier!$A$122:$B$132,2,FALSE))</f>
        <v>1.57</v>
      </c>
      <c r="AK51" s="92">
        <f>1.57*IF('Indtast oplysninger'!AK104="Nej",1,
VLOOKUP('Indtast oplysninger'!AK113,Tabelværdier!$A$87:$B$103,2,FALSE)*
VLOOKUP('Indtast oplysninger'!AK114,Tabelværdier!$A$107:$B$118,2,FALSE)*
VLOOKUP('Indtast oplysninger'!AK115,Tabelværdier!$A$122:$B$132,2,FALSE))</f>
        <v>1.57</v>
      </c>
      <c r="AL51" s="92">
        <f>1.57*IF('Indtast oplysninger'!AL104="Nej",1,
VLOOKUP('Indtast oplysninger'!AL113,Tabelværdier!$A$87:$B$103,2,FALSE)*
VLOOKUP('Indtast oplysninger'!AL114,Tabelværdier!$A$107:$B$118,2,FALSE)*
VLOOKUP('Indtast oplysninger'!AL115,Tabelværdier!$A$122:$B$132,2,FALSE))</f>
        <v>1.57</v>
      </c>
      <c r="AM51" s="92">
        <f>1.57*IF('Indtast oplysninger'!AM104="Nej",1,
VLOOKUP('Indtast oplysninger'!AM113,Tabelværdier!$A$87:$B$103,2,FALSE)*
VLOOKUP('Indtast oplysninger'!AM114,Tabelværdier!$A$107:$B$118,2,FALSE)*
VLOOKUP('Indtast oplysninger'!AM115,Tabelværdier!$A$122:$B$132,2,FALSE))</f>
        <v>1.57</v>
      </c>
      <c r="AN51" s="92">
        <f>1.57*IF('Indtast oplysninger'!AN104="Nej",1,
VLOOKUP('Indtast oplysninger'!AN113,Tabelværdier!$A$87:$B$103,2,FALSE)*
VLOOKUP('Indtast oplysninger'!AN114,Tabelværdier!$A$107:$B$118,2,FALSE)*
VLOOKUP('Indtast oplysninger'!AN115,Tabelværdier!$A$122:$B$132,2,FALSE))</f>
        <v>1.57</v>
      </c>
      <c r="AO51" s="92">
        <f>1.57*IF('Indtast oplysninger'!AO104="Nej",1,
VLOOKUP('Indtast oplysninger'!AO113,Tabelværdier!$A$87:$B$103,2,FALSE)*
VLOOKUP('Indtast oplysninger'!AO114,Tabelværdier!$A$107:$B$118,2,FALSE)*
VLOOKUP('Indtast oplysninger'!AO115,Tabelværdier!$A$122:$B$132,2,FALSE))</f>
        <v>1.57</v>
      </c>
      <c r="AP51" s="92">
        <f>1.57*IF('Indtast oplysninger'!AP104="Nej",1,
VLOOKUP('Indtast oplysninger'!AP113,Tabelværdier!$A$87:$B$103,2,FALSE)*
VLOOKUP('Indtast oplysninger'!AP114,Tabelværdier!$A$107:$B$118,2,FALSE)*
VLOOKUP('Indtast oplysninger'!AP115,Tabelværdier!$A$122:$B$132,2,FALSE))</f>
        <v>1.57</v>
      </c>
      <c r="AQ51" s="92">
        <f>1.57*IF('Indtast oplysninger'!AQ104="Nej",1,
VLOOKUP('Indtast oplysninger'!AQ113,Tabelværdier!$A$87:$B$103,2,FALSE)*
VLOOKUP('Indtast oplysninger'!AQ114,Tabelværdier!$A$107:$B$118,2,FALSE)*
VLOOKUP('Indtast oplysninger'!AQ115,Tabelværdier!$A$122:$B$132,2,FALSE))</f>
        <v>1.57</v>
      </c>
      <c r="AR51" s="92">
        <f>1.57*IF('Indtast oplysninger'!AR104="Nej",1,
VLOOKUP('Indtast oplysninger'!AR113,Tabelværdier!$A$87:$B$103,2,FALSE)*
VLOOKUP('Indtast oplysninger'!AR114,Tabelværdier!$A$107:$B$118,2,FALSE)*
VLOOKUP('Indtast oplysninger'!AR115,Tabelværdier!$A$122:$B$132,2,FALSE))</f>
        <v>1.57</v>
      </c>
      <c r="AS51" s="92">
        <f>1.57*IF('Indtast oplysninger'!AS104="Nej",1,
VLOOKUP('Indtast oplysninger'!AS113,Tabelværdier!$A$87:$B$103,2,FALSE)*
VLOOKUP('Indtast oplysninger'!AS114,Tabelværdier!$A$107:$B$118,2,FALSE)*
VLOOKUP('Indtast oplysninger'!AS115,Tabelværdier!$A$122:$B$132,2,FALSE))</f>
        <v>1.57</v>
      </c>
      <c r="AT51" s="92">
        <f>1.57*IF('Indtast oplysninger'!AT104="Nej",1,
VLOOKUP('Indtast oplysninger'!AT113,Tabelværdier!$A$87:$B$103,2,FALSE)*
VLOOKUP('Indtast oplysninger'!AT114,Tabelværdier!$A$107:$B$118,2,FALSE)*
VLOOKUP('Indtast oplysninger'!AT115,Tabelværdier!$A$122:$B$132,2,FALSE))</f>
        <v>1.57</v>
      </c>
      <c r="AU51" s="92">
        <f>1.57*IF('Indtast oplysninger'!AU104="Nej",1,
VLOOKUP('Indtast oplysninger'!AU113,Tabelværdier!$A$87:$B$103,2,FALSE)*
VLOOKUP('Indtast oplysninger'!AU114,Tabelværdier!$A$107:$B$118,2,FALSE)*
VLOOKUP('Indtast oplysninger'!AU115,Tabelværdier!$A$122:$B$132,2,FALSE))</f>
        <v>1.57</v>
      </c>
      <c r="AV51" s="92">
        <f>1.57*IF('Indtast oplysninger'!AV104="Nej",1,
VLOOKUP('Indtast oplysninger'!AV113,Tabelværdier!$A$87:$B$103,2,FALSE)*
VLOOKUP('Indtast oplysninger'!AV114,Tabelværdier!$A$107:$B$118,2,FALSE)*
VLOOKUP('Indtast oplysninger'!AV115,Tabelværdier!$A$122:$B$132,2,FALSE))</f>
        <v>1.57</v>
      </c>
      <c r="AW51" s="92">
        <f>1.57*IF('Indtast oplysninger'!AW104="Nej",1,
VLOOKUP('Indtast oplysninger'!AW113,Tabelværdier!$A$87:$B$103,2,FALSE)*
VLOOKUP('Indtast oplysninger'!AW114,Tabelværdier!$A$107:$B$118,2,FALSE)*
VLOOKUP('Indtast oplysninger'!AW115,Tabelværdier!$A$122:$B$132,2,FALSE))</f>
        <v>1.57</v>
      </c>
      <c r="AX51" s="92">
        <f>1.57*IF('Indtast oplysninger'!AX104="Nej",1,
VLOOKUP('Indtast oplysninger'!AX113,Tabelværdier!$A$87:$B$103,2,FALSE)*
VLOOKUP('Indtast oplysninger'!AX114,Tabelværdier!$A$107:$B$118,2,FALSE)*
VLOOKUP('Indtast oplysninger'!AX115,Tabelværdier!$A$122:$B$132,2,FALSE))</f>
        <v>1.57</v>
      </c>
      <c r="AY51" s="92">
        <f>1.57*IF('Indtast oplysninger'!AY104="Nej",1,
VLOOKUP('Indtast oplysninger'!AY113,Tabelværdier!$A$87:$B$103,2,FALSE)*
VLOOKUP('Indtast oplysninger'!AY114,Tabelværdier!$A$107:$B$118,2,FALSE)*
VLOOKUP('Indtast oplysninger'!AY115,Tabelværdier!$A$122:$B$132,2,FALSE))</f>
        <v>1.57</v>
      </c>
      <c r="AZ51" s="92">
        <f>1.57*IF('Indtast oplysninger'!AZ104="Nej",1,
VLOOKUP('Indtast oplysninger'!AZ113,Tabelværdier!$A$87:$B$103,2,FALSE)*
VLOOKUP('Indtast oplysninger'!AZ114,Tabelværdier!$A$107:$B$118,2,FALSE)*
VLOOKUP('Indtast oplysninger'!AZ115,Tabelværdier!$A$122:$B$132,2,FALSE))</f>
        <v>1.57</v>
      </c>
      <c r="BA51" s="92">
        <f>1.57*IF('Indtast oplysninger'!BA104="Nej",1,
VLOOKUP('Indtast oplysninger'!BA113,Tabelværdier!$A$87:$B$103,2,FALSE)*
VLOOKUP('Indtast oplysninger'!BA114,Tabelværdier!$A$107:$B$118,2,FALSE)*
VLOOKUP('Indtast oplysninger'!BA115,Tabelværdier!$A$122:$B$132,2,FALSE))</f>
        <v>1.57</v>
      </c>
      <c r="BB51" s="92">
        <f>1.57*IF('Indtast oplysninger'!BB104="Nej",1,
VLOOKUP('Indtast oplysninger'!BB113,Tabelværdier!$A$87:$B$103,2,FALSE)*
VLOOKUP('Indtast oplysninger'!BB114,Tabelværdier!$A$107:$B$118,2,FALSE)*
VLOOKUP('Indtast oplysninger'!BB115,Tabelværdier!$A$122:$B$132,2,FALSE))</f>
        <v>1.57</v>
      </c>
      <c r="BC51" s="92">
        <f>1.57*IF('Indtast oplysninger'!BC104="Nej",1,
VLOOKUP('Indtast oplysninger'!BC113,Tabelværdier!$A$87:$B$103,2,FALSE)*
VLOOKUP('Indtast oplysninger'!BC114,Tabelværdier!$A$107:$B$118,2,FALSE)*
VLOOKUP('Indtast oplysninger'!BC115,Tabelværdier!$A$122:$B$132,2,FALSE))</f>
        <v>1.57</v>
      </c>
      <c r="BD51" s="92">
        <f>1.57*IF('Indtast oplysninger'!BD104="Nej",1,
VLOOKUP('Indtast oplysninger'!BD113,Tabelværdier!$A$87:$B$103,2,FALSE)*
VLOOKUP('Indtast oplysninger'!BD114,Tabelværdier!$A$107:$B$118,2,FALSE)*
VLOOKUP('Indtast oplysninger'!BD115,Tabelværdier!$A$122:$B$132,2,FALSE))</f>
        <v>1.57</v>
      </c>
      <c r="BE51" s="92">
        <f>1.57*IF('Indtast oplysninger'!BE104="Nej",1,
VLOOKUP('Indtast oplysninger'!BE113,Tabelværdier!$A$87:$B$103,2,FALSE)*
VLOOKUP('Indtast oplysninger'!BE114,Tabelværdier!$A$107:$B$118,2,FALSE)*
VLOOKUP('Indtast oplysninger'!BE115,Tabelværdier!$A$122:$B$132,2,FALSE))</f>
        <v>1.57</v>
      </c>
      <c r="BF51" s="92">
        <f>1.57*IF('Indtast oplysninger'!BF104="Nej",1,
VLOOKUP('Indtast oplysninger'!BF113,Tabelværdier!$A$87:$B$103,2,FALSE)*
VLOOKUP('Indtast oplysninger'!BF114,Tabelværdier!$A$107:$B$118,2,FALSE)*
VLOOKUP('Indtast oplysninger'!BF115,Tabelværdier!$A$122:$B$132,2,FALSE))</f>
        <v>1.57</v>
      </c>
      <c r="BG51" s="92">
        <f>1.57*IF('Indtast oplysninger'!BG104="Nej",1,
VLOOKUP('Indtast oplysninger'!BG113,Tabelværdier!$A$87:$B$103,2,FALSE)*
VLOOKUP('Indtast oplysninger'!BG114,Tabelværdier!$A$107:$B$118,2,FALSE)*
VLOOKUP('Indtast oplysninger'!BG115,Tabelværdier!$A$122:$B$132,2,FALSE))</f>
        <v>1.57</v>
      </c>
      <c r="BH51" s="92">
        <f>1.57*IF('Indtast oplysninger'!BH104="Nej",1,
VLOOKUP('Indtast oplysninger'!BH113,Tabelværdier!$A$87:$B$103,2,FALSE)*
VLOOKUP('Indtast oplysninger'!BH114,Tabelværdier!$A$107:$B$118,2,FALSE)*
VLOOKUP('Indtast oplysninger'!BH115,Tabelværdier!$A$122:$B$132,2,FALSE))</f>
        <v>1.57</v>
      </c>
      <c r="BI51" s="92">
        <f>1.57*IF('Indtast oplysninger'!BI104="Nej",1,
VLOOKUP('Indtast oplysninger'!BI113,Tabelværdier!$A$87:$B$103,2,FALSE)*
VLOOKUP('Indtast oplysninger'!BI114,Tabelværdier!$A$107:$B$118,2,FALSE)*
VLOOKUP('Indtast oplysninger'!BI115,Tabelværdier!$A$122:$B$132,2,FALSE))</f>
        <v>1.57</v>
      </c>
      <c r="BJ51" s="92">
        <f>1.57*IF('Indtast oplysninger'!BJ104="Nej",1,
VLOOKUP('Indtast oplysninger'!BJ113,Tabelværdier!$A$87:$B$103,2,FALSE)*
VLOOKUP('Indtast oplysninger'!BJ114,Tabelværdier!$A$107:$B$118,2,FALSE)*
VLOOKUP('Indtast oplysninger'!BJ115,Tabelværdier!$A$122:$B$132,2,FALSE))</f>
        <v>1.57</v>
      </c>
      <c r="BK51" s="92">
        <f>1.57*IF('Indtast oplysninger'!BK104="Nej",1,
VLOOKUP('Indtast oplysninger'!BK113,Tabelværdier!$A$87:$B$103,2,FALSE)*
VLOOKUP('Indtast oplysninger'!BK114,Tabelværdier!$A$107:$B$118,2,FALSE)*
VLOOKUP('Indtast oplysninger'!BK115,Tabelværdier!$A$122:$B$132,2,FALSE))</f>
        <v>1.57</v>
      </c>
    </row>
    <row r="52" spans="2:63" x14ac:dyDescent="0.4">
      <c r="B52" s="5" t="s">
        <v>108</v>
      </c>
      <c r="C52" s="98" t="s">
        <v>215</v>
      </c>
      <c r="D52" s="99" t="s">
        <v>218</v>
      </c>
      <c r="E52" s="131">
        <f t="shared" ref="E52:AJ52" si="18">(E48*E21+E49*E22+E50*E23+E51*E24)/
((E21+E22+E23+E24)*faktor_rammeKarm)</f>
        <v>1.8410703124999999</v>
      </c>
      <c r="F52" s="131">
        <f t="shared" si="18"/>
        <v>1.356578125</v>
      </c>
      <c r="G52" s="131">
        <f t="shared" si="18"/>
        <v>1.356578125</v>
      </c>
      <c r="H52" s="131">
        <f t="shared" si="18"/>
        <v>1.356578125</v>
      </c>
      <c r="I52" s="131" t="e">
        <f t="shared" si="18"/>
        <v>#DIV/0!</v>
      </c>
      <c r="J52" s="131" t="e">
        <f t="shared" si="18"/>
        <v>#DIV/0!</v>
      </c>
      <c r="K52" s="131" t="e">
        <f t="shared" si="18"/>
        <v>#DIV/0!</v>
      </c>
      <c r="L52" s="131" t="e">
        <f t="shared" si="18"/>
        <v>#DIV/0!</v>
      </c>
      <c r="M52" s="131" t="e">
        <f t="shared" si="18"/>
        <v>#DIV/0!</v>
      </c>
      <c r="N52" s="131" t="e">
        <f t="shared" si="18"/>
        <v>#DIV/0!</v>
      </c>
      <c r="O52" s="131" t="e">
        <f t="shared" si="18"/>
        <v>#DIV/0!</v>
      </c>
      <c r="P52" s="131" t="e">
        <f t="shared" si="18"/>
        <v>#DIV/0!</v>
      </c>
      <c r="Q52" s="131" t="e">
        <f t="shared" si="18"/>
        <v>#DIV/0!</v>
      </c>
      <c r="R52" s="131" t="e">
        <f t="shared" si="18"/>
        <v>#DIV/0!</v>
      </c>
      <c r="S52" s="131" t="e">
        <f t="shared" si="18"/>
        <v>#DIV/0!</v>
      </c>
      <c r="T52" s="131" t="e">
        <f t="shared" si="18"/>
        <v>#DIV/0!</v>
      </c>
      <c r="U52" s="131" t="e">
        <f t="shared" si="18"/>
        <v>#DIV/0!</v>
      </c>
      <c r="V52" s="131" t="e">
        <f t="shared" si="18"/>
        <v>#DIV/0!</v>
      </c>
      <c r="W52" s="131" t="e">
        <f t="shared" si="18"/>
        <v>#DIV/0!</v>
      </c>
      <c r="X52" s="131" t="e">
        <f t="shared" si="18"/>
        <v>#DIV/0!</v>
      </c>
      <c r="Y52" s="131" t="e">
        <f t="shared" si="18"/>
        <v>#DIV/0!</v>
      </c>
      <c r="Z52" s="131" t="e">
        <f t="shared" si="18"/>
        <v>#DIV/0!</v>
      </c>
      <c r="AA52" s="131" t="e">
        <f t="shared" si="18"/>
        <v>#DIV/0!</v>
      </c>
      <c r="AB52" s="131" t="e">
        <f t="shared" si="18"/>
        <v>#DIV/0!</v>
      </c>
      <c r="AC52" s="131" t="e">
        <f t="shared" si="18"/>
        <v>#DIV/0!</v>
      </c>
      <c r="AD52" s="131" t="e">
        <f t="shared" si="18"/>
        <v>#DIV/0!</v>
      </c>
      <c r="AE52" s="131" t="e">
        <f t="shared" si="18"/>
        <v>#DIV/0!</v>
      </c>
      <c r="AF52" s="131" t="e">
        <f t="shared" si="18"/>
        <v>#DIV/0!</v>
      </c>
      <c r="AG52" s="131" t="e">
        <f t="shared" si="18"/>
        <v>#DIV/0!</v>
      </c>
      <c r="AH52" s="131" t="e">
        <f t="shared" si="18"/>
        <v>#DIV/0!</v>
      </c>
      <c r="AI52" s="131" t="e">
        <f t="shared" si="18"/>
        <v>#DIV/0!</v>
      </c>
      <c r="AJ52" s="131" t="e">
        <f t="shared" si="18"/>
        <v>#DIV/0!</v>
      </c>
      <c r="AK52" s="131" t="e">
        <f t="shared" ref="AK52:BK52" si="19">(AK48*AK21+AK49*AK22+AK50*AK23+AK51*AK24)/
((AK21+AK22+AK23+AK24)*faktor_rammeKarm)</f>
        <v>#DIV/0!</v>
      </c>
      <c r="AL52" s="131" t="e">
        <f t="shared" si="19"/>
        <v>#DIV/0!</v>
      </c>
      <c r="AM52" s="131" t="e">
        <f t="shared" si="19"/>
        <v>#DIV/0!</v>
      </c>
      <c r="AN52" s="131" t="e">
        <f t="shared" si="19"/>
        <v>#DIV/0!</v>
      </c>
      <c r="AO52" s="131" t="e">
        <f t="shared" si="19"/>
        <v>#DIV/0!</v>
      </c>
      <c r="AP52" s="131" t="e">
        <f t="shared" si="19"/>
        <v>#DIV/0!</v>
      </c>
      <c r="AQ52" s="131" t="e">
        <f t="shared" si="19"/>
        <v>#DIV/0!</v>
      </c>
      <c r="AR52" s="131" t="e">
        <f t="shared" si="19"/>
        <v>#DIV/0!</v>
      </c>
      <c r="AS52" s="131" t="e">
        <f t="shared" si="19"/>
        <v>#DIV/0!</v>
      </c>
      <c r="AT52" s="131" t="e">
        <f t="shared" si="19"/>
        <v>#DIV/0!</v>
      </c>
      <c r="AU52" s="131" t="e">
        <f t="shared" si="19"/>
        <v>#DIV/0!</v>
      </c>
      <c r="AV52" s="131" t="e">
        <f t="shared" si="19"/>
        <v>#DIV/0!</v>
      </c>
      <c r="AW52" s="131" t="e">
        <f t="shared" si="19"/>
        <v>#DIV/0!</v>
      </c>
      <c r="AX52" s="131" t="e">
        <f t="shared" si="19"/>
        <v>#DIV/0!</v>
      </c>
      <c r="AY52" s="131" t="e">
        <f t="shared" si="19"/>
        <v>#DIV/0!</v>
      </c>
      <c r="AZ52" s="131" t="e">
        <f t="shared" si="19"/>
        <v>#DIV/0!</v>
      </c>
      <c r="BA52" s="131" t="e">
        <f t="shared" si="19"/>
        <v>#DIV/0!</v>
      </c>
      <c r="BB52" s="131" t="e">
        <f t="shared" si="19"/>
        <v>#DIV/0!</v>
      </c>
      <c r="BC52" s="131" t="e">
        <f t="shared" si="19"/>
        <v>#DIV/0!</v>
      </c>
      <c r="BD52" s="131" t="e">
        <f t="shared" si="19"/>
        <v>#DIV/0!</v>
      </c>
      <c r="BE52" s="131" t="e">
        <f t="shared" si="19"/>
        <v>#DIV/0!</v>
      </c>
      <c r="BF52" s="131" t="e">
        <f t="shared" si="19"/>
        <v>#DIV/0!</v>
      </c>
      <c r="BG52" s="131" t="e">
        <f t="shared" si="19"/>
        <v>#DIV/0!</v>
      </c>
      <c r="BH52" s="131" t="e">
        <f t="shared" si="19"/>
        <v>#DIV/0!</v>
      </c>
      <c r="BI52" s="131" t="e">
        <f t="shared" si="19"/>
        <v>#DIV/0!</v>
      </c>
      <c r="BJ52" s="131" t="e">
        <f t="shared" si="19"/>
        <v>#DIV/0!</v>
      </c>
      <c r="BK52" s="131" t="e">
        <f t="shared" si="19"/>
        <v>#DIV/0!</v>
      </c>
    </row>
    <row r="53" spans="2:63" x14ac:dyDescent="0.4">
      <c r="B53" t="s">
        <v>579</v>
      </c>
      <c r="C53" s="99"/>
      <c r="D53" s="99" t="s">
        <v>218</v>
      </c>
      <c r="E53" s="131" t="str">
        <f>IF(E21=0,"n/a",
IF(OR('Indtast oplysninger'!E49="To lag",'Indtast oplysninger'!E49="Ved ikke"),
IF(OR('Indtast oplysninger'!E50="Sort plast",'Indtast oplysninger'!E50="Gråhvid plast"),
"2-lags energirude",
IF('Indtast oplysninger'!E51="Et længere stykke tekst",
"2-lags energirude",
"2-lags termorude")),
IF('Indtast oplysninger'!E49="Et lag",
"1-lags glas",
IF('Indtast oplysninger'!E49="Tre lag",
"3-lags glas",
"2-lags termorude"))))</f>
        <v>n/a</v>
      </c>
      <c r="F53" s="131" t="str">
        <f>IF(F21=0,"n/a",
IF(OR('Indtast oplysninger'!F49="To lag",'Indtast oplysninger'!F49="Ved ikke"),
IF(OR('Indtast oplysninger'!F50="Sort plast",'Indtast oplysninger'!F50="Gråhvid plast"),
"2-lags energirude",
IF('Indtast oplysninger'!F51="Et længere stykke tekst",
"2-lags energirude",
"2-lags termorude")),
IF('Indtast oplysninger'!F49="Et lag",
"1-lags glas",
IF('Indtast oplysninger'!F49="Tre lag",
"3-lags glas",
"2-lags termorude"))))</f>
        <v>n/a</v>
      </c>
      <c r="G53" s="131" t="str">
        <f>IF(G21=0,"n/a",
IF(OR('Indtast oplysninger'!G49="To lag",'Indtast oplysninger'!G49="Ved ikke"),
IF(OR('Indtast oplysninger'!G50="Sort plast",'Indtast oplysninger'!G50="Gråhvid plast"),
"2-lags energirude",
IF('Indtast oplysninger'!G51="Et længere stykke tekst",
"2-lags energirude",
"2-lags termorude")),
IF('Indtast oplysninger'!G49="Et lag",
"1-lags glas",
IF('Indtast oplysninger'!G49="Tre lag",
"3-lags glas",
"2-lags termorude"))))</f>
        <v>n/a</v>
      </c>
      <c r="H53" s="131" t="str">
        <f>IF(H21=0,"n/a",
IF(OR('Indtast oplysninger'!H49="To lag",'Indtast oplysninger'!H49="Ved ikke"),
IF(OR('Indtast oplysninger'!H50="Sort plast",'Indtast oplysninger'!H50="Gråhvid plast"),
"2-lags energirude",
IF('Indtast oplysninger'!H51="Et længere stykke tekst",
"2-lags energirude",
"2-lags termorude")),
IF('Indtast oplysninger'!H49="Et lag",
"1-lags glas",
IF('Indtast oplysninger'!H49="Tre lag",
"3-lags glas",
"2-lags termorude"))))</f>
        <v>n/a</v>
      </c>
      <c r="I53" s="131" t="str">
        <f>IF(I21=0,"n/a",
IF(OR('Indtast oplysninger'!I49="To lag",'Indtast oplysninger'!I49="Ved ikke"),
IF(OR('Indtast oplysninger'!I50="Sort plast",'Indtast oplysninger'!I50="Gråhvid plast"),
"2-lags energirude",
IF('Indtast oplysninger'!I51="Et længere stykke tekst",
"2-lags energirude",
"2-lags termorude")),
IF('Indtast oplysninger'!I49="Et lag",
"1-lags glas",
IF('Indtast oplysninger'!I49="Tre lag",
"3-lags glas",
"2-lags termorude"))))</f>
        <v>n/a</v>
      </c>
      <c r="J53" s="131" t="str">
        <f>IF(J21=0,"n/a",
IF(OR('Indtast oplysninger'!J49="To lag",'Indtast oplysninger'!J49="Ved ikke"),
IF(OR('Indtast oplysninger'!J50="Sort plast",'Indtast oplysninger'!J50="Gråhvid plast"),
"2-lags energirude",
IF('Indtast oplysninger'!J51="Et længere stykke tekst",
"2-lags energirude",
"2-lags termorude")),
IF('Indtast oplysninger'!J49="Et lag",
"1-lags glas",
IF('Indtast oplysninger'!J49="Tre lag",
"3-lags glas",
"2-lags termorude"))))</f>
        <v>n/a</v>
      </c>
      <c r="K53" s="131" t="str">
        <f>IF(K21=0,"n/a",
IF(OR('Indtast oplysninger'!K49="To lag",'Indtast oplysninger'!K49="Ved ikke"),
IF(OR('Indtast oplysninger'!K50="Sort plast",'Indtast oplysninger'!K50="Gråhvid plast"),
"2-lags energirude",
IF('Indtast oplysninger'!K51="Et længere stykke tekst",
"2-lags energirude",
"2-lags termorude")),
IF('Indtast oplysninger'!K49="Et lag",
"1-lags glas",
IF('Indtast oplysninger'!K49="Tre lag",
"3-lags glas",
"2-lags termorude"))))</f>
        <v>n/a</v>
      </c>
      <c r="L53" s="131" t="str">
        <f>IF(L21=0,"n/a",
IF(OR('Indtast oplysninger'!L49="To lag",'Indtast oplysninger'!L49="Ved ikke"),
IF(OR('Indtast oplysninger'!L50="Sort plast",'Indtast oplysninger'!L50="Gråhvid plast"),
"2-lags energirude",
IF('Indtast oplysninger'!L51="Et længere stykke tekst",
"2-lags energirude",
"2-lags termorude")),
IF('Indtast oplysninger'!L49="Et lag",
"1-lags glas",
IF('Indtast oplysninger'!L49="Tre lag",
"3-lags glas",
"2-lags termorude"))))</f>
        <v>n/a</v>
      </c>
      <c r="M53" s="131" t="str">
        <f>IF(M21=0,"n/a",
IF(OR('Indtast oplysninger'!M49="To lag",'Indtast oplysninger'!M49="Ved ikke"),
IF(OR('Indtast oplysninger'!M50="Sort plast",'Indtast oplysninger'!M50="Gråhvid plast"),
"2-lags energirude",
IF('Indtast oplysninger'!M51="Et længere stykke tekst",
"2-lags energirude",
"2-lags termorude")),
IF('Indtast oplysninger'!M49="Et lag",
"1-lags glas",
IF('Indtast oplysninger'!M49="Tre lag",
"3-lags glas",
"2-lags termorude"))))</f>
        <v>n/a</v>
      </c>
      <c r="N53" s="131" t="str">
        <f>IF(N21=0,"n/a",
IF(OR('Indtast oplysninger'!N49="To lag",'Indtast oplysninger'!N49="Ved ikke"),
IF(OR('Indtast oplysninger'!N50="Sort plast",'Indtast oplysninger'!N50="Gråhvid plast"),
"2-lags energirude",
IF('Indtast oplysninger'!N51="Et længere stykke tekst",
"2-lags energirude",
"2-lags termorude")),
IF('Indtast oplysninger'!N49="Et lag",
"1-lags glas",
IF('Indtast oplysninger'!N49="Tre lag",
"3-lags glas",
"2-lags termorude"))))</f>
        <v>n/a</v>
      </c>
      <c r="O53" s="131" t="str">
        <f>IF(O21=0,"n/a",
IF(OR('Indtast oplysninger'!O49="To lag",'Indtast oplysninger'!O49="Ved ikke"),
IF(OR('Indtast oplysninger'!O50="Sort plast",'Indtast oplysninger'!O50="Gråhvid plast"),
"2-lags energirude",
IF('Indtast oplysninger'!O51="Et længere stykke tekst",
"2-lags energirude",
"2-lags termorude")),
IF('Indtast oplysninger'!O49="Et lag",
"1-lags glas",
IF('Indtast oplysninger'!O49="Tre lag",
"3-lags glas",
"2-lags termorude"))))</f>
        <v>n/a</v>
      </c>
      <c r="P53" s="131" t="str">
        <f>IF(P21=0,"n/a",
IF(OR('Indtast oplysninger'!P49="To lag",'Indtast oplysninger'!P49="Ved ikke"),
IF(OR('Indtast oplysninger'!P50="Sort plast",'Indtast oplysninger'!P50="Gråhvid plast"),
"2-lags energirude",
IF('Indtast oplysninger'!P51="Et længere stykke tekst",
"2-lags energirude",
"2-lags termorude")),
IF('Indtast oplysninger'!P49="Et lag",
"1-lags glas",
IF('Indtast oplysninger'!P49="Tre lag",
"3-lags glas",
"2-lags termorude"))))</f>
        <v>n/a</v>
      </c>
      <c r="Q53" s="131" t="str">
        <f>IF(Q21=0,"n/a",
IF(OR('Indtast oplysninger'!Q49="To lag",'Indtast oplysninger'!Q49="Ved ikke"),
IF(OR('Indtast oplysninger'!Q50="Sort plast",'Indtast oplysninger'!Q50="Gråhvid plast"),
"2-lags energirude",
IF('Indtast oplysninger'!Q51="Et længere stykke tekst",
"2-lags energirude",
"2-lags termorude")),
IF('Indtast oplysninger'!Q49="Et lag",
"1-lags glas",
IF('Indtast oplysninger'!Q49="Tre lag",
"3-lags glas",
"2-lags termorude"))))</f>
        <v>n/a</v>
      </c>
      <c r="R53" s="131" t="str">
        <f>IF(R21=0,"n/a",
IF(OR('Indtast oplysninger'!R49="To lag",'Indtast oplysninger'!R49="Ved ikke"),
IF(OR('Indtast oplysninger'!R50="Sort plast",'Indtast oplysninger'!R50="Gråhvid plast"),
"2-lags energirude",
IF('Indtast oplysninger'!R51="Et længere stykke tekst",
"2-lags energirude",
"2-lags termorude")),
IF('Indtast oplysninger'!R49="Et lag",
"1-lags glas",
IF('Indtast oplysninger'!R49="Tre lag",
"3-lags glas",
"2-lags termorude"))))</f>
        <v>n/a</v>
      </c>
      <c r="S53" s="131" t="str">
        <f>IF(S21=0,"n/a",
IF(OR('Indtast oplysninger'!S49="To lag",'Indtast oplysninger'!S49="Ved ikke"),
IF(OR('Indtast oplysninger'!S50="Sort plast",'Indtast oplysninger'!S50="Gråhvid plast"),
"2-lags energirude",
IF('Indtast oplysninger'!S51="Et længere stykke tekst",
"2-lags energirude",
"2-lags termorude")),
IF('Indtast oplysninger'!S49="Et lag",
"1-lags glas",
IF('Indtast oplysninger'!S49="Tre lag",
"3-lags glas",
"2-lags termorude"))))</f>
        <v>n/a</v>
      </c>
      <c r="T53" s="131" t="str">
        <f>IF(T21=0,"n/a",
IF(OR('Indtast oplysninger'!T49="To lag",'Indtast oplysninger'!T49="Ved ikke"),
IF(OR('Indtast oplysninger'!T50="Sort plast",'Indtast oplysninger'!T50="Gråhvid plast"),
"2-lags energirude",
IF('Indtast oplysninger'!T51="Et længere stykke tekst",
"2-lags energirude",
"2-lags termorude")),
IF('Indtast oplysninger'!T49="Et lag",
"1-lags glas",
IF('Indtast oplysninger'!T49="Tre lag",
"3-lags glas",
"2-lags termorude"))))</f>
        <v>n/a</v>
      </c>
      <c r="U53" s="131" t="str">
        <f>IF(U21=0,"n/a",
IF(OR('Indtast oplysninger'!U49="To lag",'Indtast oplysninger'!U49="Ved ikke"),
IF(OR('Indtast oplysninger'!U50="Sort plast",'Indtast oplysninger'!U50="Gråhvid plast"),
"2-lags energirude",
IF('Indtast oplysninger'!U51="Et længere stykke tekst",
"2-lags energirude",
"2-lags termorude")),
IF('Indtast oplysninger'!U49="Et lag",
"1-lags glas",
IF('Indtast oplysninger'!U49="Tre lag",
"3-lags glas",
"2-lags termorude"))))</f>
        <v>n/a</v>
      </c>
      <c r="V53" s="131" t="str">
        <f>IF(V21=0,"n/a",
IF(OR('Indtast oplysninger'!V49="To lag",'Indtast oplysninger'!V49="Ved ikke"),
IF(OR('Indtast oplysninger'!V50="Sort plast",'Indtast oplysninger'!V50="Gråhvid plast"),
"2-lags energirude",
IF('Indtast oplysninger'!V51="Et længere stykke tekst",
"2-lags energirude",
"2-lags termorude")),
IF('Indtast oplysninger'!V49="Et lag",
"1-lags glas",
IF('Indtast oplysninger'!V49="Tre lag",
"3-lags glas",
"2-lags termorude"))))</f>
        <v>n/a</v>
      </c>
      <c r="W53" s="131" t="str">
        <f>IF(W21=0,"n/a",
IF(OR('Indtast oplysninger'!W49="To lag",'Indtast oplysninger'!W49="Ved ikke"),
IF(OR('Indtast oplysninger'!W50="Sort plast",'Indtast oplysninger'!W50="Gråhvid plast"),
"2-lags energirude",
IF('Indtast oplysninger'!W51="Et længere stykke tekst",
"2-lags energirude",
"2-lags termorude")),
IF('Indtast oplysninger'!W49="Et lag",
"1-lags glas",
IF('Indtast oplysninger'!W49="Tre lag",
"3-lags glas",
"2-lags termorude"))))</f>
        <v>n/a</v>
      </c>
      <c r="X53" s="131" t="str">
        <f>IF(X21=0,"n/a",
IF(OR('Indtast oplysninger'!X49="To lag",'Indtast oplysninger'!X49="Ved ikke"),
IF(OR('Indtast oplysninger'!X50="Sort plast",'Indtast oplysninger'!X50="Gråhvid plast"),
"2-lags energirude",
IF('Indtast oplysninger'!X51="Et længere stykke tekst",
"2-lags energirude",
"2-lags termorude")),
IF('Indtast oplysninger'!X49="Et lag",
"1-lags glas",
IF('Indtast oplysninger'!X49="Tre lag",
"3-lags glas",
"2-lags termorude"))))</f>
        <v>n/a</v>
      </c>
      <c r="Y53" s="131" t="str">
        <f>IF(Y21=0,"n/a",
IF(OR('Indtast oplysninger'!Y49="To lag",'Indtast oplysninger'!Y49="Ved ikke"),
IF(OR('Indtast oplysninger'!Y50="Sort plast",'Indtast oplysninger'!Y50="Gråhvid plast"),
"2-lags energirude",
IF('Indtast oplysninger'!Y51="Et længere stykke tekst",
"2-lags energirude",
"2-lags termorude")),
IF('Indtast oplysninger'!Y49="Et lag",
"1-lags glas",
IF('Indtast oplysninger'!Y49="Tre lag",
"3-lags glas",
"2-lags termorude"))))</f>
        <v>n/a</v>
      </c>
      <c r="Z53" s="131" t="str">
        <f>IF(Z21=0,"n/a",
IF(OR('Indtast oplysninger'!Z49="To lag",'Indtast oplysninger'!Z49="Ved ikke"),
IF(OR('Indtast oplysninger'!Z50="Sort plast",'Indtast oplysninger'!Z50="Gråhvid plast"),
"2-lags energirude",
IF('Indtast oplysninger'!Z51="Et længere stykke tekst",
"2-lags energirude",
"2-lags termorude")),
IF('Indtast oplysninger'!Z49="Et lag",
"1-lags glas",
IF('Indtast oplysninger'!Z49="Tre lag",
"3-lags glas",
"2-lags termorude"))))</f>
        <v>n/a</v>
      </c>
      <c r="AA53" s="131" t="str">
        <f>IF(AA21=0,"n/a",
IF(OR('Indtast oplysninger'!AA49="To lag",'Indtast oplysninger'!AA49="Ved ikke"),
IF(OR('Indtast oplysninger'!AA50="Sort plast",'Indtast oplysninger'!AA50="Gråhvid plast"),
"2-lags energirude",
IF('Indtast oplysninger'!AA51="Et længere stykke tekst",
"2-lags energirude",
"2-lags termorude")),
IF('Indtast oplysninger'!AA49="Et lag",
"1-lags glas",
IF('Indtast oplysninger'!AA49="Tre lag",
"3-lags glas",
"2-lags termorude"))))</f>
        <v>n/a</v>
      </c>
      <c r="AB53" s="131" t="str">
        <f>IF(AB21=0,"n/a",
IF(OR('Indtast oplysninger'!AB49="To lag",'Indtast oplysninger'!AB49="Ved ikke"),
IF(OR('Indtast oplysninger'!AB50="Sort plast",'Indtast oplysninger'!AB50="Gråhvid plast"),
"2-lags energirude",
IF('Indtast oplysninger'!AB51="Et længere stykke tekst",
"2-lags energirude",
"2-lags termorude")),
IF('Indtast oplysninger'!AB49="Et lag",
"1-lags glas",
IF('Indtast oplysninger'!AB49="Tre lag",
"3-lags glas",
"2-lags termorude"))))</f>
        <v>n/a</v>
      </c>
      <c r="AC53" s="131" t="str">
        <f>IF(AC21=0,"n/a",
IF(OR('Indtast oplysninger'!AC49="To lag",'Indtast oplysninger'!AC49="Ved ikke"),
IF(OR('Indtast oplysninger'!AC50="Sort plast",'Indtast oplysninger'!AC50="Gråhvid plast"),
"2-lags energirude",
IF('Indtast oplysninger'!AC51="Et længere stykke tekst",
"2-lags energirude",
"2-lags termorude")),
IF('Indtast oplysninger'!AC49="Et lag",
"1-lags glas",
IF('Indtast oplysninger'!AC49="Tre lag",
"3-lags glas",
"2-lags termorude"))))</f>
        <v>n/a</v>
      </c>
      <c r="AD53" s="131" t="str">
        <f>IF(AD21=0,"n/a",
IF(OR('Indtast oplysninger'!AD49="To lag",'Indtast oplysninger'!AD49="Ved ikke"),
IF(OR('Indtast oplysninger'!AD50="Sort plast",'Indtast oplysninger'!AD50="Gråhvid plast"),
"2-lags energirude",
IF('Indtast oplysninger'!AD51="Et længere stykke tekst",
"2-lags energirude",
"2-lags termorude")),
IF('Indtast oplysninger'!AD49="Et lag",
"1-lags glas",
IF('Indtast oplysninger'!AD49="Tre lag",
"3-lags glas",
"2-lags termorude"))))</f>
        <v>n/a</v>
      </c>
      <c r="AE53" s="131" t="str">
        <f>IF(AE21=0,"n/a",
IF(OR('Indtast oplysninger'!AE49="To lag",'Indtast oplysninger'!AE49="Ved ikke"),
IF(OR('Indtast oplysninger'!AE50="Sort plast",'Indtast oplysninger'!AE50="Gråhvid plast"),
"2-lags energirude",
IF('Indtast oplysninger'!AE51="Et længere stykke tekst",
"2-lags energirude",
"2-lags termorude")),
IF('Indtast oplysninger'!AE49="Et lag",
"1-lags glas",
IF('Indtast oplysninger'!AE49="Tre lag",
"3-lags glas",
"2-lags termorude"))))</f>
        <v>n/a</v>
      </c>
      <c r="AF53" s="131" t="str">
        <f>IF(AF21=0,"n/a",
IF(OR('Indtast oplysninger'!AF49="To lag",'Indtast oplysninger'!AF49="Ved ikke"),
IF(OR('Indtast oplysninger'!AF50="Sort plast",'Indtast oplysninger'!AF50="Gråhvid plast"),
"2-lags energirude",
IF('Indtast oplysninger'!AF51="Et længere stykke tekst",
"2-lags energirude",
"2-lags termorude")),
IF('Indtast oplysninger'!AF49="Et lag",
"1-lags glas",
IF('Indtast oplysninger'!AF49="Tre lag",
"3-lags glas",
"2-lags termorude"))))</f>
        <v>n/a</v>
      </c>
      <c r="AG53" s="131" t="str">
        <f>IF(AG21=0,"n/a",
IF(OR('Indtast oplysninger'!AG49="To lag",'Indtast oplysninger'!AG49="Ved ikke"),
IF(OR('Indtast oplysninger'!AG50="Sort plast",'Indtast oplysninger'!AG50="Gråhvid plast"),
"2-lags energirude",
IF('Indtast oplysninger'!AG51="Et længere stykke tekst",
"2-lags energirude",
"2-lags termorude")),
IF('Indtast oplysninger'!AG49="Et lag",
"1-lags glas",
IF('Indtast oplysninger'!AG49="Tre lag",
"3-lags glas",
"2-lags termorude"))))</f>
        <v>n/a</v>
      </c>
      <c r="AH53" s="131" t="str">
        <f>IF(AH21=0,"n/a",
IF(OR('Indtast oplysninger'!AH49="To lag",'Indtast oplysninger'!AH49="Ved ikke"),
IF(OR('Indtast oplysninger'!AH50="Sort plast",'Indtast oplysninger'!AH50="Gråhvid plast"),
"2-lags energirude",
IF('Indtast oplysninger'!AH51="Et længere stykke tekst",
"2-lags energirude",
"2-lags termorude")),
IF('Indtast oplysninger'!AH49="Et lag",
"1-lags glas",
IF('Indtast oplysninger'!AH49="Tre lag",
"3-lags glas",
"2-lags termorude"))))</f>
        <v>n/a</v>
      </c>
      <c r="AI53" s="131" t="str">
        <f>IF(AI21=0,"n/a",
IF(OR('Indtast oplysninger'!AI49="To lag",'Indtast oplysninger'!AI49="Ved ikke"),
IF(OR('Indtast oplysninger'!AI50="Sort plast",'Indtast oplysninger'!AI50="Gråhvid plast"),
"2-lags energirude",
IF('Indtast oplysninger'!AI51="Et længere stykke tekst",
"2-lags energirude",
"2-lags termorude")),
IF('Indtast oplysninger'!AI49="Et lag",
"1-lags glas",
IF('Indtast oplysninger'!AI49="Tre lag",
"3-lags glas",
"2-lags termorude"))))</f>
        <v>n/a</v>
      </c>
      <c r="AJ53" s="131" t="str">
        <f>IF(AJ21=0,"n/a",
IF(OR('Indtast oplysninger'!AJ49="To lag",'Indtast oplysninger'!AJ49="Ved ikke"),
IF(OR('Indtast oplysninger'!AJ50="Sort plast",'Indtast oplysninger'!AJ50="Gråhvid plast"),
"2-lags energirude",
IF('Indtast oplysninger'!AJ51="Et længere stykke tekst",
"2-lags energirude",
"2-lags termorude")),
IF('Indtast oplysninger'!AJ49="Et lag",
"1-lags glas",
IF('Indtast oplysninger'!AJ49="Tre lag",
"3-lags glas",
"2-lags termorude"))))</f>
        <v>n/a</v>
      </c>
      <c r="AK53" s="131" t="str">
        <f>IF(AK21=0,"n/a",
IF(OR('Indtast oplysninger'!AK49="To lag",'Indtast oplysninger'!AK49="Ved ikke"),
IF(OR('Indtast oplysninger'!AK50="Sort plast",'Indtast oplysninger'!AK50="Gråhvid plast"),
"2-lags energirude",
IF('Indtast oplysninger'!AK51="Et længere stykke tekst",
"2-lags energirude",
"2-lags termorude")),
IF('Indtast oplysninger'!AK49="Et lag",
"1-lags glas",
IF('Indtast oplysninger'!AK49="Tre lag",
"3-lags glas",
"2-lags termorude"))))</f>
        <v>n/a</v>
      </c>
      <c r="AL53" s="131" t="str">
        <f>IF(AL21=0,"n/a",
IF(OR('Indtast oplysninger'!AL49="To lag",'Indtast oplysninger'!AL49="Ved ikke"),
IF(OR('Indtast oplysninger'!AL50="Sort plast",'Indtast oplysninger'!AL50="Gråhvid plast"),
"2-lags energirude",
IF('Indtast oplysninger'!AL51="Et længere stykke tekst",
"2-lags energirude",
"2-lags termorude")),
IF('Indtast oplysninger'!AL49="Et lag",
"1-lags glas",
IF('Indtast oplysninger'!AL49="Tre lag",
"3-lags glas",
"2-lags termorude"))))</f>
        <v>n/a</v>
      </c>
      <c r="AM53" s="131" t="str">
        <f>IF(AM21=0,"n/a",
IF(OR('Indtast oplysninger'!AM49="To lag",'Indtast oplysninger'!AM49="Ved ikke"),
IF(OR('Indtast oplysninger'!AM50="Sort plast",'Indtast oplysninger'!AM50="Gråhvid plast"),
"2-lags energirude",
IF('Indtast oplysninger'!AM51="Et længere stykke tekst",
"2-lags energirude",
"2-lags termorude")),
IF('Indtast oplysninger'!AM49="Et lag",
"1-lags glas",
IF('Indtast oplysninger'!AM49="Tre lag",
"3-lags glas",
"2-lags termorude"))))</f>
        <v>n/a</v>
      </c>
      <c r="AN53" s="131" t="str">
        <f>IF(AN21=0,"n/a",
IF(OR('Indtast oplysninger'!AN49="To lag",'Indtast oplysninger'!AN49="Ved ikke"),
IF(OR('Indtast oplysninger'!AN50="Sort plast",'Indtast oplysninger'!AN50="Gråhvid plast"),
"2-lags energirude",
IF('Indtast oplysninger'!AN51="Et længere stykke tekst",
"2-lags energirude",
"2-lags termorude")),
IF('Indtast oplysninger'!AN49="Et lag",
"1-lags glas",
IF('Indtast oplysninger'!AN49="Tre lag",
"3-lags glas",
"2-lags termorude"))))</f>
        <v>n/a</v>
      </c>
      <c r="AO53" s="131" t="str">
        <f>IF(AO21=0,"n/a",
IF(OR('Indtast oplysninger'!AO49="To lag",'Indtast oplysninger'!AO49="Ved ikke"),
IF(OR('Indtast oplysninger'!AO50="Sort plast",'Indtast oplysninger'!AO50="Gråhvid plast"),
"2-lags energirude",
IF('Indtast oplysninger'!AO51="Et længere stykke tekst",
"2-lags energirude",
"2-lags termorude")),
IF('Indtast oplysninger'!AO49="Et lag",
"1-lags glas",
IF('Indtast oplysninger'!AO49="Tre lag",
"3-lags glas",
"2-lags termorude"))))</f>
        <v>n/a</v>
      </c>
      <c r="AP53" s="131" t="str">
        <f>IF(AP21=0,"n/a",
IF(OR('Indtast oplysninger'!AP49="To lag",'Indtast oplysninger'!AP49="Ved ikke"),
IF(OR('Indtast oplysninger'!AP50="Sort plast",'Indtast oplysninger'!AP50="Gråhvid plast"),
"2-lags energirude",
IF('Indtast oplysninger'!AP51="Et længere stykke tekst",
"2-lags energirude",
"2-lags termorude")),
IF('Indtast oplysninger'!AP49="Et lag",
"1-lags glas",
IF('Indtast oplysninger'!AP49="Tre lag",
"3-lags glas",
"2-lags termorude"))))</f>
        <v>n/a</v>
      </c>
      <c r="AQ53" s="131" t="str">
        <f>IF(AQ21=0,"n/a",
IF(OR('Indtast oplysninger'!AQ49="To lag",'Indtast oplysninger'!AQ49="Ved ikke"),
IF(OR('Indtast oplysninger'!AQ50="Sort plast",'Indtast oplysninger'!AQ50="Gråhvid plast"),
"2-lags energirude",
IF('Indtast oplysninger'!AQ51="Et længere stykke tekst",
"2-lags energirude",
"2-lags termorude")),
IF('Indtast oplysninger'!AQ49="Et lag",
"1-lags glas",
IF('Indtast oplysninger'!AQ49="Tre lag",
"3-lags glas",
"2-lags termorude"))))</f>
        <v>n/a</v>
      </c>
      <c r="AR53" s="131" t="str">
        <f>IF(AR21=0,"n/a",
IF(OR('Indtast oplysninger'!AR49="To lag",'Indtast oplysninger'!AR49="Ved ikke"),
IF(OR('Indtast oplysninger'!AR50="Sort plast",'Indtast oplysninger'!AR50="Gråhvid plast"),
"2-lags energirude",
IF('Indtast oplysninger'!AR51="Et længere stykke tekst",
"2-lags energirude",
"2-lags termorude")),
IF('Indtast oplysninger'!AR49="Et lag",
"1-lags glas",
IF('Indtast oplysninger'!AR49="Tre lag",
"3-lags glas",
"2-lags termorude"))))</f>
        <v>n/a</v>
      </c>
      <c r="AS53" s="131" t="str">
        <f>IF(AS21=0,"n/a",
IF(OR('Indtast oplysninger'!AS49="To lag",'Indtast oplysninger'!AS49="Ved ikke"),
IF(OR('Indtast oplysninger'!AS50="Sort plast",'Indtast oplysninger'!AS50="Gråhvid plast"),
"2-lags energirude",
IF('Indtast oplysninger'!AS51="Et længere stykke tekst",
"2-lags energirude",
"2-lags termorude")),
IF('Indtast oplysninger'!AS49="Et lag",
"1-lags glas",
IF('Indtast oplysninger'!AS49="Tre lag",
"3-lags glas",
"2-lags termorude"))))</f>
        <v>n/a</v>
      </c>
      <c r="AT53" s="131" t="str">
        <f>IF(AT21=0,"n/a",
IF(OR('Indtast oplysninger'!AT49="To lag",'Indtast oplysninger'!AT49="Ved ikke"),
IF(OR('Indtast oplysninger'!AT50="Sort plast",'Indtast oplysninger'!AT50="Gråhvid plast"),
"2-lags energirude",
IF('Indtast oplysninger'!AT51="Et længere stykke tekst",
"2-lags energirude",
"2-lags termorude")),
IF('Indtast oplysninger'!AT49="Et lag",
"1-lags glas",
IF('Indtast oplysninger'!AT49="Tre lag",
"3-lags glas",
"2-lags termorude"))))</f>
        <v>n/a</v>
      </c>
      <c r="AU53" s="131" t="str">
        <f>IF(AU21=0,"n/a",
IF(OR('Indtast oplysninger'!AU49="To lag",'Indtast oplysninger'!AU49="Ved ikke"),
IF(OR('Indtast oplysninger'!AU50="Sort plast",'Indtast oplysninger'!AU50="Gråhvid plast"),
"2-lags energirude",
IF('Indtast oplysninger'!AU51="Et længere stykke tekst",
"2-lags energirude",
"2-lags termorude")),
IF('Indtast oplysninger'!AU49="Et lag",
"1-lags glas",
IF('Indtast oplysninger'!AU49="Tre lag",
"3-lags glas",
"2-lags termorude"))))</f>
        <v>n/a</v>
      </c>
      <c r="AV53" s="131" t="str">
        <f>IF(AV21=0,"n/a",
IF(OR('Indtast oplysninger'!AV49="To lag",'Indtast oplysninger'!AV49="Ved ikke"),
IF(OR('Indtast oplysninger'!AV50="Sort plast",'Indtast oplysninger'!AV50="Gråhvid plast"),
"2-lags energirude",
IF('Indtast oplysninger'!AV51="Et længere stykke tekst",
"2-lags energirude",
"2-lags termorude")),
IF('Indtast oplysninger'!AV49="Et lag",
"1-lags glas",
IF('Indtast oplysninger'!AV49="Tre lag",
"3-lags glas",
"2-lags termorude"))))</f>
        <v>n/a</v>
      </c>
      <c r="AW53" s="131" t="str">
        <f>IF(AW21=0,"n/a",
IF(OR('Indtast oplysninger'!AW49="To lag",'Indtast oplysninger'!AW49="Ved ikke"),
IF(OR('Indtast oplysninger'!AW50="Sort plast",'Indtast oplysninger'!AW50="Gråhvid plast"),
"2-lags energirude",
IF('Indtast oplysninger'!AW51="Et længere stykke tekst",
"2-lags energirude",
"2-lags termorude")),
IF('Indtast oplysninger'!AW49="Et lag",
"1-lags glas",
IF('Indtast oplysninger'!AW49="Tre lag",
"3-lags glas",
"2-lags termorude"))))</f>
        <v>n/a</v>
      </c>
      <c r="AX53" s="131" t="str">
        <f>IF(AX21=0,"n/a",
IF(OR('Indtast oplysninger'!AX49="To lag",'Indtast oplysninger'!AX49="Ved ikke"),
IF(OR('Indtast oplysninger'!AX50="Sort plast",'Indtast oplysninger'!AX50="Gråhvid plast"),
"2-lags energirude",
IF('Indtast oplysninger'!AX51="Et længere stykke tekst",
"2-lags energirude",
"2-lags termorude")),
IF('Indtast oplysninger'!AX49="Et lag",
"1-lags glas",
IF('Indtast oplysninger'!AX49="Tre lag",
"3-lags glas",
"2-lags termorude"))))</f>
        <v>n/a</v>
      </c>
      <c r="AY53" s="131" t="str">
        <f>IF(AY21=0,"n/a",
IF(OR('Indtast oplysninger'!AY49="To lag",'Indtast oplysninger'!AY49="Ved ikke"),
IF(OR('Indtast oplysninger'!AY50="Sort plast",'Indtast oplysninger'!AY50="Gråhvid plast"),
"2-lags energirude",
IF('Indtast oplysninger'!AY51="Et længere stykke tekst",
"2-lags energirude",
"2-lags termorude")),
IF('Indtast oplysninger'!AY49="Et lag",
"1-lags glas",
IF('Indtast oplysninger'!AY49="Tre lag",
"3-lags glas",
"2-lags termorude"))))</f>
        <v>n/a</v>
      </c>
      <c r="AZ53" s="131" t="str">
        <f>IF(AZ21=0,"n/a",
IF(OR('Indtast oplysninger'!AZ49="To lag",'Indtast oplysninger'!AZ49="Ved ikke"),
IF(OR('Indtast oplysninger'!AZ50="Sort plast",'Indtast oplysninger'!AZ50="Gråhvid plast"),
"2-lags energirude",
IF('Indtast oplysninger'!AZ51="Et længere stykke tekst",
"2-lags energirude",
"2-lags termorude")),
IF('Indtast oplysninger'!AZ49="Et lag",
"1-lags glas",
IF('Indtast oplysninger'!AZ49="Tre lag",
"3-lags glas",
"2-lags termorude"))))</f>
        <v>n/a</v>
      </c>
      <c r="BA53" s="131" t="str">
        <f>IF(BA21=0,"n/a",
IF(OR('Indtast oplysninger'!BA49="To lag",'Indtast oplysninger'!BA49="Ved ikke"),
IF(OR('Indtast oplysninger'!BA50="Sort plast",'Indtast oplysninger'!BA50="Gråhvid plast"),
"2-lags energirude",
IF('Indtast oplysninger'!BA51="Et længere stykke tekst",
"2-lags energirude",
"2-lags termorude")),
IF('Indtast oplysninger'!BA49="Et lag",
"1-lags glas",
IF('Indtast oplysninger'!BA49="Tre lag",
"3-lags glas",
"2-lags termorude"))))</f>
        <v>n/a</v>
      </c>
      <c r="BB53" s="131" t="str">
        <f>IF(BB21=0,"n/a",
IF(OR('Indtast oplysninger'!BB49="To lag",'Indtast oplysninger'!BB49="Ved ikke"),
IF(OR('Indtast oplysninger'!BB50="Sort plast",'Indtast oplysninger'!BB50="Gråhvid plast"),
"2-lags energirude",
IF('Indtast oplysninger'!BB51="Et længere stykke tekst",
"2-lags energirude",
"2-lags termorude")),
IF('Indtast oplysninger'!BB49="Et lag",
"1-lags glas",
IF('Indtast oplysninger'!BB49="Tre lag",
"3-lags glas",
"2-lags termorude"))))</f>
        <v>n/a</v>
      </c>
      <c r="BC53" s="131" t="str">
        <f>IF(BC21=0,"n/a",
IF(OR('Indtast oplysninger'!BC49="To lag",'Indtast oplysninger'!BC49="Ved ikke"),
IF(OR('Indtast oplysninger'!BC50="Sort plast",'Indtast oplysninger'!BC50="Gråhvid plast"),
"2-lags energirude",
IF('Indtast oplysninger'!BC51="Et længere stykke tekst",
"2-lags energirude",
"2-lags termorude")),
IF('Indtast oplysninger'!BC49="Et lag",
"1-lags glas",
IF('Indtast oplysninger'!BC49="Tre lag",
"3-lags glas",
"2-lags termorude"))))</f>
        <v>n/a</v>
      </c>
      <c r="BD53" s="131" t="str">
        <f>IF(BD21=0,"n/a",
IF(OR('Indtast oplysninger'!BD49="To lag",'Indtast oplysninger'!BD49="Ved ikke"),
IF(OR('Indtast oplysninger'!BD50="Sort plast",'Indtast oplysninger'!BD50="Gråhvid plast"),
"2-lags energirude",
IF('Indtast oplysninger'!BD51="Et længere stykke tekst",
"2-lags energirude",
"2-lags termorude")),
IF('Indtast oplysninger'!BD49="Et lag",
"1-lags glas",
IF('Indtast oplysninger'!BD49="Tre lag",
"3-lags glas",
"2-lags termorude"))))</f>
        <v>n/a</v>
      </c>
      <c r="BE53" s="131" t="str">
        <f>IF(BE21=0,"n/a",
IF(OR('Indtast oplysninger'!BE49="To lag",'Indtast oplysninger'!BE49="Ved ikke"),
IF(OR('Indtast oplysninger'!BE50="Sort plast",'Indtast oplysninger'!BE50="Gråhvid plast"),
"2-lags energirude",
IF('Indtast oplysninger'!BE51="Et længere stykke tekst",
"2-lags energirude",
"2-lags termorude")),
IF('Indtast oplysninger'!BE49="Et lag",
"1-lags glas",
IF('Indtast oplysninger'!BE49="Tre lag",
"3-lags glas",
"2-lags termorude"))))</f>
        <v>n/a</v>
      </c>
      <c r="BF53" s="131" t="str">
        <f>IF(BF21=0,"n/a",
IF(OR('Indtast oplysninger'!BF49="To lag",'Indtast oplysninger'!BF49="Ved ikke"),
IF(OR('Indtast oplysninger'!BF50="Sort plast",'Indtast oplysninger'!BF50="Gråhvid plast"),
"2-lags energirude",
IF('Indtast oplysninger'!BF51="Et længere stykke tekst",
"2-lags energirude",
"2-lags termorude")),
IF('Indtast oplysninger'!BF49="Et lag",
"1-lags glas",
IF('Indtast oplysninger'!BF49="Tre lag",
"3-lags glas",
"2-lags termorude"))))</f>
        <v>n/a</v>
      </c>
      <c r="BG53" s="131" t="str">
        <f>IF(BG21=0,"n/a",
IF(OR('Indtast oplysninger'!BG49="To lag",'Indtast oplysninger'!BG49="Ved ikke"),
IF(OR('Indtast oplysninger'!BG50="Sort plast",'Indtast oplysninger'!BG50="Gråhvid plast"),
"2-lags energirude",
IF('Indtast oplysninger'!BG51="Et længere stykke tekst",
"2-lags energirude",
"2-lags termorude")),
IF('Indtast oplysninger'!BG49="Et lag",
"1-lags glas",
IF('Indtast oplysninger'!BG49="Tre lag",
"3-lags glas",
"2-lags termorude"))))</f>
        <v>n/a</v>
      </c>
      <c r="BH53" s="131" t="str">
        <f>IF(BH21=0,"n/a",
IF(OR('Indtast oplysninger'!BH49="To lag",'Indtast oplysninger'!BH49="Ved ikke"),
IF(OR('Indtast oplysninger'!BH50="Sort plast",'Indtast oplysninger'!BH50="Gråhvid plast"),
"2-lags energirude",
IF('Indtast oplysninger'!BH51="Et længere stykke tekst",
"2-lags energirude",
"2-lags termorude")),
IF('Indtast oplysninger'!BH49="Et lag",
"1-lags glas",
IF('Indtast oplysninger'!BH49="Tre lag",
"3-lags glas",
"2-lags termorude"))))</f>
        <v>n/a</v>
      </c>
      <c r="BI53" s="131" t="str">
        <f>IF(BI21=0,"n/a",
IF(OR('Indtast oplysninger'!BI49="To lag",'Indtast oplysninger'!BI49="Ved ikke"),
IF(OR('Indtast oplysninger'!BI50="Sort plast",'Indtast oplysninger'!BI50="Gråhvid plast"),
"2-lags energirude",
IF('Indtast oplysninger'!BI51="Et længere stykke tekst",
"2-lags energirude",
"2-lags termorude")),
IF('Indtast oplysninger'!BI49="Et lag",
"1-lags glas",
IF('Indtast oplysninger'!BI49="Tre lag",
"3-lags glas",
"2-lags termorude"))))</f>
        <v>n/a</v>
      </c>
      <c r="BJ53" s="131" t="str">
        <f>IF(BJ21=0,"n/a",
IF(OR('Indtast oplysninger'!BJ49="To lag",'Indtast oplysninger'!BJ49="Ved ikke"),
IF(OR('Indtast oplysninger'!BJ50="Sort plast",'Indtast oplysninger'!BJ50="Gråhvid plast"),
"2-lags energirude",
IF('Indtast oplysninger'!BJ51="Et længere stykke tekst",
"2-lags energirude",
"2-lags termorude")),
IF('Indtast oplysninger'!BJ49="Et lag",
"1-lags glas",
IF('Indtast oplysninger'!BJ49="Tre lag",
"3-lags glas",
"2-lags termorude"))))</f>
        <v>n/a</v>
      </c>
      <c r="BK53" s="131" t="str">
        <f>IF(BK21=0,"n/a",
IF(OR('Indtast oplysninger'!BK49="To lag",'Indtast oplysninger'!BK49="Ved ikke"),
IF(OR('Indtast oplysninger'!BK50="Sort plast",'Indtast oplysninger'!BK50="Gråhvid plast"),
"2-lags energirude",
IF('Indtast oplysninger'!BK51="Et længere stykke tekst",
"2-lags energirude",
"2-lags termorude")),
IF('Indtast oplysninger'!BK49="Et lag",
"1-lags glas",
IF('Indtast oplysninger'!BK49="Tre lag",
"3-lags glas",
"2-lags termorude"))))</f>
        <v>n/a</v>
      </c>
    </row>
    <row r="54" spans="2:63" x14ac:dyDescent="0.4">
      <c r="B54" s="84" t="s">
        <v>571</v>
      </c>
      <c r="C54" s="98" t="s">
        <v>216</v>
      </c>
      <c r="D54" s="99" t="s">
        <v>218</v>
      </c>
      <c r="E54" s="131">
        <f>IF(E53="n/a",0,
IF('Indtast oplysninger'!E52="Nej",
VLOOKUP(E53,Tabelværdier!$A$79:$B$83,2,FALSE),
Tabelværdier!$B$83))</f>
        <v>0</v>
      </c>
      <c r="F54" s="131">
        <f>IF(F53="n/a",0,
IF('Indtast oplysninger'!F52="Nej",
VLOOKUP(F53,Tabelværdier!$A$79:$B$83,2,FALSE),
Tabelværdier!$B$83))</f>
        <v>0</v>
      </c>
      <c r="G54" s="131">
        <f>IF(G53="n/a",0,
IF('Indtast oplysninger'!G52="Nej",
VLOOKUP(G53,Tabelværdier!$A$79:$B$83,2,FALSE),
Tabelværdier!$B$83))</f>
        <v>0</v>
      </c>
      <c r="H54" s="131">
        <f>IF(H53="n/a",0,
IF('Indtast oplysninger'!H52="Nej",
VLOOKUP(H53,Tabelværdier!$A$79:$B$83,2,FALSE),
Tabelværdier!$B$83))</f>
        <v>0</v>
      </c>
      <c r="I54" s="131">
        <f>IF(I53="n/a",0,
IF('Indtast oplysninger'!I52="Nej",
VLOOKUP(I53,Tabelværdier!$A$79:$B$83,2,FALSE),
Tabelværdier!$B$83))</f>
        <v>0</v>
      </c>
      <c r="J54" s="131">
        <f>IF(J53="n/a",0,
IF('Indtast oplysninger'!J52="Nej",
VLOOKUP(J53,Tabelværdier!$A$79:$B$83,2,FALSE),
Tabelværdier!$B$83))</f>
        <v>0</v>
      </c>
      <c r="K54" s="131">
        <f>IF(K53="n/a",0,
IF('Indtast oplysninger'!K52="Nej",
VLOOKUP(K53,Tabelværdier!$A$79:$B$83,2,FALSE),
Tabelværdier!$B$83))</f>
        <v>0</v>
      </c>
      <c r="L54" s="131">
        <f>IF(L53="n/a",0,
IF('Indtast oplysninger'!L52="Nej",
VLOOKUP(L53,Tabelværdier!$A$79:$B$83,2,FALSE),
Tabelværdier!$B$83))</f>
        <v>0</v>
      </c>
      <c r="M54" s="131">
        <f>IF(M53="n/a",0,
IF('Indtast oplysninger'!M52="Nej",
VLOOKUP(M53,Tabelværdier!$A$79:$B$83,2,FALSE),
Tabelværdier!$B$83))</f>
        <v>0</v>
      </c>
      <c r="N54" s="131">
        <f>IF(N53="n/a",0,
IF('Indtast oplysninger'!N52="Nej",
VLOOKUP(N53,Tabelværdier!$A$79:$B$83,2,FALSE),
Tabelværdier!$B$83))</f>
        <v>0</v>
      </c>
      <c r="O54" s="131">
        <f>IF(O53="n/a",0,
IF('Indtast oplysninger'!O52="Nej",
VLOOKUP(O53,Tabelværdier!$A$79:$B$83,2,FALSE),
Tabelværdier!$B$83))</f>
        <v>0</v>
      </c>
      <c r="P54" s="131">
        <f>IF(P53="n/a",0,
IF('Indtast oplysninger'!P52="Nej",
VLOOKUP(P53,Tabelværdier!$A$79:$B$83,2,FALSE),
Tabelværdier!$B$83))</f>
        <v>0</v>
      </c>
      <c r="Q54" s="131">
        <f>IF(Q53="n/a",0,
IF('Indtast oplysninger'!Q52="Nej",
VLOOKUP(Q53,Tabelværdier!$A$79:$B$83,2,FALSE),
Tabelværdier!$B$83))</f>
        <v>0</v>
      </c>
      <c r="R54" s="131">
        <f>IF(R53="n/a",0,
IF('Indtast oplysninger'!R52="Nej",
VLOOKUP(R53,Tabelværdier!$A$79:$B$83,2,FALSE),
Tabelværdier!$B$83))</f>
        <v>0</v>
      </c>
      <c r="S54" s="131">
        <f>IF(S53="n/a",0,
IF('Indtast oplysninger'!S52="Nej",
VLOOKUP(S53,Tabelværdier!$A$79:$B$83,2,FALSE),
Tabelværdier!$B$83))</f>
        <v>0</v>
      </c>
      <c r="T54" s="131">
        <f>IF(T53="n/a",0,
IF('Indtast oplysninger'!T52="Nej",
VLOOKUP(T53,Tabelværdier!$A$79:$B$83,2,FALSE),
Tabelværdier!$B$83))</f>
        <v>0</v>
      </c>
      <c r="U54" s="131">
        <f>IF(U53="n/a",0,
IF('Indtast oplysninger'!U52="Nej",
VLOOKUP(U53,Tabelværdier!$A$79:$B$83,2,FALSE),
Tabelværdier!$B$83))</f>
        <v>0</v>
      </c>
      <c r="V54" s="131">
        <f>IF(V53="n/a",0,
IF('Indtast oplysninger'!V52="Nej",
VLOOKUP(V53,Tabelværdier!$A$79:$B$83,2,FALSE),
Tabelværdier!$B$83))</f>
        <v>0</v>
      </c>
      <c r="W54" s="131">
        <f>IF(W53="n/a",0,
IF('Indtast oplysninger'!W52="Nej",
VLOOKUP(W53,Tabelværdier!$A$79:$B$83,2,FALSE),
Tabelværdier!$B$83))</f>
        <v>0</v>
      </c>
      <c r="X54" s="131">
        <f>IF(X53="n/a",0,
IF('Indtast oplysninger'!X52="Nej",
VLOOKUP(X53,Tabelværdier!$A$79:$B$83,2,FALSE),
Tabelværdier!$B$83))</f>
        <v>0</v>
      </c>
      <c r="Y54" s="131">
        <f>IF(Y53="n/a",0,
IF('Indtast oplysninger'!Y52="Nej",
VLOOKUP(Y53,Tabelværdier!$A$79:$B$83,2,FALSE),
Tabelværdier!$B$83))</f>
        <v>0</v>
      </c>
      <c r="Z54" s="131">
        <f>IF(Z53="n/a",0,
IF('Indtast oplysninger'!Z52="Nej",
VLOOKUP(Z53,Tabelværdier!$A$79:$B$83,2,FALSE),
Tabelværdier!$B$83))</f>
        <v>0</v>
      </c>
      <c r="AA54" s="131">
        <f>IF(AA53="n/a",0,
IF('Indtast oplysninger'!AA52="Nej",
VLOOKUP(AA53,Tabelværdier!$A$79:$B$83,2,FALSE),
Tabelværdier!$B$83))</f>
        <v>0</v>
      </c>
      <c r="AB54" s="131">
        <f>IF(AB53="n/a",0,
IF('Indtast oplysninger'!AB52="Nej",
VLOOKUP(AB53,Tabelværdier!$A$79:$B$83,2,FALSE),
Tabelværdier!$B$83))</f>
        <v>0</v>
      </c>
      <c r="AC54" s="131">
        <f>IF(AC53="n/a",0,
IF('Indtast oplysninger'!AC52="Nej",
VLOOKUP(AC53,Tabelværdier!$A$79:$B$83,2,FALSE),
Tabelværdier!$B$83))</f>
        <v>0</v>
      </c>
      <c r="AD54" s="131">
        <f>IF(AD53="n/a",0,
IF('Indtast oplysninger'!AD52="Nej",
VLOOKUP(AD53,Tabelværdier!$A$79:$B$83,2,FALSE),
Tabelværdier!$B$83))</f>
        <v>0</v>
      </c>
      <c r="AE54" s="131">
        <f>IF(AE53="n/a",0,
IF('Indtast oplysninger'!AE52="Nej",
VLOOKUP(AE53,Tabelværdier!$A$79:$B$83,2,FALSE),
Tabelværdier!$B$83))</f>
        <v>0</v>
      </c>
      <c r="AF54" s="131">
        <f>IF(AF53="n/a",0,
IF('Indtast oplysninger'!AF52="Nej",
VLOOKUP(AF53,Tabelværdier!$A$79:$B$83,2,FALSE),
Tabelværdier!$B$83))</f>
        <v>0</v>
      </c>
      <c r="AG54" s="131">
        <f>IF(AG53="n/a",0,
IF('Indtast oplysninger'!AG52="Nej",
VLOOKUP(AG53,Tabelværdier!$A$79:$B$83,2,FALSE),
Tabelværdier!$B$83))</f>
        <v>0</v>
      </c>
      <c r="AH54" s="131">
        <f>IF(AH53="n/a",0,
IF('Indtast oplysninger'!AH52="Nej",
VLOOKUP(AH53,Tabelværdier!$A$79:$B$83,2,FALSE),
Tabelværdier!$B$83))</f>
        <v>0</v>
      </c>
      <c r="AI54" s="131">
        <f>IF(AI53="n/a",0,
IF('Indtast oplysninger'!AI52="Nej",
VLOOKUP(AI53,Tabelværdier!$A$79:$B$83,2,FALSE),
Tabelværdier!$B$83))</f>
        <v>0</v>
      </c>
      <c r="AJ54" s="131">
        <f>IF(AJ53="n/a",0,
IF('Indtast oplysninger'!AJ52="Nej",
VLOOKUP(AJ53,Tabelværdier!$A$79:$B$83,2,FALSE),
Tabelværdier!$B$83))</f>
        <v>0</v>
      </c>
      <c r="AK54" s="131">
        <f>IF(AK53="n/a",0,
IF('Indtast oplysninger'!AK52="Nej",
VLOOKUP(AK53,Tabelværdier!$A$79:$B$83,2,FALSE),
Tabelværdier!$B$83))</f>
        <v>0</v>
      </c>
      <c r="AL54" s="131">
        <f>IF(AL53="n/a",0,
IF('Indtast oplysninger'!AL52="Nej",
VLOOKUP(AL53,Tabelværdier!$A$79:$B$83,2,FALSE),
Tabelværdier!$B$83))</f>
        <v>0</v>
      </c>
      <c r="AM54" s="131">
        <f>IF(AM53="n/a",0,
IF('Indtast oplysninger'!AM52="Nej",
VLOOKUP(AM53,Tabelværdier!$A$79:$B$83,2,FALSE),
Tabelværdier!$B$83))</f>
        <v>0</v>
      </c>
      <c r="AN54" s="131">
        <f>IF(AN53="n/a",0,
IF('Indtast oplysninger'!AN52="Nej",
VLOOKUP(AN53,Tabelværdier!$A$79:$B$83,2,FALSE),
Tabelværdier!$B$83))</f>
        <v>0</v>
      </c>
      <c r="AO54" s="131">
        <f>IF(AO53="n/a",0,
IF('Indtast oplysninger'!AO52="Nej",
VLOOKUP(AO53,Tabelværdier!$A$79:$B$83,2,FALSE),
Tabelværdier!$B$83))</f>
        <v>0</v>
      </c>
      <c r="AP54" s="131">
        <f>IF(AP53="n/a",0,
IF('Indtast oplysninger'!AP52="Nej",
VLOOKUP(AP53,Tabelværdier!$A$79:$B$83,2,FALSE),
Tabelværdier!$B$83))</f>
        <v>0</v>
      </c>
      <c r="AQ54" s="131">
        <f>IF(AQ53="n/a",0,
IF('Indtast oplysninger'!AQ52="Nej",
VLOOKUP(AQ53,Tabelværdier!$A$79:$B$83,2,FALSE),
Tabelværdier!$B$83))</f>
        <v>0</v>
      </c>
      <c r="AR54" s="131">
        <f>IF(AR53="n/a",0,
IF('Indtast oplysninger'!AR52="Nej",
VLOOKUP(AR53,Tabelværdier!$A$79:$B$83,2,FALSE),
Tabelværdier!$B$83))</f>
        <v>0</v>
      </c>
      <c r="AS54" s="131">
        <f>IF(AS53="n/a",0,
IF('Indtast oplysninger'!AS52="Nej",
VLOOKUP(AS53,Tabelværdier!$A$79:$B$83,2,FALSE),
Tabelværdier!$B$83))</f>
        <v>0</v>
      </c>
      <c r="AT54" s="131">
        <f>IF(AT53="n/a",0,
IF('Indtast oplysninger'!AT52="Nej",
VLOOKUP(AT53,Tabelværdier!$A$79:$B$83,2,FALSE),
Tabelværdier!$B$83))</f>
        <v>0</v>
      </c>
      <c r="AU54" s="131">
        <f>IF(AU53="n/a",0,
IF('Indtast oplysninger'!AU52="Nej",
VLOOKUP(AU53,Tabelværdier!$A$79:$B$83,2,FALSE),
Tabelværdier!$B$83))</f>
        <v>0</v>
      </c>
      <c r="AV54" s="131">
        <f>IF(AV53="n/a",0,
IF('Indtast oplysninger'!AV52="Nej",
VLOOKUP(AV53,Tabelværdier!$A$79:$B$83,2,FALSE),
Tabelværdier!$B$83))</f>
        <v>0</v>
      </c>
      <c r="AW54" s="131">
        <f>IF(AW53="n/a",0,
IF('Indtast oplysninger'!AW52="Nej",
VLOOKUP(AW53,Tabelværdier!$A$79:$B$83,2,FALSE),
Tabelværdier!$B$83))</f>
        <v>0</v>
      </c>
      <c r="AX54" s="131">
        <f>IF(AX53="n/a",0,
IF('Indtast oplysninger'!AX52="Nej",
VLOOKUP(AX53,Tabelværdier!$A$79:$B$83,2,FALSE),
Tabelværdier!$B$83))</f>
        <v>0</v>
      </c>
      <c r="AY54" s="131">
        <f>IF(AY53="n/a",0,
IF('Indtast oplysninger'!AY52="Nej",
VLOOKUP(AY53,Tabelværdier!$A$79:$B$83,2,FALSE),
Tabelværdier!$B$83))</f>
        <v>0</v>
      </c>
      <c r="AZ54" s="131">
        <f>IF(AZ53="n/a",0,
IF('Indtast oplysninger'!AZ52="Nej",
VLOOKUP(AZ53,Tabelværdier!$A$79:$B$83,2,FALSE),
Tabelværdier!$B$83))</f>
        <v>0</v>
      </c>
      <c r="BA54" s="131">
        <f>IF(BA53="n/a",0,
IF('Indtast oplysninger'!BA52="Nej",
VLOOKUP(BA53,Tabelværdier!$A$79:$B$83,2,FALSE),
Tabelværdier!$B$83))</f>
        <v>0</v>
      </c>
      <c r="BB54" s="131">
        <f>IF(BB53="n/a",0,
IF('Indtast oplysninger'!BB52="Nej",
VLOOKUP(BB53,Tabelværdier!$A$79:$B$83,2,FALSE),
Tabelværdier!$B$83))</f>
        <v>0</v>
      </c>
      <c r="BC54" s="131">
        <f>IF(BC53="n/a",0,
IF('Indtast oplysninger'!BC52="Nej",
VLOOKUP(BC53,Tabelværdier!$A$79:$B$83,2,FALSE),
Tabelværdier!$B$83))</f>
        <v>0</v>
      </c>
      <c r="BD54" s="131">
        <f>IF(BD53="n/a",0,
IF('Indtast oplysninger'!BD52="Nej",
VLOOKUP(BD53,Tabelværdier!$A$79:$B$83,2,FALSE),
Tabelværdier!$B$83))</f>
        <v>0</v>
      </c>
      <c r="BE54" s="131">
        <f>IF(BE53="n/a",0,
IF('Indtast oplysninger'!BE52="Nej",
VLOOKUP(BE53,Tabelværdier!$A$79:$B$83,2,FALSE),
Tabelværdier!$B$83))</f>
        <v>0</v>
      </c>
      <c r="BF54" s="131">
        <f>IF(BF53="n/a",0,
IF('Indtast oplysninger'!BF52="Nej",
VLOOKUP(BF53,Tabelværdier!$A$79:$B$83,2,FALSE),
Tabelværdier!$B$83))</f>
        <v>0</v>
      </c>
      <c r="BG54" s="131">
        <f>IF(BG53="n/a",0,
IF('Indtast oplysninger'!BG52="Nej",
VLOOKUP(BG53,Tabelværdier!$A$79:$B$83,2,FALSE),
Tabelværdier!$B$83))</f>
        <v>0</v>
      </c>
      <c r="BH54" s="131">
        <f>IF(BH53="n/a",0,
IF('Indtast oplysninger'!BH52="Nej",
VLOOKUP(BH53,Tabelværdier!$A$79:$B$83,2,FALSE),
Tabelværdier!$B$83))</f>
        <v>0</v>
      </c>
      <c r="BI54" s="131">
        <f>IF(BI53="n/a",0,
IF('Indtast oplysninger'!BI52="Nej",
VLOOKUP(BI53,Tabelværdier!$A$79:$B$83,2,FALSE),
Tabelværdier!$B$83))</f>
        <v>0</v>
      </c>
      <c r="BJ54" s="131">
        <f>IF(BJ53="n/a",0,
IF('Indtast oplysninger'!BJ52="Nej",
VLOOKUP(BJ53,Tabelværdier!$A$79:$B$83,2,FALSE),
Tabelværdier!$B$83))</f>
        <v>0</v>
      </c>
      <c r="BK54" s="131">
        <f>IF(BK53="n/a",0,
IF('Indtast oplysninger'!BK52="Nej",
VLOOKUP(BK53,Tabelværdier!$A$79:$B$83,2,FALSE),
Tabelværdier!$B$83))</f>
        <v>0</v>
      </c>
    </row>
    <row r="55" spans="2:63" x14ac:dyDescent="0.4">
      <c r="B55" t="s">
        <v>578</v>
      </c>
      <c r="C55" s="99" t="s">
        <v>218</v>
      </c>
      <c r="D55" s="99" t="s">
        <v>218</v>
      </c>
      <c r="E55" s="131" t="str">
        <f>IF(AND(E22=0,E26=0),"n/a",
IF(OR('Indtast oplysninger'!E69="To lag",'Indtast oplysninger'!E69="Ved ikke"),
IF(OR('Indtast oplysninger'!E70="Sort plast",'Indtast oplysninger'!E70="Gråhvid plast"),
"2-lags energirude",
IF('Indtast oplysninger'!E71="Et længere stykke tekst",
"2-lags energirude",
"2-lags termorude")),
IF('Indtast oplysninger'!E69="Et lag",
"1-lags glas",
IF('Indtast oplysninger'!E69="Tre lag",
"3-lags glas",
"2-lags termorude"))))</f>
        <v>3-lags glas</v>
      </c>
      <c r="F55" s="131" t="str">
        <f>IF(AND(F22=0,F26=0),"n/a",
IF(OR('Indtast oplysninger'!F69="To lag",'Indtast oplysninger'!F69="Ved ikke"),
IF(OR('Indtast oplysninger'!F70="Sort plast",'Indtast oplysninger'!F70="Gråhvid plast"),
"2-lags energirude",
IF('Indtast oplysninger'!F71="Et længere stykke tekst",
"2-lags energirude",
"2-lags termorude")),
IF('Indtast oplysninger'!F69="Et lag",
"1-lags glas",
IF('Indtast oplysninger'!F69="Tre lag",
"3-lags glas",
"2-lags termorude"))))</f>
        <v>2-lags energirude</v>
      </c>
      <c r="G55" s="131" t="str">
        <f>IF(AND(G22=0,G26=0),"n/a",
IF(OR('Indtast oplysninger'!G69="To lag",'Indtast oplysninger'!G69="Ved ikke"),
IF(OR('Indtast oplysninger'!G70="Sort plast",'Indtast oplysninger'!G70="Gråhvid plast"),
"2-lags energirude",
IF('Indtast oplysninger'!G71="Et længere stykke tekst",
"2-lags energirude",
"2-lags termorude")),
IF('Indtast oplysninger'!G69="Et lag",
"1-lags glas",
IF('Indtast oplysninger'!G69="Tre lag",
"3-lags glas",
"2-lags termorude"))))</f>
        <v>2-lags energirude</v>
      </c>
      <c r="H55" s="131" t="str">
        <f>IF(AND(H22=0,H26=0),"n/a",
IF(OR('Indtast oplysninger'!H69="To lag",'Indtast oplysninger'!H69="Ved ikke"),
IF(OR('Indtast oplysninger'!H70="Sort plast",'Indtast oplysninger'!H70="Gråhvid plast"),
"2-lags energirude",
IF('Indtast oplysninger'!H71="Et længere stykke tekst",
"2-lags energirude",
"2-lags termorude")),
IF('Indtast oplysninger'!H69="Et lag",
"1-lags glas",
IF('Indtast oplysninger'!H69="Tre lag",
"3-lags glas",
"2-lags termorude"))))</f>
        <v>2-lags termorude</v>
      </c>
      <c r="I55" s="131" t="str">
        <f>IF(AND(I22=0,I26=0),"n/a",
IF(OR('Indtast oplysninger'!I69="To lag",'Indtast oplysninger'!I69="Ved ikke"),
IF(OR('Indtast oplysninger'!I70="Sort plast",'Indtast oplysninger'!I70="Gråhvid plast"),
"2-lags energirude",
IF('Indtast oplysninger'!I71="Et længere stykke tekst",
"2-lags energirude",
"2-lags termorude")),
IF('Indtast oplysninger'!I69="Et lag",
"1-lags glas",
IF('Indtast oplysninger'!I69="Tre lag",
"3-lags glas",
"2-lags termorude"))))</f>
        <v>n/a</v>
      </c>
      <c r="J55" s="131" t="str">
        <f>IF(AND(J22=0,J26=0),"n/a",
IF(OR('Indtast oplysninger'!J69="To lag",'Indtast oplysninger'!J69="Ved ikke"),
IF(OR('Indtast oplysninger'!J70="Sort plast",'Indtast oplysninger'!J70="Gråhvid plast"),
"2-lags energirude",
IF('Indtast oplysninger'!J71="Et længere stykke tekst",
"2-lags energirude",
"2-lags termorude")),
IF('Indtast oplysninger'!J69="Et lag",
"1-lags glas",
IF('Indtast oplysninger'!J69="Tre lag",
"3-lags glas",
"2-lags termorude"))))</f>
        <v>n/a</v>
      </c>
      <c r="K55" s="131" t="str">
        <f>IF(AND(K22=0,K26=0),"n/a",
IF(OR('Indtast oplysninger'!K69="To lag",'Indtast oplysninger'!K69="Ved ikke"),
IF(OR('Indtast oplysninger'!K70="Sort plast",'Indtast oplysninger'!K70="Gråhvid plast"),
"2-lags energirude",
IF('Indtast oplysninger'!K71="Et længere stykke tekst",
"2-lags energirude",
"2-lags termorude")),
IF('Indtast oplysninger'!K69="Et lag",
"1-lags glas",
IF('Indtast oplysninger'!K69="Tre lag",
"3-lags glas",
"2-lags termorude"))))</f>
        <v>n/a</v>
      </c>
      <c r="L55" s="131" t="str">
        <f>IF(AND(L22=0,L26=0),"n/a",
IF(OR('Indtast oplysninger'!L69="To lag",'Indtast oplysninger'!L69="Ved ikke"),
IF(OR('Indtast oplysninger'!L70="Sort plast",'Indtast oplysninger'!L70="Gråhvid plast"),
"2-lags energirude",
IF('Indtast oplysninger'!L71="Et længere stykke tekst",
"2-lags energirude",
"2-lags termorude")),
IF('Indtast oplysninger'!L69="Et lag",
"1-lags glas",
IF('Indtast oplysninger'!L69="Tre lag",
"3-lags glas",
"2-lags termorude"))))</f>
        <v>n/a</v>
      </c>
      <c r="M55" s="131" t="str">
        <f>IF(AND(M22=0,M26=0),"n/a",
IF(OR('Indtast oplysninger'!M69="To lag",'Indtast oplysninger'!M69="Ved ikke"),
IF(OR('Indtast oplysninger'!M70="Sort plast",'Indtast oplysninger'!M70="Gråhvid plast"),
"2-lags energirude",
IF('Indtast oplysninger'!M71="Et længere stykke tekst",
"2-lags energirude",
"2-lags termorude")),
IF('Indtast oplysninger'!M69="Et lag",
"1-lags glas",
IF('Indtast oplysninger'!M69="Tre lag",
"3-lags glas",
"2-lags termorude"))))</f>
        <v>n/a</v>
      </c>
      <c r="N55" s="131" t="str">
        <f>IF(AND(N22=0,N26=0),"n/a",
IF(OR('Indtast oplysninger'!N69="To lag",'Indtast oplysninger'!N69="Ved ikke"),
IF(OR('Indtast oplysninger'!N70="Sort plast",'Indtast oplysninger'!N70="Gråhvid plast"),
"2-lags energirude",
IF('Indtast oplysninger'!N71="Et længere stykke tekst",
"2-lags energirude",
"2-lags termorude")),
IF('Indtast oplysninger'!N69="Et lag",
"1-lags glas",
IF('Indtast oplysninger'!N69="Tre lag",
"3-lags glas",
"2-lags termorude"))))</f>
        <v>n/a</v>
      </c>
      <c r="O55" s="131" t="str">
        <f>IF(AND(O22=0,O26=0),"n/a",
IF(OR('Indtast oplysninger'!O69="To lag",'Indtast oplysninger'!O69="Ved ikke"),
IF(OR('Indtast oplysninger'!O70="Sort plast",'Indtast oplysninger'!O70="Gråhvid plast"),
"2-lags energirude",
IF('Indtast oplysninger'!O71="Et længere stykke tekst",
"2-lags energirude",
"2-lags termorude")),
IF('Indtast oplysninger'!O69="Et lag",
"1-lags glas",
IF('Indtast oplysninger'!O69="Tre lag",
"3-lags glas",
"2-lags termorude"))))</f>
        <v>n/a</v>
      </c>
      <c r="P55" s="131" t="str">
        <f>IF(AND(P22=0,P26=0),"n/a",
IF(OR('Indtast oplysninger'!P69="To lag",'Indtast oplysninger'!P69="Ved ikke"),
IF(OR('Indtast oplysninger'!P70="Sort plast",'Indtast oplysninger'!P70="Gråhvid plast"),
"2-lags energirude",
IF('Indtast oplysninger'!P71="Et længere stykke tekst",
"2-lags energirude",
"2-lags termorude")),
IF('Indtast oplysninger'!P69="Et lag",
"1-lags glas",
IF('Indtast oplysninger'!P69="Tre lag",
"3-lags glas",
"2-lags termorude"))))</f>
        <v>n/a</v>
      </c>
      <c r="Q55" s="131" t="str">
        <f>IF(AND(Q22=0,Q26=0),"n/a",
IF(OR('Indtast oplysninger'!Q69="To lag",'Indtast oplysninger'!Q69="Ved ikke"),
IF(OR('Indtast oplysninger'!Q70="Sort plast",'Indtast oplysninger'!Q70="Gråhvid plast"),
"2-lags energirude",
IF('Indtast oplysninger'!Q71="Et længere stykke tekst",
"2-lags energirude",
"2-lags termorude")),
IF('Indtast oplysninger'!Q69="Et lag",
"1-lags glas",
IF('Indtast oplysninger'!Q69="Tre lag",
"3-lags glas",
"2-lags termorude"))))</f>
        <v>n/a</v>
      </c>
      <c r="R55" s="131" t="str">
        <f>IF(AND(R22=0,R26=0),"n/a",
IF(OR('Indtast oplysninger'!R69="To lag",'Indtast oplysninger'!R69="Ved ikke"),
IF(OR('Indtast oplysninger'!R70="Sort plast",'Indtast oplysninger'!R70="Gråhvid plast"),
"2-lags energirude",
IF('Indtast oplysninger'!R71="Et længere stykke tekst",
"2-lags energirude",
"2-lags termorude")),
IF('Indtast oplysninger'!R69="Et lag",
"1-lags glas",
IF('Indtast oplysninger'!R69="Tre lag",
"3-lags glas",
"2-lags termorude"))))</f>
        <v>n/a</v>
      </c>
      <c r="S55" s="131" t="str">
        <f>IF(AND(S22=0,S26=0),"n/a",
IF(OR('Indtast oplysninger'!S69="To lag",'Indtast oplysninger'!S69="Ved ikke"),
IF(OR('Indtast oplysninger'!S70="Sort plast",'Indtast oplysninger'!S70="Gråhvid plast"),
"2-lags energirude",
IF('Indtast oplysninger'!S71="Et længere stykke tekst",
"2-lags energirude",
"2-lags termorude")),
IF('Indtast oplysninger'!S69="Et lag",
"1-lags glas",
IF('Indtast oplysninger'!S69="Tre lag",
"3-lags glas",
"2-lags termorude"))))</f>
        <v>n/a</v>
      </c>
      <c r="T55" s="131" t="str">
        <f>IF(AND(T22=0,T26=0),"n/a",
IF(OR('Indtast oplysninger'!T69="To lag",'Indtast oplysninger'!T69="Ved ikke"),
IF(OR('Indtast oplysninger'!T70="Sort plast",'Indtast oplysninger'!T70="Gråhvid plast"),
"2-lags energirude",
IF('Indtast oplysninger'!T71="Et længere stykke tekst",
"2-lags energirude",
"2-lags termorude")),
IF('Indtast oplysninger'!T69="Et lag",
"1-lags glas",
IF('Indtast oplysninger'!T69="Tre lag",
"3-lags glas",
"2-lags termorude"))))</f>
        <v>n/a</v>
      </c>
      <c r="U55" s="131" t="str">
        <f>IF(AND(U22=0,U26=0),"n/a",
IF(OR('Indtast oplysninger'!U69="To lag",'Indtast oplysninger'!U69="Ved ikke"),
IF(OR('Indtast oplysninger'!U70="Sort plast",'Indtast oplysninger'!U70="Gråhvid plast"),
"2-lags energirude",
IF('Indtast oplysninger'!U71="Et længere stykke tekst",
"2-lags energirude",
"2-lags termorude")),
IF('Indtast oplysninger'!U69="Et lag",
"1-lags glas",
IF('Indtast oplysninger'!U69="Tre lag",
"3-lags glas",
"2-lags termorude"))))</f>
        <v>n/a</v>
      </c>
      <c r="V55" s="131" t="str">
        <f>IF(AND(V22=0,V26=0),"n/a",
IF(OR('Indtast oplysninger'!V69="To lag",'Indtast oplysninger'!V69="Ved ikke"),
IF(OR('Indtast oplysninger'!V70="Sort plast",'Indtast oplysninger'!V70="Gråhvid plast"),
"2-lags energirude",
IF('Indtast oplysninger'!V71="Et længere stykke tekst",
"2-lags energirude",
"2-lags termorude")),
IF('Indtast oplysninger'!V69="Et lag",
"1-lags glas",
IF('Indtast oplysninger'!V69="Tre lag",
"3-lags glas",
"2-lags termorude"))))</f>
        <v>n/a</v>
      </c>
      <c r="W55" s="131" t="str">
        <f>IF(AND(W22=0,W26=0),"n/a",
IF(OR('Indtast oplysninger'!W69="To lag",'Indtast oplysninger'!W69="Ved ikke"),
IF(OR('Indtast oplysninger'!W70="Sort plast",'Indtast oplysninger'!W70="Gråhvid plast"),
"2-lags energirude",
IF('Indtast oplysninger'!W71="Et længere stykke tekst",
"2-lags energirude",
"2-lags termorude")),
IF('Indtast oplysninger'!W69="Et lag",
"1-lags glas",
IF('Indtast oplysninger'!W69="Tre lag",
"3-lags glas",
"2-lags termorude"))))</f>
        <v>n/a</v>
      </c>
      <c r="X55" s="131" t="str">
        <f>IF(AND(X22=0,X26=0),"n/a",
IF(OR('Indtast oplysninger'!X69="To lag",'Indtast oplysninger'!X69="Ved ikke"),
IF(OR('Indtast oplysninger'!X70="Sort plast",'Indtast oplysninger'!X70="Gråhvid plast"),
"2-lags energirude",
IF('Indtast oplysninger'!X71="Et længere stykke tekst",
"2-lags energirude",
"2-lags termorude")),
IF('Indtast oplysninger'!X69="Et lag",
"1-lags glas",
IF('Indtast oplysninger'!X69="Tre lag",
"3-lags glas",
"2-lags termorude"))))</f>
        <v>n/a</v>
      </c>
      <c r="Y55" s="131" t="str">
        <f>IF(AND(Y22=0,Y26=0),"n/a",
IF(OR('Indtast oplysninger'!Y69="To lag",'Indtast oplysninger'!Y69="Ved ikke"),
IF(OR('Indtast oplysninger'!Y70="Sort plast",'Indtast oplysninger'!Y70="Gråhvid plast"),
"2-lags energirude",
IF('Indtast oplysninger'!Y71="Et længere stykke tekst",
"2-lags energirude",
"2-lags termorude")),
IF('Indtast oplysninger'!Y69="Et lag",
"1-lags glas",
IF('Indtast oplysninger'!Y69="Tre lag",
"3-lags glas",
"2-lags termorude"))))</f>
        <v>n/a</v>
      </c>
      <c r="Z55" s="131" t="str">
        <f>IF(AND(Z22=0,Z26=0),"n/a",
IF(OR('Indtast oplysninger'!Z69="To lag",'Indtast oplysninger'!Z69="Ved ikke"),
IF(OR('Indtast oplysninger'!Z70="Sort plast",'Indtast oplysninger'!Z70="Gråhvid plast"),
"2-lags energirude",
IF('Indtast oplysninger'!Z71="Et længere stykke tekst",
"2-lags energirude",
"2-lags termorude")),
IF('Indtast oplysninger'!Z69="Et lag",
"1-lags glas",
IF('Indtast oplysninger'!Z69="Tre lag",
"3-lags glas",
"2-lags termorude"))))</f>
        <v>n/a</v>
      </c>
      <c r="AA55" s="131" t="str">
        <f>IF(AND(AA22=0,AA26=0),"n/a",
IF(OR('Indtast oplysninger'!AA69="To lag",'Indtast oplysninger'!AA69="Ved ikke"),
IF(OR('Indtast oplysninger'!AA70="Sort plast",'Indtast oplysninger'!AA70="Gråhvid plast"),
"2-lags energirude",
IF('Indtast oplysninger'!AA71="Et længere stykke tekst",
"2-lags energirude",
"2-lags termorude")),
IF('Indtast oplysninger'!AA69="Et lag",
"1-lags glas",
IF('Indtast oplysninger'!AA69="Tre lag",
"3-lags glas",
"2-lags termorude"))))</f>
        <v>n/a</v>
      </c>
      <c r="AB55" s="131" t="str">
        <f>IF(AND(AB22=0,AB26=0),"n/a",
IF(OR('Indtast oplysninger'!AB69="To lag",'Indtast oplysninger'!AB69="Ved ikke"),
IF(OR('Indtast oplysninger'!AB70="Sort plast",'Indtast oplysninger'!AB70="Gråhvid plast"),
"2-lags energirude",
IF('Indtast oplysninger'!AB71="Et længere stykke tekst",
"2-lags energirude",
"2-lags termorude")),
IF('Indtast oplysninger'!AB69="Et lag",
"1-lags glas",
IF('Indtast oplysninger'!AB69="Tre lag",
"3-lags glas",
"2-lags termorude"))))</f>
        <v>n/a</v>
      </c>
      <c r="AC55" s="131" t="str">
        <f>IF(AND(AC22=0,AC26=0),"n/a",
IF(OR('Indtast oplysninger'!AC69="To lag",'Indtast oplysninger'!AC69="Ved ikke"),
IF(OR('Indtast oplysninger'!AC70="Sort plast",'Indtast oplysninger'!AC70="Gråhvid plast"),
"2-lags energirude",
IF('Indtast oplysninger'!AC71="Et længere stykke tekst",
"2-lags energirude",
"2-lags termorude")),
IF('Indtast oplysninger'!AC69="Et lag",
"1-lags glas",
IF('Indtast oplysninger'!AC69="Tre lag",
"3-lags glas",
"2-lags termorude"))))</f>
        <v>n/a</v>
      </c>
      <c r="AD55" s="131" t="str">
        <f>IF(AND(AD22=0,AD26=0),"n/a",
IF(OR('Indtast oplysninger'!AD69="To lag",'Indtast oplysninger'!AD69="Ved ikke"),
IF(OR('Indtast oplysninger'!AD70="Sort plast",'Indtast oplysninger'!AD70="Gråhvid plast"),
"2-lags energirude",
IF('Indtast oplysninger'!AD71="Et længere stykke tekst",
"2-lags energirude",
"2-lags termorude")),
IF('Indtast oplysninger'!AD69="Et lag",
"1-lags glas",
IF('Indtast oplysninger'!AD69="Tre lag",
"3-lags glas",
"2-lags termorude"))))</f>
        <v>n/a</v>
      </c>
      <c r="AE55" s="131" t="str">
        <f>IF(AND(AE22=0,AE26=0),"n/a",
IF(OR('Indtast oplysninger'!AE69="To lag",'Indtast oplysninger'!AE69="Ved ikke"),
IF(OR('Indtast oplysninger'!AE70="Sort plast",'Indtast oplysninger'!AE70="Gråhvid plast"),
"2-lags energirude",
IF('Indtast oplysninger'!AE71="Et længere stykke tekst",
"2-lags energirude",
"2-lags termorude")),
IF('Indtast oplysninger'!AE69="Et lag",
"1-lags glas",
IF('Indtast oplysninger'!AE69="Tre lag",
"3-lags glas",
"2-lags termorude"))))</f>
        <v>n/a</v>
      </c>
      <c r="AF55" s="131" t="str">
        <f>IF(AND(AF22=0,AF26=0),"n/a",
IF(OR('Indtast oplysninger'!AF69="To lag",'Indtast oplysninger'!AF69="Ved ikke"),
IF(OR('Indtast oplysninger'!AF70="Sort plast",'Indtast oplysninger'!AF70="Gråhvid plast"),
"2-lags energirude",
IF('Indtast oplysninger'!AF71="Et længere stykke tekst",
"2-lags energirude",
"2-lags termorude")),
IF('Indtast oplysninger'!AF69="Et lag",
"1-lags glas",
IF('Indtast oplysninger'!AF69="Tre lag",
"3-lags glas",
"2-lags termorude"))))</f>
        <v>n/a</v>
      </c>
      <c r="AG55" s="131" t="str">
        <f>IF(AND(AG22=0,AG26=0),"n/a",
IF(OR('Indtast oplysninger'!AG69="To lag",'Indtast oplysninger'!AG69="Ved ikke"),
IF(OR('Indtast oplysninger'!AG70="Sort plast",'Indtast oplysninger'!AG70="Gråhvid plast"),
"2-lags energirude",
IF('Indtast oplysninger'!AG71="Et længere stykke tekst",
"2-lags energirude",
"2-lags termorude")),
IF('Indtast oplysninger'!AG69="Et lag",
"1-lags glas",
IF('Indtast oplysninger'!AG69="Tre lag",
"3-lags glas",
"2-lags termorude"))))</f>
        <v>n/a</v>
      </c>
      <c r="AH55" s="131" t="str">
        <f>IF(AND(AH22=0,AH26=0),"n/a",
IF(OR('Indtast oplysninger'!AH69="To lag",'Indtast oplysninger'!AH69="Ved ikke"),
IF(OR('Indtast oplysninger'!AH70="Sort plast",'Indtast oplysninger'!AH70="Gråhvid plast"),
"2-lags energirude",
IF('Indtast oplysninger'!AH71="Et længere stykke tekst",
"2-lags energirude",
"2-lags termorude")),
IF('Indtast oplysninger'!AH69="Et lag",
"1-lags glas",
IF('Indtast oplysninger'!AH69="Tre lag",
"3-lags glas",
"2-lags termorude"))))</f>
        <v>n/a</v>
      </c>
      <c r="AI55" s="131" t="str">
        <f>IF(AND(AI22=0,AI26=0),"n/a",
IF(OR('Indtast oplysninger'!AI69="To lag",'Indtast oplysninger'!AI69="Ved ikke"),
IF(OR('Indtast oplysninger'!AI70="Sort plast",'Indtast oplysninger'!AI70="Gråhvid plast"),
"2-lags energirude",
IF('Indtast oplysninger'!AI71="Et længere stykke tekst",
"2-lags energirude",
"2-lags termorude")),
IF('Indtast oplysninger'!AI69="Et lag",
"1-lags glas",
IF('Indtast oplysninger'!AI69="Tre lag",
"3-lags glas",
"2-lags termorude"))))</f>
        <v>n/a</v>
      </c>
      <c r="AJ55" s="131" t="str">
        <f>IF(AND(AJ22=0,AJ26=0),"n/a",
IF(OR('Indtast oplysninger'!AJ69="To lag",'Indtast oplysninger'!AJ69="Ved ikke"),
IF(OR('Indtast oplysninger'!AJ70="Sort plast",'Indtast oplysninger'!AJ70="Gråhvid plast"),
"2-lags energirude",
IF('Indtast oplysninger'!AJ71="Et længere stykke tekst",
"2-lags energirude",
"2-lags termorude")),
IF('Indtast oplysninger'!AJ69="Et lag",
"1-lags glas",
IF('Indtast oplysninger'!AJ69="Tre lag",
"3-lags glas",
"2-lags termorude"))))</f>
        <v>n/a</v>
      </c>
      <c r="AK55" s="131" t="str">
        <f>IF(AND(AK22=0,AK26=0),"n/a",
IF(OR('Indtast oplysninger'!AK69="To lag",'Indtast oplysninger'!AK69="Ved ikke"),
IF(OR('Indtast oplysninger'!AK70="Sort plast",'Indtast oplysninger'!AK70="Gråhvid plast"),
"2-lags energirude",
IF('Indtast oplysninger'!AK71="Et længere stykke tekst",
"2-lags energirude",
"2-lags termorude")),
IF('Indtast oplysninger'!AK69="Et lag",
"1-lags glas",
IF('Indtast oplysninger'!AK69="Tre lag",
"3-lags glas",
"2-lags termorude"))))</f>
        <v>n/a</v>
      </c>
      <c r="AL55" s="131" t="str">
        <f>IF(AND(AL22=0,AL26=0),"n/a",
IF(OR('Indtast oplysninger'!AL69="To lag",'Indtast oplysninger'!AL69="Ved ikke"),
IF(OR('Indtast oplysninger'!AL70="Sort plast",'Indtast oplysninger'!AL70="Gråhvid plast"),
"2-lags energirude",
IF('Indtast oplysninger'!AL71="Et længere stykke tekst",
"2-lags energirude",
"2-lags termorude")),
IF('Indtast oplysninger'!AL69="Et lag",
"1-lags glas",
IF('Indtast oplysninger'!AL69="Tre lag",
"3-lags glas",
"2-lags termorude"))))</f>
        <v>n/a</v>
      </c>
      <c r="AM55" s="131" t="str">
        <f>IF(AND(AM22=0,AM26=0),"n/a",
IF(OR('Indtast oplysninger'!AM69="To lag",'Indtast oplysninger'!AM69="Ved ikke"),
IF(OR('Indtast oplysninger'!AM70="Sort plast",'Indtast oplysninger'!AM70="Gråhvid plast"),
"2-lags energirude",
IF('Indtast oplysninger'!AM71="Et længere stykke tekst",
"2-lags energirude",
"2-lags termorude")),
IF('Indtast oplysninger'!AM69="Et lag",
"1-lags glas",
IF('Indtast oplysninger'!AM69="Tre lag",
"3-lags glas",
"2-lags termorude"))))</f>
        <v>n/a</v>
      </c>
      <c r="AN55" s="131" t="str">
        <f>IF(AND(AN22=0,AN26=0),"n/a",
IF(OR('Indtast oplysninger'!AN69="To lag",'Indtast oplysninger'!AN69="Ved ikke"),
IF(OR('Indtast oplysninger'!AN70="Sort plast",'Indtast oplysninger'!AN70="Gråhvid plast"),
"2-lags energirude",
IF('Indtast oplysninger'!AN71="Et længere stykke tekst",
"2-lags energirude",
"2-lags termorude")),
IF('Indtast oplysninger'!AN69="Et lag",
"1-lags glas",
IF('Indtast oplysninger'!AN69="Tre lag",
"3-lags glas",
"2-lags termorude"))))</f>
        <v>n/a</v>
      </c>
      <c r="AO55" s="131" t="str">
        <f>IF(AND(AO22=0,AO26=0),"n/a",
IF(OR('Indtast oplysninger'!AO69="To lag",'Indtast oplysninger'!AO69="Ved ikke"),
IF(OR('Indtast oplysninger'!AO70="Sort plast",'Indtast oplysninger'!AO70="Gråhvid plast"),
"2-lags energirude",
IF('Indtast oplysninger'!AO71="Et længere stykke tekst",
"2-lags energirude",
"2-lags termorude")),
IF('Indtast oplysninger'!AO69="Et lag",
"1-lags glas",
IF('Indtast oplysninger'!AO69="Tre lag",
"3-lags glas",
"2-lags termorude"))))</f>
        <v>n/a</v>
      </c>
      <c r="AP55" s="131" t="str">
        <f>IF(AND(AP22=0,AP26=0),"n/a",
IF(OR('Indtast oplysninger'!AP69="To lag",'Indtast oplysninger'!AP69="Ved ikke"),
IF(OR('Indtast oplysninger'!AP70="Sort plast",'Indtast oplysninger'!AP70="Gråhvid plast"),
"2-lags energirude",
IF('Indtast oplysninger'!AP71="Et længere stykke tekst",
"2-lags energirude",
"2-lags termorude")),
IF('Indtast oplysninger'!AP69="Et lag",
"1-lags glas",
IF('Indtast oplysninger'!AP69="Tre lag",
"3-lags glas",
"2-lags termorude"))))</f>
        <v>n/a</v>
      </c>
      <c r="AQ55" s="131" t="str">
        <f>IF(AND(AQ22=0,AQ26=0),"n/a",
IF(OR('Indtast oplysninger'!AQ69="To lag",'Indtast oplysninger'!AQ69="Ved ikke"),
IF(OR('Indtast oplysninger'!AQ70="Sort plast",'Indtast oplysninger'!AQ70="Gråhvid plast"),
"2-lags energirude",
IF('Indtast oplysninger'!AQ71="Et længere stykke tekst",
"2-lags energirude",
"2-lags termorude")),
IF('Indtast oplysninger'!AQ69="Et lag",
"1-lags glas",
IF('Indtast oplysninger'!AQ69="Tre lag",
"3-lags glas",
"2-lags termorude"))))</f>
        <v>n/a</v>
      </c>
      <c r="AR55" s="131" t="str">
        <f>IF(AND(AR22=0,AR26=0),"n/a",
IF(OR('Indtast oplysninger'!AR69="To lag",'Indtast oplysninger'!AR69="Ved ikke"),
IF(OR('Indtast oplysninger'!AR70="Sort plast",'Indtast oplysninger'!AR70="Gråhvid plast"),
"2-lags energirude",
IF('Indtast oplysninger'!AR71="Et længere stykke tekst",
"2-lags energirude",
"2-lags termorude")),
IF('Indtast oplysninger'!AR69="Et lag",
"1-lags glas",
IF('Indtast oplysninger'!AR69="Tre lag",
"3-lags glas",
"2-lags termorude"))))</f>
        <v>n/a</v>
      </c>
      <c r="AS55" s="131" t="str">
        <f>IF(AND(AS22=0,AS26=0),"n/a",
IF(OR('Indtast oplysninger'!AS69="To lag",'Indtast oplysninger'!AS69="Ved ikke"),
IF(OR('Indtast oplysninger'!AS70="Sort plast",'Indtast oplysninger'!AS70="Gråhvid plast"),
"2-lags energirude",
IF('Indtast oplysninger'!AS71="Et længere stykke tekst",
"2-lags energirude",
"2-lags termorude")),
IF('Indtast oplysninger'!AS69="Et lag",
"1-lags glas",
IF('Indtast oplysninger'!AS69="Tre lag",
"3-lags glas",
"2-lags termorude"))))</f>
        <v>n/a</v>
      </c>
      <c r="AT55" s="131" t="str">
        <f>IF(AND(AT22=0,AT26=0),"n/a",
IF(OR('Indtast oplysninger'!AT69="To lag",'Indtast oplysninger'!AT69="Ved ikke"),
IF(OR('Indtast oplysninger'!AT70="Sort plast",'Indtast oplysninger'!AT70="Gråhvid plast"),
"2-lags energirude",
IF('Indtast oplysninger'!AT71="Et længere stykke tekst",
"2-lags energirude",
"2-lags termorude")),
IF('Indtast oplysninger'!AT69="Et lag",
"1-lags glas",
IF('Indtast oplysninger'!AT69="Tre lag",
"3-lags glas",
"2-lags termorude"))))</f>
        <v>n/a</v>
      </c>
      <c r="AU55" s="131" t="str">
        <f>IF(AND(AU22=0,AU26=0),"n/a",
IF(OR('Indtast oplysninger'!AU69="To lag",'Indtast oplysninger'!AU69="Ved ikke"),
IF(OR('Indtast oplysninger'!AU70="Sort plast",'Indtast oplysninger'!AU70="Gråhvid plast"),
"2-lags energirude",
IF('Indtast oplysninger'!AU71="Et længere stykke tekst",
"2-lags energirude",
"2-lags termorude")),
IF('Indtast oplysninger'!AU69="Et lag",
"1-lags glas",
IF('Indtast oplysninger'!AU69="Tre lag",
"3-lags glas",
"2-lags termorude"))))</f>
        <v>n/a</v>
      </c>
      <c r="AV55" s="131" t="str">
        <f>IF(AND(AV22=0,AV26=0),"n/a",
IF(OR('Indtast oplysninger'!AV69="To lag",'Indtast oplysninger'!AV69="Ved ikke"),
IF(OR('Indtast oplysninger'!AV70="Sort plast",'Indtast oplysninger'!AV70="Gråhvid plast"),
"2-lags energirude",
IF('Indtast oplysninger'!AV71="Et længere stykke tekst",
"2-lags energirude",
"2-lags termorude")),
IF('Indtast oplysninger'!AV69="Et lag",
"1-lags glas",
IF('Indtast oplysninger'!AV69="Tre lag",
"3-lags glas",
"2-lags termorude"))))</f>
        <v>n/a</v>
      </c>
      <c r="AW55" s="131" t="str">
        <f>IF(AND(AW22=0,AW26=0),"n/a",
IF(OR('Indtast oplysninger'!AW69="To lag",'Indtast oplysninger'!AW69="Ved ikke"),
IF(OR('Indtast oplysninger'!AW70="Sort plast",'Indtast oplysninger'!AW70="Gråhvid plast"),
"2-lags energirude",
IF('Indtast oplysninger'!AW71="Et længere stykke tekst",
"2-lags energirude",
"2-lags termorude")),
IF('Indtast oplysninger'!AW69="Et lag",
"1-lags glas",
IF('Indtast oplysninger'!AW69="Tre lag",
"3-lags glas",
"2-lags termorude"))))</f>
        <v>n/a</v>
      </c>
      <c r="AX55" s="131" t="str">
        <f>IF(AND(AX22=0,AX26=0),"n/a",
IF(OR('Indtast oplysninger'!AX69="To lag",'Indtast oplysninger'!AX69="Ved ikke"),
IF(OR('Indtast oplysninger'!AX70="Sort plast",'Indtast oplysninger'!AX70="Gråhvid plast"),
"2-lags energirude",
IF('Indtast oplysninger'!AX71="Et længere stykke tekst",
"2-lags energirude",
"2-lags termorude")),
IF('Indtast oplysninger'!AX69="Et lag",
"1-lags glas",
IF('Indtast oplysninger'!AX69="Tre lag",
"3-lags glas",
"2-lags termorude"))))</f>
        <v>n/a</v>
      </c>
      <c r="AY55" s="131" t="str">
        <f>IF(AND(AY22=0,AY26=0),"n/a",
IF(OR('Indtast oplysninger'!AY69="To lag",'Indtast oplysninger'!AY69="Ved ikke"),
IF(OR('Indtast oplysninger'!AY70="Sort plast",'Indtast oplysninger'!AY70="Gråhvid plast"),
"2-lags energirude",
IF('Indtast oplysninger'!AY71="Et længere stykke tekst",
"2-lags energirude",
"2-lags termorude")),
IF('Indtast oplysninger'!AY69="Et lag",
"1-lags glas",
IF('Indtast oplysninger'!AY69="Tre lag",
"3-lags glas",
"2-lags termorude"))))</f>
        <v>n/a</v>
      </c>
      <c r="AZ55" s="131" t="str">
        <f>IF(AND(AZ22=0,AZ26=0),"n/a",
IF(OR('Indtast oplysninger'!AZ69="To lag",'Indtast oplysninger'!AZ69="Ved ikke"),
IF(OR('Indtast oplysninger'!AZ70="Sort plast",'Indtast oplysninger'!AZ70="Gråhvid plast"),
"2-lags energirude",
IF('Indtast oplysninger'!AZ71="Et længere stykke tekst",
"2-lags energirude",
"2-lags termorude")),
IF('Indtast oplysninger'!AZ69="Et lag",
"1-lags glas",
IF('Indtast oplysninger'!AZ69="Tre lag",
"3-lags glas",
"2-lags termorude"))))</f>
        <v>n/a</v>
      </c>
      <c r="BA55" s="131" t="str">
        <f>IF(AND(BA22=0,BA26=0),"n/a",
IF(OR('Indtast oplysninger'!BA69="To lag",'Indtast oplysninger'!BA69="Ved ikke"),
IF(OR('Indtast oplysninger'!BA70="Sort plast",'Indtast oplysninger'!BA70="Gråhvid plast"),
"2-lags energirude",
IF('Indtast oplysninger'!BA71="Et længere stykke tekst",
"2-lags energirude",
"2-lags termorude")),
IF('Indtast oplysninger'!BA69="Et lag",
"1-lags glas",
IF('Indtast oplysninger'!BA69="Tre lag",
"3-lags glas",
"2-lags termorude"))))</f>
        <v>n/a</v>
      </c>
      <c r="BB55" s="131" t="str">
        <f>IF(AND(BB22=0,BB26=0),"n/a",
IF(OR('Indtast oplysninger'!BB69="To lag",'Indtast oplysninger'!BB69="Ved ikke"),
IF(OR('Indtast oplysninger'!BB70="Sort plast",'Indtast oplysninger'!BB70="Gråhvid plast"),
"2-lags energirude",
IF('Indtast oplysninger'!BB71="Et længere stykke tekst",
"2-lags energirude",
"2-lags termorude")),
IF('Indtast oplysninger'!BB69="Et lag",
"1-lags glas",
IF('Indtast oplysninger'!BB69="Tre lag",
"3-lags glas",
"2-lags termorude"))))</f>
        <v>n/a</v>
      </c>
      <c r="BC55" s="131" t="str">
        <f>IF(AND(BC22=0,BC26=0),"n/a",
IF(OR('Indtast oplysninger'!BC69="To lag",'Indtast oplysninger'!BC69="Ved ikke"),
IF(OR('Indtast oplysninger'!BC70="Sort plast",'Indtast oplysninger'!BC70="Gråhvid plast"),
"2-lags energirude",
IF('Indtast oplysninger'!BC71="Et længere stykke tekst",
"2-lags energirude",
"2-lags termorude")),
IF('Indtast oplysninger'!BC69="Et lag",
"1-lags glas",
IF('Indtast oplysninger'!BC69="Tre lag",
"3-lags glas",
"2-lags termorude"))))</f>
        <v>n/a</v>
      </c>
      <c r="BD55" s="131" t="str">
        <f>IF(AND(BD22=0,BD26=0),"n/a",
IF(OR('Indtast oplysninger'!BD69="To lag",'Indtast oplysninger'!BD69="Ved ikke"),
IF(OR('Indtast oplysninger'!BD70="Sort plast",'Indtast oplysninger'!BD70="Gråhvid plast"),
"2-lags energirude",
IF('Indtast oplysninger'!BD71="Et længere stykke tekst",
"2-lags energirude",
"2-lags termorude")),
IF('Indtast oplysninger'!BD69="Et lag",
"1-lags glas",
IF('Indtast oplysninger'!BD69="Tre lag",
"3-lags glas",
"2-lags termorude"))))</f>
        <v>n/a</v>
      </c>
      <c r="BE55" s="131" t="str">
        <f>IF(AND(BE22=0,BE26=0),"n/a",
IF(OR('Indtast oplysninger'!BE69="To lag",'Indtast oplysninger'!BE69="Ved ikke"),
IF(OR('Indtast oplysninger'!BE70="Sort plast",'Indtast oplysninger'!BE70="Gråhvid plast"),
"2-lags energirude",
IF('Indtast oplysninger'!BE71="Et længere stykke tekst",
"2-lags energirude",
"2-lags termorude")),
IF('Indtast oplysninger'!BE69="Et lag",
"1-lags glas",
IF('Indtast oplysninger'!BE69="Tre lag",
"3-lags glas",
"2-lags termorude"))))</f>
        <v>n/a</v>
      </c>
      <c r="BF55" s="131" t="str">
        <f>IF(AND(BF22=0,BF26=0),"n/a",
IF(OR('Indtast oplysninger'!BF69="To lag",'Indtast oplysninger'!BF69="Ved ikke"),
IF(OR('Indtast oplysninger'!BF70="Sort plast",'Indtast oplysninger'!BF70="Gråhvid plast"),
"2-lags energirude",
IF('Indtast oplysninger'!BF71="Et længere stykke tekst",
"2-lags energirude",
"2-lags termorude")),
IF('Indtast oplysninger'!BF69="Et lag",
"1-lags glas",
IF('Indtast oplysninger'!BF69="Tre lag",
"3-lags glas",
"2-lags termorude"))))</f>
        <v>n/a</v>
      </c>
      <c r="BG55" s="131" t="str">
        <f>IF(AND(BG22=0,BG26=0),"n/a",
IF(OR('Indtast oplysninger'!BG69="To lag",'Indtast oplysninger'!BG69="Ved ikke"),
IF(OR('Indtast oplysninger'!BG70="Sort plast",'Indtast oplysninger'!BG70="Gråhvid plast"),
"2-lags energirude",
IF('Indtast oplysninger'!BG71="Et længere stykke tekst",
"2-lags energirude",
"2-lags termorude")),
IF('Indtast oplysninger'!BG69="Et lag",
"1-lags glas",
IF('Indtast oplysninger'!BG69="Tre lag",
"3-lags glas",
"2-lags termorude"))))</f>
        <v>n/a</v>
      </c>
      <c r="BH55" s="131" t="str">
        <f>IF(AND(BH22=0,BH26=0),"n/a",
IF(OR('Indtast oplysninger'!BH69="To lag",'Indtast oplysninger'!BH69="Ved ikke"),
IF(OR('Indtast oplysninger'!BH70="Sort plast",'Indtast oplysninger'!BH70="Gråhvid plast"),
"2-lags energirude",
IF('Indtast oplysninger'!BH71="Et længere stykke tekst",
"2-lags energirude",
"2-lags termorude")),
IF('Indtast oplysninger'!BH69="Et lag",
"1-lags glas",
IF('Indtast oplysninger'!BH69="Tre lag",
"3-lags glas",
"2-lags termorude"))))</f>
        <v>n/a</v>
      </c>
      <c r="BI55" s="131" t="str">
        <f>IF(AND(BI22=0,BI26=0),"n/a",
IF(OR('Indtast oplysninger'!BI69="To lag",'Indtast oplysninger'!BI69="Ved ikke"),
IF(OR('Indtast oplysninger'!BI70="Sort plast",'Indtast oplysninger'!BI70="Gråhvid plast"),
"2-lags energirude",
IF('Indtast oplysninger'!BI71="Et længere stykke tekst",
"2-lags energirude",
"2-lags termorude")),
IF('Indtast oplysninger'!BI69="Et lag",
"1-lags glas",
IF('Indtast oplysninger'!BI69="Tre lag",
"3-lags glas",
"2-lags termorude"))))</f>
        <v>n/a</v>
      </c>
      <c r="BJ55" s="131" t="str">
        <f>IF(AND(BJ22=0,BJ26=0),"n/a",
IF(OR('Indtast oplysninger'!BJ69="To lag",'Indtast oplysninger'!BJ69="Ved ikke"),
IF(OR('Indtast oplysninger'!BJ70="Sort plast",'Indtast oplysninger'!BJ70="Gråhvid plast"),
"2-lags energirude",
IF('Indtast oplysninger'!BJ71="Et længere stykke tekst",
"2-lags energirude",
"2-lags termorude")),
IF('Indtast oplysninger'!BJ69="Et lag",
"1-lags glas",
IF('Indtast oplysninger'!BJ69="Tre lag",
"3-lags glas",
"2-lags termorude"))))</f>
        <v>n/a</v>
      </c>
      <c r="BK55" s="131" t="str">
        <f>IF(AND(BK22=0,BK26=0),"n/a",
IF(OR('Indtast oplysninger'!BK69="To lag",'Indtast oplysninger'!BK69="Ved ikke"),
IF(OR('Indtast oplysninger'!BK70="Sort plast",'Indtast oplysninger'!BK70="Gråhvid plast"),
"2-lags energirude",
IF('Indtast oplysninger'!BK71="Et længere stykke tekst",
"2-lags energirude",
"2-lags termorude")),
IF('Indtast oplysninger'!BK69="Et lag",
"1-lags glas",
IF('Indtast oplysninger'!BK69="Tre lag",
"3-lags glas",
"2-lags termorude"))))</f>
        <v>n/a</v>
      </c>
    </row>
    <row r="56" spans="2:63" x14ac:dyDescent="0.4">
      <c r="B56" s="84" t="s">
        <v>574</v>
      </c>
      <c r="C56" s="98" t="s">
        <v>216</v>
      </c>
      <c r="D56" s="99" t="s">
        <v>218</v>
      </c>
      <c r="E56" s="131">
        <f>IF(E55="n/a",0,
IF('Indtast oplysninger'!E72="Nej",
VLOOKUP(E55,Tabelværdier!$A$79:$B$83,2,FALSE),
Tabelværdier!$B$83))</f>
        <v>0.6</v>
      </c>
      <c r="F56" s="131">
        <f>IF(F55="n/a",0,
IF('Indtast oplysninger'!F72="Ja, på ydersiden af ruden",
Tabelværdier!$B$83,
VLOOKUP(F55,Tabelværdier!$A$79:$B$83,2,FALSE)))</f>
        <v>0.7</v>
      </c>
      <c r="G56" s="131">
        <f>IF(G55="n/a",0,
IF('Indtast oplysninger'!G72="Ja, på ydersiden af ruden",
Tabelværdier!$B$83,
VLOOKUP(G55,Tabelværdier!$A$79:$B$83,2,FALSE)))</f>
        <v>0.7</v>
      </c>
      <c r="H56" s="131">
        <f>IF(H55="n/a",0,
IF('Indtast oplysninger'!H72="Ja, på ydersiden af ruden",
Tabelværdier!$B$83,
VLOOKUP(H55,Tabelværdier!$A$79:$B$83,2,FALSE)))</f>
        <v>0.4</v>
      </c>
      <c r="I56" s="131">
        <f>IF(I55="n/a",0,
IF('Indtast oplysninger'!I72="Ja, på ydersiden af ruden",
Tabelværdier!$B$83,
VLOOKUP(I55,Tabelværdier!$A$79:$B$83,2,FALSE)))</f>
        <v>0</v>
      </c>
      <c r="J56" s="131">
        <f>IF(J55="n/a",0,
IF('Indtast oplysninger'!J72="Ja, på ydersiden af ruden",
Tabelværdier!$B$83,
VLOOKUP(J55,Tabelværdier!$A$79:$B$83,2,FALSE)))</f>
        <v>0</v>
      </c>
      <c r="K56" s="131">
        <f>IF(K55="n/a",0,
IF('Indtast oplysninger'!K72="Ja, på ydersiden af ruden",
Tabelværdier!$B$83,
VLOOKUP(K55,Tabelværdier!$A$79:$B$83,2,FALSE)))</f>
        <v>0</v>
      </c>
      <c r="L56" s="131">
        <f>IF(L55="n/a",0,
IF('Indtast oplysninger'!L72="Ja, på ydersiden af ruden",
Tabelværdier!$B$83,
VLOOKUP(L55,Tabelværdier!$A$79:$B$83,2,FALSE)))</f>
        <v>0</v>
      </c>
      <c r="M56" s="131">
        <f>IF(M55="n/a",0,
IF('Indtast oplysninger'!M72="Ja, på ydersiden af ruden",
Tabelværdier!$B$83,
VLOOKUP(M55,Tabelværdier!$A$79:$B$83,2,FALSE)))</f>
        <v>0</v>
      </c>
      <c r="N56" s="131">
        <f>IF(N55="n/a",0,
IF('Indtast oplysninger'!N72="Ja, på ydersiden af ruden",
Tabelværdier!$B$83,
VLOOKUP(N55,Tabelværdier!$A$79:$B$83,2,FALSE)))</f>
        <v>0</v>
      </c>
      <c r="O56" s="131">
        <f>IF(O55="n/a",0,
IF('Indtast oplysninger'!O72="Ja, på ydersiden af ruden",
Tabelværdier!$B$83,
VLOOKUP(O55,Tabelværdier!$A$79:$B$83,2,FALSE)))</f>
        <v>0</v>
      </c>
      <c r="P56" s="131">
        <f>IF(P55="n/a",0,
IF('Indtast oplysninger'!P72="Ja, på ydersiden af ruden",
Tabelværdier!$B$83,
VLOOKUP(P55,Tabelværdier!$A$79:$B$83,2,FALSE)))</f>
        <v>0</v>
      </c>
      <c r="Q56" s="131">
        <f>IF(Q55="n/a",0,
IF('Indtast oplysninger'!Q72="Ja, på ydersiden af ruden",
Tabelværdier!$B$83,
VLOOKUP(Q55,Tabelværdier!$A$79:$B$83,2,FALSE)))</f>
        <v>0</v>
      </c>
      <c r="R56" s="131">
        <f>IF(R55="n/a",0,
IF('Indtast oplysninger'!R72="Ja, på ydersiden af ruden",
Tabelværdier!$B$83,
VLOOKUP(R55,Tabelværdier!$A$79:$B$83,2,FALSE)))</f>
        <v>0</v>
      </c>
      <c r="S56" s="131">
        <f>IF(S55="n/a",0,
IF('Indtast oplysninger'!S72="Ja, på ydersiden af ruden",
Tabelværdier!$B$83,
VLOOKUP(S55,Tabelværdier!$A$79:$B$83,2,FALSE)))</f>
        <v>0</v>
      </c>
      <c r="T56" s="131">
        <f>IF(T55="n/a",0,
IF('Indtast oplysninger'!T72="Ja, på ydersiden af ruden",
Tabelværdier!$B$83,
VLOOKUP(T55,Tabelværdier!$A$79:$B$83,2,FALSE)))</f>
        <v>0</v>
      </c>
      <c r="U56" s="131">
        <f>IF(U55="n/a",0,
IF('Indtast oplysninger'!U72="Ja, på ydersiden af ruden",
Tabelværdier!$B$83,
VLOOKUP(U55,Tabelværdier!$A$79:$B$83,2,FALSE)))</f>
        <v>0</v>
      </c>
      <c r="V56" s="131">
        <f>IF(V55="n/a",0,
IF('Indtast oplysninger'!V72="Ja, på ydersiden af ruden",
Tabelværdier!$B$83,
VLOOKUP(V55,Tabelværdier!$A$79:$B$83,2,FALSE)))</f>
        <v>0</v>
      </c>
      <c r="W56" s="131">
        <f>IF(W55="n/a",0,
IF('Indtast oplysninger'!W72="Ja, på ydersiden af ruden",
Tabelværdier!$B$83,
VLOOKUP(W55,Tabelværdier!$A$79:$B$83,2,FALSE)))</f>
        <v>0</v>
      </c>
      <c r="X56" s="131">
        <f>IF(X55="n/a",0,
IF('Indtast oplysninger'!X72="Ja, på ydersiden af ruden",
Tabelværdier!$B$83,
VLOOKUP(X55,Tabelværdier!$A$79:$B$83,2,FALSE)))</f>
        <v>0</v>
      </c>
      <c r="Y56" s="131">
        <f>IF(Y55="n/a",0,
IF('Indtast oplysninger'!Y72="Ja, på ydersiden af ruden",
Tabelværdier!$B$83,
VLOOKUP(Y55,Tabelværdier!$A$79:$B$83,2,FALSE)))</f>
        <v>0</v>
      </c>
      <c r="Z56" s="131">
        <f>IF(Z55="n/a",0,
IF('Indtast oplysninger'!Z72="Ja, på ydersiden af ruden",
Tabelværdier!$B$83,
VLOOKUP(Z55,Tabelværdier!$A$79:$B$83,2,FALSE)))</f>
        <v>0</v>
      </c>
      <c r="AA56" s="131">
        <f>IF(AA55="n/a",0,
IF('Indtast oplysninger'!AA72="Ja, på ydersiden af ruden",
Tabelværdier!$B$83,
VLOOKUP(AA55,Tabelværdier!$A$79:$B$83,2,FALSE)))</f>
        <v>0</v>
      </c>
      <c r="AB56" s="131">
        <f>IF(AB55="n/a",0,
IF('Indtast oplysninger'!AB72="Ja, på ydersiden af ruden",
Tabelværdier!$B$83,
VLOOKUP(AB55,Tabelværdier!$A$79:$B$83,2,FALSE)))</f>
        <v>0</v>
      </c>
      <c r="AC56" s="131">
        <f>IF(AC55="n/a",0,
IF('Indtast oplysninger'!AC72="Ja, på ydersiden af ruden",
Tabelværdier!$B$83,
VLOOKUP(AC55,Tabelværdier!$A$79:$B$83,2,FALSE)))</f>
        <v>0</v>
      </c>
      <c r="AD56" s="131">
        <f>IF(AD55="n/a",0,
IF('Indtast oplysninger'!AD72="Ja, på ydersiden af ruden",
Tabelværdier!$B$83,
VLOOKUP(AD55,Tabelværdier!$A$79:$B$83,2,FALSE)))</f>
        <v>0</v>
      </c>
      <c r="AE56" s="131">
        <f>IF(AE55="n/a",0,
IF('Indtast oplysninger'!AE72="Ja, på ydersiden af ruden",
Tabelværdier!$B$83,
VLOOKUP(AE55,Tabelværdier!$A$79:$B$83,2,FALSE)))</f>
        <v>0</v>
      </c>
      <c r="AF56" s="131">
        <f>IF(AF55="n/a",0,
IF('Indtast oplysninger'!AF72="Ja, på ydersiden af ruden",
Tabelværdier!$B$83,
VLOOKUP(AF55,Tabelværdier!$A$79:$B$83,2,FALSE)))</f>
        <v>0</v>
      </c>
      <c r="AG56" s="131">
        <f>IF(AG55="n/a",0,
IF('Indtast oplysninger'!AG72="Ja, på ydersiden af ruden",
Tabelværdier!$B$83,
VLOOKUP(AG55,Tabelværdier!$A$79:$B$83,2,FALSE)))</f>
        <v>0</v>
      </c>
      <c r="AH56" s="131">
        <f>IF(AH55="n/a",0,
IF('Indtast oplysninger'!AH72="Ja, på ydersiden af ruden",
Tabelværdier!$B$83,
VLOOKUP(AH55,Tabelværdier!$A$79:$B$83,2,FALSE)))</f>
        <v>0</v>
      </c>
      <c r="AI56" s="131">
        <f>IF(AI55="n/a",0,
IF('Indtast oplysninger'!AI72="Ja, på ydersiden af ruden",
Tabelværdier!$B$83,
VLOOKUP(AI55,Tabelværdier!$A$79:$B$83,2,FALSE)))</f>
        <v>0</v>
      </c>
      <c r="AJ56" s="131">
        <f>IF(AJ55="n/a",0,
IF('Indtast oplysninger'!AJ72="Ja, på ydersiden af ruden",
Tabelværdier!$B$83,
VLOOKUP(AJ55,Tabelværdier!$A$79:$B$83,2,FALSE)))</f>
        <v>0</v>
      </c>
      <c r="AK56" s="131">
        <f>IF(AK55="n/a",0,
IF('Indtast oplysninger'!AK72="Ja, på ydersiden af ruden",
Tabelværdier!$B$83,
VLOOKUP(AK55,Tabelværdier!$A$79:$B$83,2,FALSE)))</f>
        <v>0</v>
      </c>
      <c r="AL56" s="131">
        <f>IF(AL55="n/a",0,
IF('Indtast oplysninger'!AL72="Ja, på ydersiden af ruden",
Tabelværdier!$B$83,
VLOOKUP(AL55,Tabelværdier!$A$79:$B$83,2,FALSE)))</f>
        <v>0</v>
      </c>
      <c r="AM56" s="131">
        <f>IF(AM55="n/a",0,
IF('Indtast oplysninger'!AM72="Ja, på ydersiden af ruden",
Tabelværdier!$B$83,
VLOOKUP(AM55,Tabelværdier!$A$79:$B$83,2,FALSE)))</f>
        <v>0</v>
      </c>
      <c r="AN56" s="131">
        <f>IF(AN55="n/a",0,
IF('Indtast oplysninger'!AN72="Ja, på ydersiden af ruden",
Tabelværdier!$B$83,
VLOOKUP(AN55,Tabelværdier!$A$79:$B$83,2,FALSE)))</f>
        <v>0</v>
      </c>
      <c r="AO56" s="131">
        <f>IF(AO55="n/a",0,
IF('Indtast oplysninger'!AO72="Ja, på ydersiden af ruden",
Tabelværdier!$B$83,
VLOOKUP(AO55,Tabelværdier!$A$79:$B$83,2,FALSE)))</f>
        <v>0</v>
      </c>
      <c r="AP56" s="131">
        <f>IF(AP55="n/a",0,
IF('Indtast oplysninger'!AP72="Ja, på ydersiden af ruden",
Tabelværdier!$B$83,
VLOOKUP(AP55,Tabelværdier!$A$79:$B$83,2,FALSE)))</f>
        <v>0</v>
      </c>
      <c r="AQ56" s="131">
        <f>IF(AQ55="n/a",0,
IF('Indtast oplysninger'!AQ72="Ja, på ydersiden af ruden",
Tabelværdier!$B$83,
VLOOKUP(AQ55,Tabelværdier!$A$79:$B$83,2,FALSE)))</f>
        <v>0</v>
      </c>
      <c r="AR56" s="131">
        <f>IF(AR55="n/a",0,
IF('Indtast oplysninger'!AR72="Ja, på ydersiden af ruden",
Tabelværdier!$B$83,
VLOOKUP(AR55,Tabelværdier!$A$79:$B$83,2,FALSE)))</f>
        <v>0</v>
      </c>
      <c r="AS56" s="131">
        <f>IF(AS55="n/a",0,
IF('Indtast oplysninger'!AS72="Ja, på ydersiden af ruden",
Tabelværdier!$B$83,
VLOOKUP(AS55,Tabelværdier!$A$79:$B$83,2,FALSE)))</f>
        <v>0</v>
      </c>
      <c r="AT56" s="131">
        <f>IF(AT55="n/a",0,
IF('Indtast oplysninger'!AT72="Ja, på ydersiden af ruden",
Tabelværdier!$B$83,
VLOOKUP(AT55,Tabelværdier!$A$79:$B$83,2,FALSE)))</f>
        <v>0</v>
      </c>
      <c r="AU56" s="131">
        <f>IF(AU55="n/a",0,
IF('Indtast oplysninger'!AU72="Ja, på ydersiden af ruden",
Tabelværdier!$B$83,
VLOOKUP(AU55,Tabelværdier!$A$79:$B$83,2,FALSE)))</f>
        <v>0</v>
      </c>
      <c r="AV56" s="131">
        <f>IF(AV55="n/a",0,
IF('Indtast oplysninger'!AV72="Ja, på ydersiden af ruden",
Tabelværdier!$B$83,
VLOOKUP(AV55,Tabelværdier!$A$79:$B$83,2,FALSE)))</f>
        <v>0</v>
      </c>
      <c r="AW56" s="131">
        <f>IF(AW55="n/a",0,
IF('Indtast oplysninger'!AW72="Ja, på ydersiden af ruden",
Tabelværdier!$B$83,
VLOOKUP(AW55,Tabelværdier!$A$79:$B$83,2,FALSE)))</f>
        <v>0</v>
      </c>
      <c r="AX56" s="131">
        <f>IF(AX55="n/a",0,
IF('Indtast oplysninger'!AX72="Ja, på ydersiden af ruden",
Tabelværdier!$B$83,
VLOOKUP(AX55,Tabelværdier!$A$79:$B$83,2,FALSE)))</f>
        <v>0</v>
      </c>
      <c r="AY56" s="131">
        <f>IF(AY55="n/a",0,
IF('Indtast oplysninger'!AY72="Ja, på ydersiden af ruden",
Tabelværdier!$B$83,
VLOOKUP(AY55,Tabelværdier!$A$79:$B$83,2,FALSE)))</f>
        <v>0</v>
      </c>
      <c r="AZ56" s="131">
        <f>IF(AZ55="n/a",0,
IF('Indtast oplysninger'!AZ72="Ja, på ydersiden af ruden",
Tabelværdier!$B$83,
VLOOKUP(AZ55,Tabelværdier!$A$79:$B$83,2,FALSE)))</f>
        <v>0</v>
      </c>
      <c r="BA56" s="131">
        <f>IF(BA55="n/a",0,
IF('Indtast oplysninger'!BA72="Ja, på ydersiden af ruden",
Tabelværdier!$B$83,
VLOOKUP(BA55,Tabelværdier!$A$79:$B$83,2,FALSE)))</f>
        <v>0</v>
      </c>
      <c r="BB56" s="131">
        <f>IF(BB55="n/a",0,
IF('Indtast oplysninger'!BB72="Ja, på ydersiden af ruden",
Tabelværdier!$B$83,
VLOOKUP(BB55,Tabelværdier!$A$79:$B$83,2,FALSE)))</f>
        <v>0</v>
      </c>
      <c r="BC56" s="131">
        <f>IF(BC55="n/a",0,
IF('Indtast oplysninger'!BC72="Ja, på ydersiden af ruden",
Tabelværdier!$B$83,
VLOOKUP(BC55,Tabelværdier!$A$79:$B$83,2,FALSE)))</f>
        <v>0</v>
      </c>
      <c r="BD56" s="131">
        <f>IF(BD55="n/a",0,
IF('Indtast oplysninger'!BD72="Ja, på ydersiden af ruden",
Tabelværdier!$B$83,
VLOOKUP(BD55,Tabelværdier!$A$79:$B$83,2,FALSE)))</f>
        <v>0</v>
      </c>
      <c r="BE56" s="131">
        <f>IF(BE55="n/a",0,
IF('Indtast oplysninger'!BE72="Ja, på ydersiden af ruden",
Tabelværdier!$B$83,
VLOOKUP(BE55,Tabelværdier!$A$79:$B$83,2,FALSE)))</f>
        <v>0</v>
      </c>
      <c r="BF56" s="131">
        <f>IF(BF55="n/a",0,
IF('Indtast oplysninger'!BF72="Ja, på ydersiden af ruden",
Tabelværdier!$B$83,
VLOOKUP(BF55,Tabelværdier!$A$79:$B$83,2,FALSE)))</f>
        <v>0</v>
      </c>
      <c r="BG56" s="131">
        <f>IF(BG55="n/a",0,
IF('Indtast oplysninger'!BG72="Ja, på ydersiden af ruden",
Tabelværdier!$B$83,
VLOOKUP(BG55,Tabelværdier!$A$79:$B$83,2,FALSE)))</f>
        <v>0</v>
      </c>
      <c r="BH56" s="131">
        <f>IF(BH55="n/a",0,
IF('Indtast oplysninger'!BH72="Ja, på ydersiden af ruden",
Tabelværdier!$B$83,
VLOOKUP(BH55,Tabelværdier!$A$79:$B$83,2,FALSE)))</f>
        <v>0</v>
      </c>
      <c r="BI56" s="131">
        <f>IF(BI55="n/a",0,
IF('Indtast oplysninger'!BI72="Ja, på ydersiden af ruden",
Tabelværdier!$B$83,
VLOOKUP(BI55,Tabelværdier!$A$79:$B$83,2,FALSE)))</f>
        <v>0</v>
      </c>
      <c r="BJ56" s="131">
        <f>IF(BJ55="n/a",0,
IF('Indtast oplysninger'!BJ72="Ja, på ydersiden af ruden",
Tabelværdier!$B$83,
VLOOKUP(BJ55,Tabelværdier!$A$79:$B$83,2,FALSE)))</f>
        <v>0</v>
      </c>
      <c r="BK56" s="131">
        <f>IF(BK55="n/a",0,
IF('Indtast oplysninger'!BK72="Ja, på ydersiden af ruden",
Tabelværdier!$B$83,
VLOOKUP(BK55,Tabelværdier!$A$79:$B$83,2,FALSE)))</f>
        <v>0</v>
      </c>
    </row>
    <row r="57" spans="2:63" x14ac:dyDescent="0.4">
      <c r="B57" t="s">
        <v>580</v>
      </c>
      <c r="C57" s="99" t="s">
        <v>218</v>
      </c>
      <c r="D57" s="99" t="s">
        <v>218</v>
      </c>
      <c r="E57" s="131" t="str">
        <f>IF(E23=0,"n/a",
IF(OR('Indtast oplysninger'!E89="To lag",'Indtast oplysninger'!E89="Ved ikke"),
IF(OR('Indtast oplysninger'!E90="Sort plast",'Indtast oplysninger'!E90="Gråhvid plast"),
"2-lags energirude",
IF('Indtast oplysninger'!E91="Et længere stykke tekst",
"2-lags energirude",
"2-lags termorude")),
IF('Indtast oplysninger'!E89="Et lag",
"1-lags glas",
IF('Indtast oplysninger'!E89="Tre lag",
"3-lags glas",
"2-lags termorude"))))</f>
        <v>3-lags glas</v>
      </c>
      <c r="F57" s="131" t="str">
        <f>IF(F23=0,"n/a",
IF(OR('Indtast oplysninger'!F89="To lag",'Indtast oplysninger'!F89="Ved ikke"),
IF(OR('Indtast oplysninger'!F90="Sort plast",'Indtast oplysninger'!F90="Gråhvid plast"),
"2-lags energirude",
IF('Indtast oplysninger'!F91="Et længere stykke tekst",
"2-lags energirude",
"2-lags termorude")),
IF('Indtast oplysninger'!F89="Et lag",
"1-lags glas",
IF('Indtast oplysninger'!F89="Tre lag",
"3-lags glas",
"2-lags termorude"))))</f>
        <v>n/a</v>
      </c>
      <c r="G57" s="131" t="str">
        <f>IF(G23=0,"n/a",
IF(OR('Indtast oplysninger'!G89="To lag",'Indtast oplysninger'!G89="Ved ikke"),
IF(OR('Indtast oplysninger'!G90="Sort plast",'Indtast oplysninger'!G90="Gråhvid plast"),
"2-lags energirude",
IF('Indtast oplysninger'!G91="Et længere stykke tekst",
"2-lags energirude",
"2-lags termorude")),
IF('Indtast oplysninger'!G89="Et lag",
"1-lags glas",
IF('Indtast oplysninger'!G89="Tre lag",
"3-lags glas",
"2-lags termorude"))))</f>
        <v>n/a</v>
      </c>
      <c r="H57" s="131" t="str">
        <f>IF(H23=0,"n/a",
IF(OR('Indtast oplysninger'!H89="To lag",'Indtast oplysninger'!H89="Ved ikke"),
IF(OR('Indtast oplysninger'!H90="Sort plast",'Indtast oplysninger'!H90="Gråhvid plast"),
"2-lags energirude",
IF('Indtast oplysninger'!H91="Et længere stykke tekst",
"2-lags energirude",
"2-lags termorude")),
IF('Indtast oplysninger'!H89="Et lag",
"1-lags glas",
IF('Indtast oplysninger'!H89="Tre lag",
"3-lags glas",
"2-lags termorude"))))</f>
        <v>n/a</v>
      </c>
      <c r="I57" s="131" t="str">
        <f>IF(I23=0,"n/a",
IF(OR('Indtast oplysninger'!I89="To lag",'Indtast oplysninger'!I89="Ved ikke"),
IF(OR('Indtast oplysninger'!I90="Sort plast",'Indtast oplysninger'!I90="Gråhvid plast"),
"2-lags energirude",
IF('Indtast oplysninger'!I91="Et længere stykke tekst",
"2-lags energirude",
"2-lags termorude")),
IF('Indtast oplysninger'!I89="Et lag",
"1-lags glas",
IF('Indtast oplysninger'!I89="Tre lag",
"3-lags glas",
"2-lags termorude"))))</f>
        <v>n/a</v>
      </c>
      <c r="J57" s="131" t="str">
        <f>IF(J23=0,"n/a",
IF(OR('Indtast oplysninger'!J89="To lag",'Indtast oplysninger'!J89="Ved ikke"),
IF(OR('Indtast oplysninger'!J90="Sort plast",'Indtast oplysninger'!J90="Gråhvid plast"),
"2-lags energirude",
IF('Indtast oplysninger'!J91="Et længere stykke tekst",
"2-lags energirude",
"2-lags termorude")),
IF('Indtast oplysninger'!J89="Et lag",
"1-lags glas",
IF('Indtast oplysninger'!J89="Tre lag",
"3-lags glas",
"2-lags termorude"))))</f>
        <v>n/a</v>
      </c>
      <c r="K57" s="131" t="str">
        <f>IF(K23=0,"n/a",
IF(OR('Indtast oplysninger'!K89="To lag",'Indtast oplysninger'!K89="Ved ikke"),
IF(OR('Indtast oplysninger'!K90="Sort plast",'Indtast oplysninger'!K90="Gråhvid plast"),
"2-lags energirude",
IF('Indtast oplysninger'!K91="Et længere stykke tekst",
"2-lags energirude",
"2-lags termorude")),
IF('Indtast oplysninger'!K89="Et lag",
"1-lags glas",
IF('Indtast oplysninger'!K89="Tre lag",
"3-lags glas",
"2-lags termorude"))))</f>
        <v>n/a</v>
      </c>
      <c r="L57" s="131" t="str">
        <f>IF(L23=0,"n/a",
IF(OR('Indtast oplysninger'!L89="To lag",'Indtast oplysninger'!L89="Ved ikke"),
IF(OR('Indtast oplysninger'!L90="Sort plast",'Indtast oplysninger'!L90="Gråhvid plast"),
"2-lags energirude",
IF('Indtast oplysninger'!L91="Et længere stykke tekst",
"2-lags energirude",
"2-lags termorude")),
IF('Indtast oplysninger'!L89="Et lag",
"1-lags glas",
IF('Indtast oplysninger'!L89="Tre lag",
"3-lags glas",
"2-lags termorude"))))</f>
        <v>n/a</v>
      </c>
      <c r="M57" s="131" t="str">
        <f>IF(M23=0,"n/a",
IF(OR('Indtast oplysninger'!M89="To lag",'Indtast oplysninger'!M89="Ved ikke"),
IF(OR('Indtast oplysninger'!M90="Sort plast",'Indtast oplysninger'!M90="Gråhvid plast"),
"2-lags energirude",
IF('Indtast oplysninger'!M91="Et længere stykke tekst",
"2-lags energirude",
"2-lags termorude")),
IF('Indtast oplysninger'!M89="Et lag",
"1-lags glas",
IF('Indtast oplysninger'!M89="Tre lag",
"3-lags glas",
"2-lags termorude"))))</f>
        <v>n/a</v>
      </c>
      <c r="N57" s="131" t="str">
        <f>IF(N23=0,"n/a",
IF(OR('Indtast oplysninger'!N89="To lag",'Indtast oplysninger'!N89="Ved ikke"),
IF(OR('Indtast oplysninger'!N90="Sort plast",'Indtast oplysninger'!N90="Gråhvid plast"),
"2-lags energirude",
IF('Indtast oplysninger'!N91="Et længere stykke tekst",
"2-lags energirude",
"2-lags termorude")),
IF('Indtast oplysninger'!N89="Et lag",
"1-lags glas",
IF('Indtast oplysninger'!N89="Tre lag",
"3-lags glas",
"2-lags termorude"))))</f>
        <v>n/a</v>
      </c>
      <c r="O57" s="131" t="str">
        <f>IF(O23=0,"n/a",
IF(OR('Indtast oplysninger'!O89="To lag",'Indtast oplysninger'!O89="Ved ikke"),
IF(OR('Indtast oplysninger'!O90="Sort plast",'Indtast oplysninger'!O90="Gråhvid plast"),
"2-lags energirude",
IF('Indtast oplysninger'!O91="Et længere stykke tekst",
"2-lags energirude",
"2-lags termorude")),
IF('Indtast oplysninger'!O89="Et lag",
"1-lags glas",
IF('Indtast oplysninger'!O89="Tre lag",
"3-lags glas",
"2-lags termorude"))))</f>
        <v>n/a</v>
      </c>
      <c r="P57" s="131" t="str">
        <f>IF(P23=0,"n/a",
IF(OR('Indtast oplysninger'!P89="To lag",'Indtast oplysninger'!P89="Ved ikke"),
IF(OR('Indtast oplysninger'!P90="Sort plast",'Indtast oplysninger'!P90="Gråhvid plast"),
"2-lags energirude",
IF('Indtast oplysninger'!P91="Et længere stykke tekst",
"2-lags energirude",
"2-lags termorude")),
IF('Indtast oplysninger'!P89="Et lag",
"1-lags glas",
IF('Indtast oplysninger'!P89="Tre lag",
"3-lags glas",
"2-lags termorude"))))</f>
        <v>n/a</v>
      </c>
      <c r="Q57" s="131" t="str">
        <f>IF(Q23=0,"n/a",
IF(OR('Indtast oplysninger'!Q89="To lag",'Indtast oplysninger'!Q89="Ved ikke"),
IF(OR('Indtast oplysninger'!Q90="Sort plast",'Indtast oplysninger'!Q90="Gråhvid plast"),
"2-lags energirude",
IF('Indtast oplysninger'!Q91="Et længere stykke tekst",
"2-lags energirude",
"2-lags termorude")),
IF('Indtast oplysninger'!Q89="Et lag",
"1-lags glas",
IF('Indtast oplysninger'!Q89="Tre lag",
"3-lags glas",
"2-lags termorude"))))</f>
        <v>n/a</v>
      </c>
      <c r="R57" s="131" t="str">
        <f>IF(R23=0,"n/a",
IF(OR('Indtast oplysninger'!R89="To lag",'Indtast oplysninger'!R89="Ved ikke"),
IF(OR('Indtast oplysninger'!R90="Sort plast",'Indtast oplysninger'!R90="Gråhvid plast"),
"2-lags energirude",
IF('Indtast oplysninger'!R91="Et længere stykke tekst",
"2-lags energirude",
"2-lags termorude")),
IF('Indtast oplysninger'!R89="Et lag",
"1-lags glas",
IF('Indtast oplysninger'!R89="Tre lag",
"3-lags glas",
"2-lags termorude"))))</f>
        <v>n/a</v>
      </c>
      <c r="S57" s="131" t="str">
        <f>IF(S23=0,"n/a",
IF(OR('Indtast oplysninger'!S89="To lag",'Indtast oplysninger'!S89="Ved ikke"),
IF(OR('Indtast oplysninger'!S90="Sort plast",'Indtast oplysninger'!S90="Gråhvid plast"),
"2-lags energirude",
IF('Indtast oplysninger'!S91="Et længere stykke tekst",
"2-lags energirude",
"2-lags termorude")),
IF('Indtast oplysninger'!S89="Et lag",
"1-lags glas",
IF('Indtast oplysninger'!S89="Tre lag",
"3-lags glas",
"2-lags termorude"))))</f>
        <v>n/a</v>
      </c>
      <c r="T57" s="131" t="str">
        <f>IF(T23=0,"n/a",
IF(OR('Indtast oplysninger'!T89="To lag",'Indtast oplysninger'!T89="Ved ikke"),
IF(OR('Indtast oplysninger'!T90="Sort plast",'Indtast oplysninger'!T90="Gråhvid plast"),
"2-lags energirude",
IF('Indtast oplysninger'!T91="Et længere stykke tekst",
"2-lags energirude",
"2-lags termorude")),
IF('Indtast oplysninger'!T89="Et lag",
"1-lags glas",
IF('Indtast oplysninger'!T89="Tre lag",
"3-lags glas",
"2-lags termorude"))))</f>
        <v>n/a</v>
      </c>
      <c r="U57" s="131" t="str">
        <f>IF(U23=0,"n/a",
IF(OR('Indtast oplysninger'!U89="To lag",'Indtast oplysninger'!U89="Ved ikke"),
IF(OR('Indtast oplysninger'!U90="Sort plast",'Indtast oplysninger'!U90="Gråhvid plast"),
"2-lags energirude",
IF('Indtast oplysninger'!U91="Et længere stykke tekst",
"2-lags energirude",
"2-lags termorude")),
IF('Indtast oplysninger'!U89="Et lag",
"1-lags glas",
IF('Indtast oplysninger'!U89="Tre lag",
"3-lags glas",
"2-lags termorude"))))</f>
        <v>n/a</v>
      </c>
      <c r="V57" s="131" t="str">
        <f>IF(V23=0,"n/a",
IF(OR('Indtast oplysninger'!V89="To lag",'Indtast oplysninger'!V89="Ved ikke"),
IF(OR('Indtast oplysninger'!V90="Sort plast",'Indtast oplysninger'!V90="Gråhvid plast"),
"2-lags energirude",
IF('Indtast oplysninger'!V91="Et længere stykke tekst",
"2-lags energirude",
"2-lags termorude")),
IF('Indtast oplysninger'!V89="Et lag",
"1-lags glas",
IF('Indtast oplysninger'!V89="Tre lag",
"3-lags glas",
"2-lags termorude"))))</f>
        <v>n/a</v>
      </c>
      <c r="W57" s="131" t="str">
        <f>IF(W23=0,"n/a",
IF(OR('Indtast oplysninger'!W89="To lag",'Indtast oplysninger'!W89="Ved ikke"),
IF(OR('Indtast oplysninger'!W90="Sort plast",'Indtast oplysninger'!W90="Gråhvid plast"),
"2-lags energirude",
IF('Indtast oplysninger'!W91="Et længere stykke tekst",
"2-lags energirude",
"2-lags termorude")),
IF('Indtast oplysninger'!W89="Et lag",
"1-lags glas",
IF('Indtast oplysninger'!W89="Tre lag",
"3-lags glas",
"2-lags termorude"))))</f>
        <v>n/a</v>
      </c>
      <c r="X57" s="131" t="str">
        <f>IF(X23=0,"n/a",
IF(OR('Indtast oplysninger'!X89="To lag",'Indtast oplysninger'!X89="Ved ikke"),
IF(OR('Indtast oplysninger'!X90="Sort plast",'Indtast oplysninger'!X90="Gråhvid plast"),
"2-lags energirude",
IF('Indtast oplysninger'!X91="Et længere stykke tekst",
"2-lags energirude",
"2-lags termorude")),
IF('Indtast oplysninger'!X89="Et lag",
"1-lags glas",
IF('Indtast oplysninger'!X89="Tre lag",
"3-lags glas",
"2-lags termorude"))))</f>
        <v>n/a</v>
      </c>
      <c r="Y57" s="131" t="str">
        <f>IF(Y23=0,"n/a",
IF(OR('Indtast oplysninger'!Y89="To lag",'Indtast oplysninger'!Y89="Ved ikke"),
IF(OR('Indtast oplysninger'!Y90="Sort plast",'Indtast oplysninger'!Y90="Gråhvid plast"),
"2-lags energirude",
IF('Indtast oplysninger'!Y91="Et længere stykke tekst",
"2-lags energirude",
"2-lags termorude")),
IF('Indtast oplysninger'!Y89="Et lag",
"1-lags glas",
IF('Indtast oplysninger'!Y89="Tre lag",
"3-lags glas",
"2-lags termorude"))))</f>
        <v>n/a</v>
      </c>
      <c r="Z57" s="131" t="str">
        <f>IF(Z23=0,"n/a",
IF(OR('Indtast oplysninger'!Z89="To lag",'Indtast oplysninger'!Z89="Ved ikke"),
IF(OR('Indtast oplysninger'!Z90="Sort plast",'Indtast oplysninger'!Z90="Gråhvid plast"),
"2-lags energirude",
IF('Indtast oplysninger'!Z91="Et længere stykke tekst",
"2-lags energirude",
"2-lags termorude")),
IF('Indtast oplysninger'!Z89="Et lag",
"1-lags glas",
IF('Indtast oplysninger'!Z89="Tre lag",
"3-lags glas",
"2-lags termorude"))))</f>
        <v>n/a</v>
      </c>
      <c r="AA57" s="131" t="str">
        <f>IF(AA23=0,"n/a",
IF(OR('Indtast oplysninger'!AA89="To lag",'Indtast oplysninger'!AA89="Ved ikke"),
IF(OR('Indtast oplysninger'!AA90="Sort plast",'Indtast oplysninger'!AA90="Gråhvid plast"),
"2-lags energirude",
IF('Indtast oplysninger'!AA91="Et længere stykke tekst",
"2-lags energirude",
"2-lags termorude")),
IF('Indtast oplysninger'!AA89="Et lag",
"1-lags glas",
IF('Indtast oplysninger'!AA89="Tre lag",
"3-lags glas",
"2-lags termorude"))))</f>
        <v>n/a</v>
      </c>
      <c r="AB57" s="131" t="str">
        <f>IF(AB23=0,"n/a",
IF(OR('Indtast oplysninger'!AB89="To lag",'Indtast oplysninger'!AB89="Ved ikke"),
IF(OR('Indtast oplysninger'!AB90="Sort plast",'Indtast oplysninger'!AB90="Gråhvid plast"),
"2-lags energirude",
IF('Indtast oplysninger'!AB91="Et længere stykke tekst",
"2-lags energirude",
"2-lags termorude")),
IF('Indtast oplysninger'!AB89="Et lag",
"1-lags glas",
IF('Indtast oplysninger'!AB89="Tre lag",
"3-lags glas",
"2-lags termorude"))))</f>
        <v>n/a</v>
      </c>
      <c r="AC57" s="131" t="str">
        <f>IF(AC23=0,"n/a",
IF(OR('Indtast oplysninger'!AC89="To lag",'Indtast oplysninger'!AC89="Ved ikke"),
IF(OR('Indtast oplysninger'!AC90="Sort plast",'Indtast oplysninger'!AC90="Gråhvid plast"),
"2-lags energirude",
IF('Indtast oplysninger'!AC91="Et længere stykke tekst",
"2-lags energirude",
"2-lags termorude")),
IF('Indtast oplysninger'!AC89="Et lag",
"1-lags glas",
IF('Indtast oplysninger'!AC89="Tre lag",
"3-lags glas",
"2-lags termorude"))))</f>
        <v>n/a</v>
      </c>
      <c r="AD57" s="131" t="str">
        <f>IF(AD23=0,"n/a",
IF(OR('Indtast oplysninger'!AD89="To lag",'Indtast oplysninger'!AD89="Ved ikke"),
IF(OR('Indtast oplysninger'!AD90="Sort plast",'Indtast oplysninger'!AD90="Gråhvid plast"),
"2-lags energirude",
IF('Indtast oplysninger'!AD91="Et længere stykke tekst",
"2-lags energirude",
"2-lags termorude")),
IF('Indtast oplysninger'!AD89="Et lag",
"1-lags glas",
IF('Indtast oplysninger'!AD89="Tre lag",
"3-lags glas",
"2-lags termorude"))))</f>
        <v>n/a</v>
      </c>
      <c r="AE57" s="131" t="str">
        <f>IF(AE23=0,"n/a",
IF(OR('Indtast oplysninger'!AE89="To lag",'Indtast oplysninger'!AE89="Ved ikke"),
IF(OR('Indtast oplysninger'!AE90="Sort plast",'Indtast oplysninger'!AE90="Gråhvid plast"),
"2-lags energirude",
IF('Indtast oplysninger'!AE91="Et længere stykke tekst",
"2-lags energirude",
"2-lags termorude")),
IF('Indtast oplysninger'!AE89="Et lag",
"1-lags glas",
IF('Indtast oplysninger'!AE89="Tre lag",
"3-lags glas",
"2-lags termorude"))))</f>
        <v>n/a</v>
      </c>
      <c r="AF57" s="131" t="str">
        <f>IF(AF23=0,"n/a",
IF(OR('Indtast oplysninger'!AF89="To lag",'Indtast oplysninger'!AF89="Ved ikke"),
IF(OR('Indtast oplysninger'!AF90="Sort plast",'Indtast oplysninger'!AF90="Gråhvid plast"),
"2-lags energirude",
IF('Indtast oplysninger'!AF91="Et længere stykke tekst",
"2-lags energirude",
"2-lags termorude")),
IF('Indtast oplysninger'!AF89="Et lag",
"1-lags glas",
IF('Indtast oplysninger'!AF89="Tre lag",
"3-lags glas",
"2-lags termorude"))))</f>
        <v>n/a</v>
      </c>
      <c r="AG57" s="131" t="str">
        <f>IF(AG23=0,"n/a",
IF(OR('Indtast oplysninger'!AG89="To lag",'Indtast oplysninger'!AG89="Ved ikke"),
IF(OR('Indtast oplysninger'!AG90="Sort plast",'Indtast oplysninger'!AG90="Gråhvid plast"),
"2-lags energirude",
IF('Indtast oplysninger'!AG91="Et længere stykke tekst",
"2-lags energirude",
"2-lags termorude")),
IF('Indtast oplysninger'!AG89="Et lag",
"1-lags glas",
IF('Indtast oplysninger'!AG89="Tre lag",
"3-lags glas",
"2-lags termorude"))))</f>
        <v>n/a</v>
      </c>
      <c r="AH57" s="131" t="str">
        <f>IF(AH23=0,"n/a",
IF(OR('Indtast oplysninger'!AH89="To lag",'Indtast oplysninger'!AH89="Ved ikke"),
IF(OR('Indtast oplysninger'!AH90="Sort plast",'Indtast oplysninger'!AH90="Gråhvid plast"),
"2-lags energirude",
IF('Indtast oplysninger'!AH91="Et længere stykke tekst",
"2-lags energirude",
"2-lags termorude")),
IF('Indtast oplysninger'!AH89="Et lag",
"1-lags glas",
IF('Indtast oplysninger'!AH89="Tre lag",
"3-lags glas",
"2-lags termorude"))))</f>
        <v>n/a</v>
      </c>
      <c r="AI57" s="131" t="str">
        <f>IF(AI23=0,"n/a",
IF(OR('Indtast oplysninger'!AI89="To lag",'Indtast oplysninger'!AI89="Ved ikke"),
IF(OR('Indtast oplysninger'!AI90="Sort plast",'Indtast oplysninger'!AI90="Gråhvid plast"),
"2-lags energirude",
IF('Indtast oplysninger'!AI91="Et længere stykke tekst",
"2-lags energirude",
"2-lags termorude")),
IF('Indtast oplysninger'!AI89="Et lag",
"1-lags glas",
IF('Indtast oplysninger'!AI89="Tre lag",
"3-lags glas",
"2-lags termorude"))))</f>
        <v>n/a</v>
      </c>
      <c r="AJ57" s="131" t="str">
        <f>IF(AJ23=0,"n/a",
IF(OR('Indtast oplysninger'!AJ89="To lag",'Indtast oplysninger'!AJ89="Ved ikke"),
IF(OR('Indtast oplysninger'!AJ90="Sort plast",'Indtast oplysninger'!AJ90="Gråhvid plast"),
"2-lags energirude",
IF('Indtast oplysninger'!AJ91="Et længere stykke tekst",
"2-lags energirude",
"2-lags termorude")),
IF('Indtast oplysninger'!AJ89="Et lag",
"1-lags glas",
IF('Indtast oplysninger'!AJ89="Tre lag",
"3-lags glas",
"2-lags termorude"))))</f>
        <v>n/a</v>
      </c>
      <c r="AK57" s="131" t="str">
        <f>IF(AK23=0,"n/a",
IF(OR('Indtast oplysninger'!AK89="To lag",'Indtast oplysninger'!AK89="Ved ikke"),
IF(OR('Indtast oplysninger'!AK90="Sort plast",'Indtast oplysninger'!AK90="Gråhvid plast"),
"2-lags energirude",
IF('Indtast oplysninger'!AK91="Et længere stykke tekst",
"2-lags energirude",
"2-lags termorude")),
IF('Indtast oplysninger'!AK89="Et lag",
"1-lags glas",
IF('Indtast oplysninger'!AK89="Tre lag",
"3-lags glas",
"2-lags termorude"))))</f>
        <v>n/a</v>
      </c>
      <c r="AL57" s="131" t="str">
        <f>IF(AL23=0,"n/a",
IF(OR('Indtast oplysninger'!AL89="To lag",'Indtast oplysninger'!AL89="Ved ikke"),
IF(OR('Indtast oplysninger'!AL90="Sort plast",'Indtast oplysninger'!AL90="Gråhvid plast"),
"2-lags energirude",
IF('Indtast oplysninger'!AL91="Et længere stykke tekst",
"2-lags energirude",
"2-lags termorude")),
IF('Indtast oplysninger'!AL89="Et lag",
"1-lags glas",
IF('Indtast oplysninger'!AL89="Tre lag",
"3-lags glas",
"2-lags termorude"))))</f>
        <v>n/a</v>
      </c>
      <c r="AM57" s="131" t="str">
        <f>IF(AM23=0,"n/a",
IF(OR('Indtast oplysninger'!AM89="To lag",'Indtast oplysninger'!AM89="Ved ikke"),
IF(OR('Indtast oplysninger'!AM90="Sort plast",'Indtast oplysninger'!AM90="Gråhvid plast"),
"2-lags energirude",
IF('Indtast oplysninger'!AM91="Et længere stykke tekst",
"2-lags energirude",
"2-lags termorude")),
IF('Indtast oplysninger'!AM89="Et lag",
"1-lags glas",
IF('Indtast oplysninger'!AM89="Tre lag",
"3-lags glas",
"2-lags termorude"))))</f>
        <v>n/a</v>
      </c>
      <c r="AN57" s="131" t="str">
        <f>IF(AN23=0,"n/a",
IF(OR('Indtast oplysninger'!AN89="To lag",'Indtast oplysninger'!AN89="Ved ikke"),
IF(OR('Indtast oplysninger'!AN90="Sort plast",'Indtast oplysninger'!AN90="Gråhvid plast"),
"2-lags energirude",
IF('Indtast oplysninger'!AN91="Et længere stykke tekst",
"2-lags energirude",
"2-lags termorude")),
IF('Indtast oplysninger'!AN89="Et lag",
"1-lags glas",
IF('Indtast oplysninger'!AN89="Tre lag",
"3-lags glas",
"2-lags termorude"))))</f>
        <v>n/a</v>
      </c>
      <c r="AO57" s="131" t="str">
        <f>IF(AO23=0,"n/a",
IF(OR('Indtast oplysninger'!AO89="To lag",'Indtast oplysninger'!AO89="Ved ikke"),
IF(OR('Indtast oplysninger'!AO90="Sort plast",'Indtast oplysninger'!AO90="Gråhvid plast"),
"2-lags energirude",
IF('Indtast oplysninger'!AO91="Et længere stykke tekst",
"2-lags energirude",
"2-lags termorude")),
IF('Indtast oplysninger'!AO89="Et lag",
"1-lags glas",
IF('Indtast oplysninger'!AO89="Tre lag",
"3-lags glas",
"2-lags termorude"))))</f>
        <v>n/a</v>
      </c>
      <c r="AP57" s="131" t="str">
        <f>IF(AP23=0,"n/a",
IF(OR('Indtast oplysninger'!AP89="To lag",'Indtast oplysninger'!AP89="Ved ikke"),
IF(OR('Indtast oplysninger'!AP90="Sort plast",'Indtast oplysninger'!AP90="Gråhvid plast"),
"2-lags energirude",
IF('Indtast oplysninger'!AP91="Et længere stykke tekst",
"2-lags energirude",
"2-lags termorude")),
IF('Indtast oplysninger'!AP89="Et lag",
"1-lags glas",
IF('Indtast oplysninger'!AP89="Tre lag",
"3-lags glas",
"2-lags termorude"))))</f>
        <v>n/a</v>
      </c>
      <c r="AQ57" s="131" t="str">
        <f>IF(AQ23=0,"n/a",
IF(OR('Indtast oplysninger'!AQ89="To lag",'Indtast oplysninger'!AQ89="Ved ikke"),
IF(OR('Indtast oplysninger'!AQ90="Sort plast",'Indtast oplysninger'!AQ90="Gråhvid plast"),
"2-lags energirude",
IF('Indtast oplysninger'!AQ91="Et længere stykke tekst",
"2-lags energirude",
"2-lags termorude")),
IF('Indtast oplysninger'!AQ89="Et lag",
"1-lags glas",
IF('Indtast oplysninger'!AQ89="Tre lag",
"3-lags glas",
"2-lags termorude"))))</f>
        <v>n/a</v>
      </c>
      <c r="AR57" s="131" t="str">
        <f>IF(AR23=0,"n/a",
IF(OR('Indtast oplysninger'!AR89="To lag",'Indtast oplysninger'!AR89="Ved ikke"),
IF(OR('Indtast oplysninger'!AR90="Sort plast",'Indtast oplysninger'!AR90="Gråhvid plast"),
"2-lags energirude",
IF('Indtast oplysninger'!AR91="Et længere stykke tekst",
"2-lags energirude",
"2-lags termorude")),
IF('Indtast oplysninger'!AR89="Et lag",
"1-lags glas",
IF('Indtast oplysninger'!AR89="Tre lag",
"3-lags glas",
"2-lags termorude"))))</f>
        <v>n/a</v>
      </c>
      <c r="AS57" s="131" t="str">
        <f>IF(AS23=0,"n/a",
IF(OR('Indtast oplysninger'!AS89="To lag",'Indtast oplysninger'!AS89="Ved ikke"),
IF(OR('Indtast oplysninger'!AS90="Sort plast",'Indtast oplysninger'!AS90="Gråhvid plast"),
"2-lags energirude",
IF('Indtast oplysninger'!AS91="Et længere stykke tekst",
"2-lags energirude",
"2-lags termorude")),
IF('Indtast oplysninger'!AS89="Et lag",
"1-lags glas",
IF('Indtast oplysninger'!AS89="Tre lag",
"3-lags glas",
"2-lags termorude"))))</f>
        <v>n/a</v>
      </c>
      <c r="AT57" s="131" t="str">
        <f>IF(AT23=0,"n/a",
IF(OR('Indtast oplysninger'!AT89="To lag",'Indtast oplysninger'!AT89="Ved ikke"),
IF(OR('Indtast oplysninger'!AT90="Sort plast",'Indtast oplysninger'!AT90="Gråhvid plast"),
"2-lags energirude",
IF('Indtast oplysninger'!AT91="Et længere stykke tekst",
"2-lags energirude",
"2-lags termorude")),
IF('Indtast oplysninger'!AT89="Et lag",
"1-lags glas",
IF('Indtast oplysninger'!AT89="Tre lag",
"3-lags glas",
"2-lags termorude"))))</f>
        <v>n/a</v>
      </c>
      <c r="AU57" s="131" t="str">
        <f>IF(AU23=0,"n/a",
IF(OR('Indtast oplysninger'!AU89="To lag",'Indtast oplysninger'!AU89="Ved ikke"),
IF(OR('Indtast oplysninger'!AU90="Sort plast",'Indtast oplysninger'!AU90="Gråhvid plast"),
"2-lags energirude",
IF('Indtast oplysninger'!AU91="Et længere stykke tekst",
"2-lags energirude",
"2-lags termorude")),
IF('Indtast oplysninger'!AU89="Et lag",
"1-lags glas",
IF('Indtast oplysninger'!AU89="Tre lag",
"3-lags glas",
"2-lags termorude"))))</f>
        <v>n/a</v>
      </c>
      <c r="AV57" s="131" t="str">
        <f>IF(AV23=0,"n/a",
IF(OR('Indtast oplysninger'!AV89="To lag",'Indtast oplysninger'!AV89="Ved ikke"),
IF(OR('Indtast oplysninger'!AV90="Sort plast",'Indtast oplysninger'!AV90="Gråhvid plast"),
"2-lags energirude",
IF('Indtast oplysninger'!AV91="Et længere stykke tekst",
"2-lags energirude",
"2-lags termorude")),
IF('Indtast oplysninger'!AV89="Et lag",
"1-lags glas",
IF('Indtast oplysninger'!AV89="Tre lag",
"3-lags glas",
"2-lags termorude"))))</f>
        <v>n/a</v>
      </c>
      <c r="AW57" s="131" t="str">
        <f>IF(AW23=0,"n/a",
IF(OR('Indtast oplysninger'!AW89="To lag",'Indtast oplysninger'!AW89="Ved ikke"),
IF(OR('Indtast oplysninger'!AW90="Sort plast",'Indtast oplysninger'!AW90="Gråhvid plast"),
"2-lags energirude",
IF('Indtast oplysninger'!AW91="Et længere stykke tekst",
"2-lags energirude",
"2-lags termorude")),
IF('Indtast oplysninger'!AW89="Et lag",
"1-lags glas",
IF('Indtast oplysninger'!AW89="Tre lag",
"3-lags glas",
"2-lags termorude"))))</f>
        <v>n/a</v>
      </c>
      <c r="AX57" s="131" t="str">
        <f>IF(AX23=0,"n/a",
IF(OR('Indtast oplysninger'!AX89="To lag",'Indtast oplysninger'!AX89="Ved ikke"),
IF(OR('Indtast oplysninger'!AX90="Sort plast",'Indtast oplysninger'!AX90="Gråhvid plast"),
"2-lags energirude",
IF('Indtast oplysninger'!AX91="Et længere stykke tekst",
"2-lags energirude",
"2-lags termorude")),
IF('Indtast oplysninger'!AX89="Et lag",
"1-lags glas",
IF('Indtast oplysninger'!AX89="Tre lag",
"3-lags glas",
"2-lags termorude"))))</f>
        <v>n/a</v>
      </c>
      <c r="AY57" s="131" t="str">
        <f>IF(AY23=0,"n/a",
IF(OR('Indtast oplysninger'!AY89="To lag",'Indtast oplysninger'!AY89="Ved ikke"),
IF(OR('Indtast oplysninger'!AY90="Sort plast",'Indtast oplysninger'!AY90="Gråhvid plast"),
"2-lags energirude",
IF('Indtast oplysninger'!AY91="Et længere stykke tekst",
"2-lags energirude",
"2-lags termorude")),
IF('Indtast oplysninger'!AY89="Et lag",
"1-lags glas",
IF('Indtast oplysninger'!AY89="Tre lag",
"3-lags glas",
"2-lags termorude"))))</f>
        <v>n/a</v>
      </c>
      <c r="AZ57" s="131" t="str">
        <f>IF(AZ23=0,"n/a",
IF(OR('Indtast oplysninger'!AZ89="To lag",'Indtast oplysninger'!AZ89="Ved ikke"),
IF(OR('Indtast oplysninger'!AZ90="Sort plast",'Indtast oplysninger'!AZ90="Gråhvid plast"),
"2-lags energirude",
IF('Indtast oplysninger'!AZ91="Et længere stykke tekst",
"2-lags energirude",
"2-lags termorude")),
IF('Indtast oplysninger'!AZ89="Et lag",
"1-lags glas",
IF('Indtast oplysninger'!AZ89="Tre lag",
"3-lags glas",
"2-lags termorude"))))</f>
        <v>n/a</v>
      </c>
      <c r="BA57" s="131" t="str">
        <f>IF(BA23=0,"n/a",
IF(OR('Indtast oplysninger'!BA89="To lag",'Indtast oplysninger'!BA89="Ved ikke"),
IF(OR('Indtast oplysninger'!BA90="Sort plast",'Indtast oplysninger'!BA90="Gråhvid plast"),
"2-lags energirude",
IF('Indtast oplysninger'!BA91="Et længere stykke tekst",
"2-lags energirude",
"2-lags termorude")),
IF('Indtast oplysninger'!BA89="Et lag",
"1-lags glas",
IF('Indtast oplysninger'!BA89="Tre lag",
"3-lags glas",
"2-lags termorude"))))</f>
        <v>n/a</v>
      </c>
      <c r="BB57" s="131" t="str">
        <f>IF(BB23=0,"n/a",
IF(OR('Indtast oplysninger'!BB89="To lag",'Indtast oplysninger'!BB89="Ved ikke"),
IF(OR('Indtast oplysninger'!BB90="Sort plast",'Indtast oplysninger'!BB90="Gråhvid plast"),
"2-lags energirude",
IF('Indtast oplysninger'!BB91="Et længere stykke tekst",
"2-lags energirude",
"2-lags termorude")),
IF('Indtast oplysninger'!BB89="Et lag",
"1-lags glas",
IF('Indtast oplysninger'!BB89="Tre lag",
"3-lags glas",
"2-lags termorude"))))</f>
        <v>n/a</v>
      </c>
      <c r="BC57" s="131" t="str">
        <f>IF(BC23=0,"n/a",
IF(OR('Indtast oplysninger'!BC89="To lag",'Indtast oplysninger'!BC89="Ved ikke"),
IF(OR('Indtast oplysninger'!BC90="Sort plast",'Indtast oplysninger'!BC90="Gråhvid plast"),
"2-lags energirude",
IF('Indtast oplysninger'!BC91="Et længere stykke tekst",
"2-lags energirude",
"2-lags termorude")),
IF('Indtast oplysninger'!BC89="Et lag",
"1-lags glas",
IF('Indtast oplysninger'!BC89="Tre lag",
"3-lags glas",
"2-lags termorude"))))</f>
        <v>n/a</v>
      </c>
      <c r="BD57" s="131" t="str">
        <f>IF(BD23=0,"n/a",
IF(OR('Indtast oplysninger'!BD89="To lag",'Indtast oplysninger'!BD89="Ved ikke"),
IF(OR('Indtast oplysninger'!BD90="Sort plast",'Indtast oplysninger'!BD90="Gråhvid plast"),
"2-lags energirude",
IF('Indtast oplysninger'!BD91="Et længere stykke tekst",
"2-lags energirude",
"2-lags termorude")),
IF('Indtast oplysninger'!BD89="Et lag",
"1-lags glas",
IF('Indtast oplysninger'!BD89="Tre lag",
"3-lags glas",
"2-lags termorude"))))</f>
        <v>n/a</v>
      </c>
      <c r="BE57" s="131" t="str">
        <f>IF(BE23=0,"n/a",
IF(OR('Indtast oplysninger'!BE89="To lag",'Indtast oplysninger'!BE89="Ved ikke"),
IF(OR('Indtast oplysninger'!BE90="Sort plast",'Indtast oplysninger'!BE90="Gråhvid plast"),
"2-lags energirude",
IF('Indtast oplysninger'!BE91="Et længere stykke tekst",
"2-lags energirude",
"2-lags termorude")),
IF('Indtast oplysninger'!BE89="Et lag",
"1-lags glas",
IF('Indtast oplysninger'!BE89="Tre lag",
"3-lags glas",
"2-lags termorude"))))</f>
        <v>n/a</v>
      </c>
      <c r="BF57" s="131" t="str">
        <f>IF(BF23=0,"n/a",
IF(OR('Indtast oplysninger'!BF89="To lag",'Indtast oplysninger'!BF89="Ved ikke"),
IF(OR('Indtast oplysninger'!BF90="Sort plast",'Indtast oplysninger'!BF90="Gråhvid plast"),
"2-lags energirude",
IF('Indtast oplysninger'!BF91="Et længere stykke tekst",
"2-lags energirude",
"2-lags termorude")),
IF('Indtast oplysninger'!BF89="Et lag",
"1-lags glas",
IF('Indtast oplysninger'!BF89="Tre lag",
"3-lags glas",
"2-lags termorude"))))</f>
        <v>n/a</v>
      </c>
      <c r="BG57" s="131" t="str">
        <f>IF(BG23=0,"n/a",
IF(OR('Indtast oplysninger'!BG89="To lag",'Indtast oplysninger'!BG89="Ved ikke"),
IF(OR('Indtast oplysninger'!BG90="Sort plast",'Indtast oplysninger'!BG90="Gråhvid plast"),
"2-lags energirude",
IF('Indtast oplysninger'!BG91="Et længere stykke tekst",
"2-lags energirude",
"2-lags termorude")),
IF('Indtast oplysninger'!BG89="Et lag",
"1-lags glas",
IF('Indtast oplysninger'!BG89="Tre lag",
"3-lags glas",
"2-lags termorude"))))</f>
        <v>n/a</v>
      </c>
      <c r="BH57" s="131" t="str">
        <f>IF(BH23=0,"n/a",
IF(OR('Indtast oplysninger'!BH89="To lag",'Indtast oplysninger'!BH89="Ved ikke"),
IF(OR('Indtast oplysninger'!BH90="Sort plast",'Indtast oplysninger'!BH90="Gråhvid plast"),
"2-lags energirude",
IF('Indtast oplysninger'!BH91="Et længere stykke tekst",
"2-lags energirude",
"2-lags termorude")),
IF('Indtast oplysninger'!BH89="Et lag",
"1-lags glas",
IF('Indtast oplysninger'!BH89="Tre lag",
"3-lags glas",
"2-lags termorude"))))</f>
        <v>n/a</v>
      </c>
      <c r="BI57" s="131" t="str">
        <f>IF(BI23=0,"n/a",
IF(OR('Indtast oplysninger'!BI89="To lag",'Indtast oplysninger'!BI89="Ved ikke"),
IF(OR('Indtast oplysninger'!BI90="Sort plast",'Indtast oplysninger'!BI90="Gråhvid plast"),
"2-lags energirude",
IF('Indtast oplysninger'!BI91="Et længere stykke tekst",
"2-lags energirude",
"2-lags termorude")),
IF('Indtast oplysninger'!BI89="Et lag",
"1-lags glas",
IF('Indtast oplysninger'!BI89="Tre lag",
"3-lags glas",
"2-lags termorude"))))</f>
        <v>n/a</v>
      </c>
      <c r="BJ57" s="131" t="str">
        <f>IF(BJ23=0,"n/a",
IF(OR('Indtast oplysninger'!BJ89="To lag",'Indtast oplysninger'!BJ89="Ved ikke"),
IF(OR('Indtast oplysninger'!BJ90="Sort plast",'Indtast oplysninger'!BJ90="Gråhvid plast"),
"2-lags energirude",
IF('Indtast oplysninger'!BJ91="Et længere stykke tekst",
"2-lags energirude",
"2-lags termorude")),
IF('Indtast oplysninger'!BJ89="Et lag",
"1-lags glas",
IF('Indtast oplysninger'!BJ89="Tre lag",
"3-lags glas",
"2-lags termorude"))))</f>
        <v>n/a</v>
      </c>
      <c r="BK57" s="131" t="str">
        <f>IF(BK23=0,"n/a",
IF(OR('Indtast oplysninger'!BK89="To lag",'Indtast oplysninger'!BK89="Ved ikke"),
IF(OR('Indtast oplysninger'!BK90="Sort plast",'Indtast oplysninger'!BK90="Gråhvid plast"),
"2-lags energirude",
IF('Indtast oplysninger'!BK91="Et længere stykke tekst",
"2-lags energirude",
"2-lags termorude")),
IF('Indtast oplysninger'!BK89="Et lag",
"1-lags glas",
IF('Indtast oplysninger'!BK89="Tre lag",
"3-lags glas",
"2-lags termorude"))))</f>
        <v>n/a</v>
      </c>
    </row>
    <row r="58" spans="2:63" x14ac:dyDescent="0.4">
      <c r="B58" s="84" t="s">
        <v>573</v>
      </c>
      <c r="C58" s="98" t="s">
        <v>216</v>
      </c>
      <c r="D58" s="99" t="s">
        <v>218</v>
      </c>
      <c r="E58" s="131">
        <f>IF(E57="n/a",0,
IF('Indtast oplysninger'!E92="Nej",
VLOOKUP(E57,Tabelværdier!$A$79:$B$83,2,FALSE),
Tabelværdier!$B$83))</f>
        <v>0.6</v>
      </c>
      <c r="F58" s="131">
        <f>IF(F57="n/a",0,
IF('Indtast oplysninger'!F92="Ja, på ydersiden af ruden",
Tabelværdier!$B$83,
VLOOKUP(F57,Tabelværdier!$A$79:$B$83,2,FALSE)))</f>
        <v>0</v>
      </c>
      <c r="G58" s="131">
        <f>IF(G57="n/a",0,
IF('Indtast oplysninger'!G92="Ja, på ydersiden af ruden",
Tabelværdier!$B$83,
VLOOKUP(G57,Tabelværdier!$A$79:$B$83,2,FALSE)))</f>
        <v>0</v>
      </c>
      <c r="H58" s="131">
        <f>IF(H57="n/a",0,
IF('Indtast oplysninger'!H92="Ja, på ydersiden af ruden",
Tabelværdier!$B$83,
VLOOKUP(H57,Tabelværdier!$A$79:$B$83,2,FALSE)))</f>
        <v>0</v>
      </c>
      <c r="I58" s="131">
        <f>IF(I57="n/a",0,
IF('Indtast oplysninger'!I92="Ja, på ydersiden af ruden",
Tabelværdier!$B$83,
VLOOKUP(I57,Tabelværdier!$A$79:$B$83,2,FALSE)))</f>
        <v>0</v>
      </c>
      <c r="J58" s="131">
        <f>IF(J57="n/a",0,
IF('Indtast oplysninger'!J92="Ja, på ydersiden af ruden",
Tabelværdier!$B$83,
VLOOKUP(J57,Tabelværdier!$A$79:$B$83,2,FALSE)))</f>
        <v>0</v>
      </c>
      <c r="K58" s="131">
        <f>IF(K57="n/a",0,
IF('Indtast oplysninger'!K92="Ja, på ydersiden af ruden",
Tabelværdier!$B$83,
VLOOKUP(K57,Tabelværdier!$A$79:$B$83,2,FALSE)))</f>
        <v>0</v>
      </c>
      <c r="L58" s="131">
        <f>IF(L57="n/a",0,
IF('Indtast oplysninger'!L92="Ja, på ydersiden af ruden",
Tabelværdier!$B$83,
VLOOKUP(L57,Tabelværdier!$A$79:$B$83,2,FALSE)))</f>
        <v>0</v>
      </c>
      <c r="M58" s="131">
        <f>IF(M57="n/a",0,
IF('Indtast oplysninger'!M92="Ja, på ydersiden af ruden",
Tabelværdier!$B$83,
VLOOKUP(M57,Tabelværdier!$A$79:$B$83,2,FALSE)))</f>
        <v>0</v>
      </c>
      <c r="N58" s="131">
        <f>IF(N57="n/a",0,
IF('Indtast oplysninger'!N92="Ja, på ydersiden af ruden",
Tabelværdier!$B$83,
VLOOKUP(N57,Tabelværdier!$A$79:$B$83,2,FALSE)))</f>
        <v>0</v>
      </c>
      <c r="O58" s="131">
        <f>IF(O57="n/a",0,
IF('Indtast oplysninger'!O92="Ja, på ydersiden af ruden",
Tabelværdier!$B$83,
VLOOKUP(O57,Tabelværdier!$A$79:$B$83,2,FALSE)))</f>
        <v>0</v>
      </c>
      <c r="P58" s="131">
        <f>IF(P57="n/a",0,
IF('Indtast oplysninger'!P92="Ja, på ydersiden af ruden",
Tabelværdier!$B$83,
VLOOKUP(P57,Tabelværdier!$A$79:$B$83,2,FALSE)))</f>
        <v>0</v>
      </c>
      <c r="Q58" s="131">
        <f>IF(Q57="n/a",0,
IF('Indtast oplysninger'!Q92="Ja, på ydersiden af ruden",
Tabelværdier!$B$83,
VLOOKUP(Q57,Tabelværdier!$A$79:$B$83,2,FALSE)))</f>
        <v>0</v>
      </c>
      <c r="R58" s="131">
        <f>IF(R57="n/a",0,
IF('Indtast oplysninger'!R92="Ja, på ydersiden af ruden",
Tabelværdier!$B$83,
VLOOKUP(R57,Tabelværdier!$A$79:$B$83,2,FALSE)))</f>
        <v>0</v>
      </c>
      <c r="S58" s="131">
        <f>IF(S57="n/a",0,
IF('Indtast oplysninger'!S92="Ja, på ydersiden af ruden",
Tabelværdier!$B$83,
VLOOKUP(S57,Tabelværdier!$A$79:$B$83,2,FALSE)))</f>
        <v>0</v>
      </c>
      <c r="T58" s="131">
        <f>IF(T57="n/a",0,
IF('Indtast oplysninger'!T92="Ja, på ydersiden af ruden",
Tabelværdier!$B$83,
VLOOKUP(T57,Tabelværdier!$A$79:$B$83,2,FALSE)))</f>
        <v>0</v>
      </c>
      <c r="U58" s="131">
        <f>IF(U57="n/a",0,
IF('Indtast oplysninger'!U92="Ja, på ydersiden af ruden",
Tabelværdier!$B$83,
VLOOKUP(U57,Tabelværdier!$A$79:$B$83,2,FALSE)))</f>
        <v>0</v>
      </c>
      <c r="V58" s="131">
        <f>IF(V57="n/a",0,
IF('Indtast oplysninger'!V92="Ja, på ydersiden af ruden",
Tabelværdier!$B$83,
VLOOKUP(V57,Tabelværdier!$A$79:$B$83,2,FALSE)))</f>
        <v>0</v>
      </c>
      <c r="W58" s="131">
        <f>IF(W57="n/a",0,
IF('Indtast oplysninger'!W92="Ja, på ydersiden af ruden",
Tabelværdier!$B$83,
VLOOKUP(W57,Tabelværdier!$A$79:$B$83,2,FALSE)))</f>
        <v>0</v>
      </c>
      <c r="X58" s="131">
        <f>IF(X57="n/a",0,
IF('Indtast oplysninger'!X92="Ja, på ydersiden af ruden",
Tabelværdier!$B$83,
VLOOKUP(X57,Tabelværdier!$A$79:$B$83,2,FALSE)))</f>
        <v>0</v>
      </c>
      <c r="Y58" s="131">
        <f>IF(Y57="n/a",0,
IF('Indtast oplysninger'!Y92="Ja, på ydersiden af ruden",
Tabelværdier!$B$83,
VLOOKUP(Y57,Tabelværdier!$A$79:$B$83,2,FALSE)))</f>
        <v>0</v>
      </c>
      <c r="Z58" s="131">
        <f>IF(Z57="n/a",0,
IF('Indtast oplysninger'!Z92="Ja, på ydersiden af ruden",
Tabelværdier!$B$83,
VLOOKUP(Z57,Tabelværdier!$A$79:$B$83,2,FALSE)))</f>
        <v>0</v>
      </c>
      <c r="AA58" s="131">
        <f>IF(AA57="n/a",0,
IF('Indtast oplysninger'!AA92="Ja, på ydersiden af ruden",
Tabelværdier!$B$83,
VLOOKUP(AA57,Tabelværdier!$A$79:$B$83,2,FALSE)))</f>
        <v>0</v>
      </c>
      <c r="AB58" s="131">
        <f>IF(AB57="n/a",0,
IF('Indtast oplysninger'!AB92="Ja, på ydersiden af ruden",
Tabelværdier!$B$83,
VLOOKUP(AB57,Tabelværdier!$A$79:$B$83,2,FALSE)))</f>
        <v>0</v>
      </c>
      <c r="AC58" s="131">
        <f>IF(AC57="n/a",0,
IF('Indtast oplysninger'!AC92="Ja, på ydersiden af ruden",
Tabelværdier!$B$83,
VLOOKUP(AC57,Tabelværdier!$A$79:$B$83,2,FALSE)))</f>
        <v>0</v>
      </c>
      <c r="AD58" s="131">
        <f>IF(AD57="n/a",0,
IF('Indtast oplysninger'!AD92="Ja, på ydersiden af ruden",
Tabelværdier!$B$83,
VLOOKUP(AD57,Tabelværdier!$A$79:$B$83,2,FALSE)))</f>
        <v>0</v>
      </c>
      <c r="AE58" s="131">
        <f>IF(AE57="n/a",0,
IF('Indtast oplysninger'!AE92="Ja, på ydersiden af ruden",
Tabelværdier!$B$83,
VLOOKUP(AE57,Tabelværdier!$A$79:$B$83,2,FALSE)))</f>
        <v>0</v>
      </c>
      <c r="AF58" s="131">
        <f>IF(AF57="n/a",0,
IF('Indtast oplysninger'!AF92="Ja, på ydersiden af ruden",
Tabelværdier!$B$83,
VLOOKUP(AF57,Tabelværdier!$A$79:$B$83,2,FALSE)))</f>
        <v>0</v>
      </c>
      <c r="AG58" s="131">
        <f>IF(AG57="n/a",0,
IF('Indtast oplysninger'!AG92="Ja, på ydersiden af ruden",
Tabelværdier!$B$83,
VLOOKUP(AG57,Tabelværdier!$A$79:$B$83,2,FALSE)))</f>
        <v>0</v>
      </c>
      <c r="AH58" s="131">
        <f>IF(AH57="n/a",0,
IF('Indtast oplysninger'!AH92="Ja, på ydersiden af ruden",
Tabelværdier!$B$83,
VLOOKUP(AH57,Tabelværdier!$A$79:$B$83,2,FALSE)))</f>
        <v>0</v>
      </c>
      <c r="AI58" s="131">
        <f>IF(AI57="n/a",0,
IF('Indtast oplysninger'!AI92="Ja, på ydersiden af ruden",
Tabelværdier!$B$83,
VLOOKUP(AI57,Tabelværdier!$A$79:$B$83,2,FALSE)))</f>
        <v>0</v>
      </c>
      <c r="AJ58" s="131">
        <f>IF(AJ57="n/a",0,
IF('Indtast oplysninger'!AJ92="Ja, på ydersiden af ruden",
Tabelværdier!$B$83,
VLOOKUP(AJ57,Tabelværdier!$A$79:$B$83,2,FALSE)))</f>
        <v>0</v>
      </c>
      <c r="AK58" s="131">
        <f>IF(AK57="n/a",0,
IF('Indtast oplysninger'!AK92="Ja, på ydersiden af ruden",
Tabelværdier!$B$83,
VLOOKUP(AK57,Tabelværdier!$A$79:$B$83,2,FALSE)))</f>
        <v>0</v>
      </c>
      <c r="AL58" s="131">
        <f>IF(AL57="n/a",0,
IF('Indtast oplysninger'!AL92="Ja, på ydersiden af ruden",
Tabelværdier!$B$83,
VLOOKUP(AL57,Tabelværdier!$A$79:$B$83,2,FALSE)))</f>
        <v>0</v>
      </c>
      <c r="AM58" s="131">
        <f>IF(AM57="n/a",0,
IF('Indtast oplysninger'!AM92="Ja, på ydersiden af ruden",
Tabelværdier!$B$83,
VLOOKUP(AM57,Tabelværdier!$A$79:$B$83,2,FALSE)))</f>
        <v>0</v>
      </c>
      <c r="AN58" s="131">
        <f>IF(AN57="n/a",0,
IF('Indtast oplysninger'!AN92="Ja, på ydersiden af ruden",
Tabelværdier!$B$83,
VLOOKUP(AN57,Tabelværdier!$A$79:$B$83,2,FALSE)))</f>
        <v>0</v>
      </c>
      <c r="AO58" s="131">
        <f>IF(AO57="n/a",0,
IF('Indtast oplysninger'!AO92="Ja, på ydersiden af ruden",
Tabelværdier!$B$83,
VLOOKUP(AO57,Tabelværdier!$A$79:$B$83,2,FALSE)))</f>
        <v>0</v>
      </c>
      <c r="AP58" s="131">
        <f>IF(AP57="n/a",0,
IF('Indtast oplysninger'!AP92="Ja, på ydersiden af ruden",
Tabelværdier!$B$83,
VLOOKUP(AP57,Tabelværdier!$A$79:$B$83,2,FALSE)))</f>
        <v>0</v>
      </c>
      <c r="AQ58" s="131">
        <f>IF(AQ57="n/a",0,
IF('Indtast oplysninger'!AQ92="Ja, på ydersiden af ruden",
Tabelværdier!$B$83,
VLOOKUP(AQ57,Tabelværdier!$A$79:$B$83,2,FALSE)))</f>
        <v>0</v>
      </c>
      <c r="AR58" s="131">
        <f>IF(AR57="n/a",0,
IF('Indtast oplysninger'!AR92="Ja, på ydersiden af ruden",
Tabelværdier!$B$83,
VLOOKUP(AR57,Tabelværdier!$A$79:$B$83,2,FALSE)))</f>
        <v>0</v>
      </c>
      <c r="AS58" s="131">
        <f>IF(AS57="n/a",0,
IF('Indtast oplysninger'!AS92="Ja, på ydersiden af ruden",
Tabelværdier!$B$83,
VLOOKUP(AS57,Tabelværdier!$A$79:$B$83,2,FALSE)))</f>
        <v>0</v>
      </c>
      <c r="AT58" s="131">
        <f>IF(AT57="n/a",0,
IF('Indtast oplysninger'!AT92="Ja, på ydersiden af ruden",
Tabelværdier!$B$83,
VLOOKUP(AT57,Tabelværdier!$A$79:$B$83,2,FALSE)))</f>
        <v>0</v>
      </c>
      <c r="AU58" s="131">
        <f>IF(AU57="n/a",0,
IF('Indtast oplysninger'!AU92="Ja, på ydersiden af ruden",
Tabelværdier!$B$83,
VLOOKUP(AU57,Tabelværdier!$A$79:$B$83,2,FALSE)))</f>
        <v>0</v>
      </c>
      <c r="AV58" s="131">
        <f>IF(AV57="n/a",0,
IF('Indtast oplysninger'!AV92="Ja, på ydersiden af ruden",
Tabelværdier!$B$83,
VLOOKUP(AV57,Tabelværdier!$A$79:$B$83,2,FALSE)))</f>
        <v>0</v>
      </c>
      <c r="AW58" s="131">
        <f>IF(AW57="n/a",0,
IF('Indtast oplysninger'!AW92="Ja, på ydersiden af ruden",
Tabelværdier!$B$83,
VLOOKUP(AW57,Tabelværdier!$A$79:$B$83,2,FALSE)))</f>
        <v>0</v>
      </c>
      <c r="AX58" s="131">
        <f>IF(AX57="n/a",0,
IF('Indtast oplysninger'!AX92="Ja, på ydersiden af ruden",
Tabelværdier!$B$83,
VLOOKUP(AX57,Tabelværdier!$A$79:$B$83,2,FALSE)))</f>
        <v>0</v>
      </c>
      <c r="AY58" s="131">
        <f>IF(AY57="n/a",0,
IF('Indtast oplysninger'!AY92="Ja, på ydersiden af ruden",
Tabelværdier!$B$83,
VLOOKUP(AY57,Tabelværdier!$A$79:$B$83,2,FALSE)))</f>
        <v>0</v>
      </c>
      <c r="AZ58" s="131">
        <f>IF(AZ57="n/a",0,
IF('Indtast oplysninger'!AZ92="Ja, på ydersiden af ruden",
Tabelværdier!$B$83,
VLOOKUP(AZ57,Tabelværdier!$A$79:$B$83,2,FALSE)))</f>
        <v>0</v>
      </c>
      <c r="BA58" s="131">
        <f>IF(BA57="n/a",0,
IF('Indtast oplysninger'!BA92="Ja, på ydersiden af ruden",
Tabelværdier!$B$83,
VLOOKUP(BA57,Tabelværdier!$A$79:$B$83,2,FALSE)))</f>
        <v>0</v>
      </c>
      <c r="BB58" s="131">
        <f>IF(BB57="n/a",0,
IF('Indtast oplysninger'!BB92="Ja, på ydersiden af ruden",
Tabelværdier!$B$83,
VLOOKUP(BB57,Tabelværdier!$A$79:$B$83,2,FALSE)))</f>
        <v>0</v>
      </c>
      <c r="BC58" s="131">
        <f>IF(BC57="n/a",0,
IF('Indtast oplysninger'!BC92="Ja, på ydersiden af ruden",
Tabelværdier!$B$83,
VLOOKUP(BC57,Tabelværdier!$A$79:$B$83,2,FALSE)))</f>
        <v>0</v>
      </c>
      <c r="BD58" s="131">
        <f>IF(BD57="n/a",0,
IF('Indtast oplysninger'!BD92="Ja, på ydersiden af ruden",
Tabelværdier!$B$83,
VLOOKUP(BD57,Tabelværdier!$A$79:$B$83,2,FALSE)))</f>
        <v>0</v>
      </c>
      <c r="BE58" s="131">
        <f>IF(BE57="n/a",0,
IF('Indtast oplysninger'!BE92="Ja, på ydersiden af ruden",
Tabelværdier!$B$83,
VLOOKUP(BE57,Tabelværdier!$A$79:$B$83,2,FALSE)))</f>
        <v>0</v>
      </c>
      <c r="BF58" s="131">
        <f>IF(BF57="n/a",0,
IF('Indtast oplysninger'!BF92="Ja, på ydersiden af ruden",
Tabelværdier!$B$83,
VLOOKUP(BF57,Tabelværdier!$A$79:$B$83,2,FALSE)))</f>
        <v>0</v>
      </c>
      <c r="BG58" s="131">
        <f>IF(BG57="n/a",0,
IF('Indtast oplysninger'!BG92="Ja, på ydersiden af ruden",
Tabelværdier!$B$83,
VLOOKUP(BG57,Tabelværdier!$A$79:$B$83,2,FALSE)))</f>
        <v>0</v>
      </c>
      <c r="BH58" s="131">
        <f>IF(BH57="n/a",0,
IF('Indtast oplysninger'!BH92="Ja, på ydersiden af ruden",
Tabelværdier!$B$83,
VLOOKUP(BH57,Tabelværdier!$A$79:$B$83,2,FALSE)))</f>
        <v>0</v>
      </c>
      <c r="BI58" s="131">
        <f>IF(BI57="n/a",0,
IF('Indtast oplysninger'!BI92="Ja, på ydersiden af ruden",
Tabelværdier!$B$83,
VLOOKUP(BI57,Tabelværdier!$A$79:$B$83,2,FALSE)))</f>
        <v>0</v>
      </c>
      <c r="BJ58" s="131">
        <f>IF(BJ57="n/a",0,
IF('Indtast oplysninger'!BJ92="Ja, på ydersiden af ruden",
Tabelværdier!$B$83,
VLOOKUP(BJ57,Tabelværdier!$A$79:$B$83,2,FALSE)))</f>
        <v>0</v>
      </c>
      <c r="BK58" s="131">
        <f>IF(BK57="n/a",0,
IF('Indtast oplysninger'!BK92="Ja, på ydersiden af ruden",
Tabelværdier!$B$83,
VLOOKUP(BK57,Tabelværdier!$A$79:$B$83,2,FALSE)))</f>
        <v>0</v>
      </c>
    </row>
    <row r="59" spans="2:63" x14ac:dyDescent="0.4">
      <c r="B59" t="s">
        <v>581</v>
      </c>
      <c r="C59" s="99" t="s">
        <v>218</v>
      </c>
      <c r="D59" s="99" t="s">
        <v>218</v>
      </c>
      <c r="E59" s="131" t="str">
        <f>IF(E24=0,"n/a",
IF(OR('Indtast oplysninger'!E109="To lag",'Indtast oplysninger'!E109="Ved ikke"),
IF(OR('Indtast oplysninger'!E110="Sort plast",'Indtast oplysninger'!E110="Gråhvid plast"),
"2-lags energirude",
IF('Indtast oplysninger'!E111="Et længere stykke tekst",
"2-lags energirude",
"2-lags termorude")),
IF('Indtast oplysninger'!E109="Et lag",
"1-lags glas",
IF('Indtast oplysninger'!E109="Tre lag",
"3-lags glas",
"2-lags termorude"))))</f>
        <v>n/a</v>
      </c>
      <c r="F59" s="131" t="str">
        <f>IF(F24=0,"n/a",
IF(OR('Indtast oplysninger'!F109="To lag",'Indtast oplysninger'!F109="Ved ikke"),
IF(OR('Indtast oplysninger'!F110="Sort plast",'Indtast oplysninger'!F110="Gråhvid plast"),
"2-lags energirude",
IF('Indtast oplysninger'!F111="Et længere stykke tekst",
"2-lags energirude",
"2-lags termorude")),
IF('Indtast oplysninger'!F109="Et lag",
"1-lags glas",
IF('Indtast oplysninger'!F109="Tre lag",
"3-lags glas",
"2-lags termorude"))))</f>
        <v>n/a</v>
      </c>
      <c r="G59" s="131" t="str">
        <f>IF(G24=0,"n/a",
IF(OR('Indtast oplysninger'!G109="To lag",'Indtast oplysninger'!G109="Ved ikke"),
IF(OR('Indtast oplysninger'!G110="Sort plast",'Indtast oplysninger'!G110="Gråhvid plast"),
"2-lags energirude",
IF('Indtast oplysninger'!G111="Et længere stykke tekst",
"2-lags energirude",
"2-lags termorude")),
IF('Indtast oplysninger'!G109="Et lag",
"1-lags glas",
IF('Indtast oplysninger'!G109="Tre lag",
"3-lags glas",
"2-lags termorude"))))</f>
        <v>n/a</v>
      </c>
      <c r="H59" s="131" t="str">
        <f>IF(H24=0,"n/a",
IF(OR('Indtast oplysninger'!H109="To lag",'Indtast oplysninger'!H109="Ved ikke"),
IF(OR('Indtast oplysninger'!H110="Sort plast",'Indtast oplysninger'!H110="Gråhvid plast"),
"2-lags energirude",
IF('Indtast oplysninger'!H111="Et længere stykke tekst",
"2-lags energirude",
"2-lags termorude")),
IF('Indtast oplysninger'!H109="Et lag",
"1-lags glas",
IF('Indtast oplysninger'!H109="Tre lag",
"3-lags glas",
"2-lags termorude"))))</f>
        <v>n/a</v>
      </c>
      <c r="I59" s="131" t="str">
        <f>IF(I24=0,"n/a",
IF(OR('Indtast oplysninger'!I109="To lag",'Indtast oplysninger'!I109="Ved ikke"),
IF(OR('Indtast oplysninger'!I110="Sort plast",'Indtast oplysninger'!I110="Gråhvid plast"),
"2-lags energirude",
IF('Indtast oplysninger'!I111="Et længere stykke tekst",
"2-lags energirude",
"2-lags termorude")),
IF('Indtast oplysninger'!I109="Et lag",
"1-lags glas",
IF('Indtast oplysninger'!I109="Tre lag",
"3-lags glas",
"2-lags termorude"))))</f>
        <v>n/a</v>
      </c>
      <c r="J59" s="131" t="str">
        <f>IF(J24=0,"n/a",
IF(OR('Indtast oplysninger'!J109="To lag",'Indtast oplysninger'!J109="Ved ikke"),
IF(OR('Indtast oplysninger'!J110="Sort plast",'Indtast oplysninger'!J110="Gråhvid plast"),
"2-lags energirude",
IF('Indtast oplysninger'!J111="Et længere stykke tekst",
"2-lags energirude",
"2-lags termorude")),
IF('Indtast oplysninger'!J109="Et lag",
"1-lags glas",
IF('Indtast oplysninger'!J109="Tre lag",
"3-lags glas",
"2-lags termorude"))))</f>
        <v>n/a</v>
      </c>
      <c r="K59" s="131" t="str">
        <f>IF(K24=0,"n/a",
IF(OR('Indtast oplysninger'!K109="To lag",'Indtast oplysninger'!K109="Ved ikke"),
IF(OR('Indtast oplysninger'!K110="Sort plast",'Indtast oplysninger'!K110="Gråhvid plast"),
"2-lags energirude",
IF('Indtast oplysninger'!K111="Et længere stykke tekst",
"2-lags energirude",
"2-lags termorude")),
IF('Indtast oplysninger'!K109="Et lag",
"1-lags glas",
IF('Indtast oplysninger'!K109="Tre lag",
"3-lags glas",
"2-lags termorude"))))</f>
        <v>n/a</v>
      </c>
      <c r="L59" s="131" t="str">
        <f>IF(L24=0,"n/a",
IF(OR('Indtast oplysninger'!L109="To lag",'Indtast oplysninger'!L109="Ved ikke"),
IF(OR('Indtast oplysninger'!L110="Sort plast",'Indtast oplysninger'!L110="Gråhvid plast"),
"2-lags energirude",
IF('Indtast oplysninger'!L111="Et længere stykke tekst",
"2-lags energirude",
"2-lags termorude")),
IF('Indtast oplysninger'!L109="Et lag",
"1-lags glas",
IF('Indtast oplysninger'!L109="Tre lag",
"3-lags glas",
"2-lags termorude"))))</f>
        <v>n/a</v>
      </c>
      <c r="M59" s="131" t="str">
        <f>IF(M24=0,"n/a",
IF(OR('Indtast oplysninger'!M109="To lag",'Indtast oplysninger'!M109="Ved ikke"),
IF(OR('Indtast oplysninger'!M110="Sort plast",'Indtast oplysninger'!M110="Gråhvid plast"),
"2-lags energirude",
IF('Indtast oplysninger'!M111="Et længere stykke tekst",
"2-lags energirude",
"2-lags termorude")),
IF('Indtast oplysninger'!M109="Et lag",
"1-lags glas",
IF('Indtast oplysninger'!M109="Tre lag",
"3-lags glas",
"2-lags termorude"))))</f>
        <v>n/a</v>
      </c>
      <c r="N59" s="131" t="str">
        <f>IF(N24=0,"n/a",
IF(OR('Indtast oplysninger'!N109="To lag",'Indtast oplysninger'!N109="Ved ikke"),
IF(OR('Indtast oplysninger'!N110="Sort plast",'Indtast oplysninger'!N110="Gråhvid plast"),
"2-lags energirude",
IF('Indtast oplysninger'!N111="Et længere stykke tekst",
"2-lags energirude",
"2-lags termorude")),
IF('Indtast oplysninger'!N109="Et lag",
"1-lags glas",
IF('Indtast oplysninger'!N109="Tre lag",
"3-lags glas",
"2-lags termorude"))))</f>
        <v>n/a</v>
      </c>
      <c r="O59" s="131" t="str">
        <f>IF(O24=0,"n/a",
IF(OR('Indtast oplysninger'!O109="To lag",'Indtast oplysninger'!O109="Ved ikke"),
IF(OR('Indtast oplysninger'!O110="Sort plast",'Indtast oplysninger'!O110="Gråhvid plast"),
"2-lags energirude",
IF('Indtast oplysninger'!O111="Et længere stykke tekst",
"2-lags energirude",
"2-lags termorude")),
IF('Indtast oplysninger'!O109="Et lag",
"1-lags glas",
IF('Indtast oplysninger'!O109="Tre lag",
"3-lags glas",
"2-lags termorude"))))</f>
        <v>n/a</v>
      </c>
      <c r="P59" s="131" t="str">
        <f>IF(P24=0,"n/a",
IF(OR('Indtast oplysninger'!P109="To lag",'Indtast oplysninger'!P109="Ved ikke"),
IF(OR('Indtast oplysninger'!P110="Sort plast",'Indtast oplysninger'!P110="Gråhvid plast"),
"2-lags energirude",
IF('Indtast oplysninger'!P111="Et længere stykke tekst",
"2-lags energirude",
"2-lags termorude")),
IF('Indtast oplysninger'!P109="Et lag",
"1-lags glas",
IF('Indtast oplysninger'!P109="Tre lag",
"3-lags glas",
"2-lags termorude"))))</f>
        <v>n/a</v>
      </c>
      <c r="Q59" s="131" t="str">
        <f>IF(Q24=0,"n/a",
IF(OR('Indtast oplysninger'!Q109="To lag",'Indtast oplysninger'!Q109="Ved ikke"),
IF(OR('Indtast oplysninger'!Q110="Sort plast",'Indtast oplysninger'!Q110="Gråhvid plast"),
"2-lags energirude",
IF('Indtast oplysninger'!Q111="Et længere stykke tekst",
"2-lags energirude",
"2-lags termorude")),
IF('Indtast oplysninger'!Q109="Et lag",
"1-lags glas",
IF('Indtast oplysninger'!Q109="Tre lag",
"3-lags glas",
"2-lags termorude"))))</f>
        <v>n/a</v>
      </c>
      <c r="R59" s="131" t="str">
        <f>IF(R24=0,"n/a",
IF(OR('Indtast oplysninger'!R109="To lag",'Indtast oplysninger'!R109="Ved ikke"),
IF(OR('Indtast oplysninger'!R110="Sort plast",'Indtast oplysninger'!R110="Gråhvid plast"),
"2-lags energirude",
IF('Indtast oplysninger'!R111="Et længere stykke tekst",
"2-lags energirude",
"2-lags termorude")),
IF('Indtast oplysninger'!R109="Et lag",
"1-lags glas",
IF('Indtast oplysninger'!R109="Tre lag",
"3-lags glas",
"2-lags termorude"))))</f>
        <v>n/a</v>
      </c>
      <c r="S59" s="131" t="str">
        <f>IF(S24=0,"n/a",
IF(OR('Indtast oplysninger'!S109="To lag",'Indtast oplysninger'!S109="Ved ikke"),
IF(OR('Indtast oplysninger'!S110="Sort plast",'Indtast oplysninger'!S110="Gråhvid plast"),
"2-lags energirude",
IF('Indtast oplysninger'!S111="Et længere stykke tekst",
"2-lags energirude",
"2-lags termorude")),
IF('Indtast oplysninger'!S109="Et lag",
"1-lags glas",
IF('Indtast oplysninger'!S109="Tre lag",
"3-lags glas",
"2-lags termorude"))))</f>
        <v>n/a</v>
      </c>
      <c r="T59" s="131" t="str">
        <f>IF(T24=0,"n/a",
IF(OR('Indtast oplysninger'!T109="To lag",'Indtast oplysninger'!T109="Ved ikke"),
IF(OR('Indtast oplysninger'!T110="Sort plast",'Indtast oplysninger'!T110="Gråhvid plast"),
"2-lags energirude",
IF('Indtast oplysninger'!T111="Et længere stykke tekst",
"2-lags energirude",
"2-lags termorude")),
IF('Indtast oplysninger'!T109="Et lag",
"1-lags glas",
IF('Indtast oplysninger'!T109="Tre lag",
"3-lags glas",
"2-lags termorude"))))</f>
        <v>n/a</v>
      </c>
      <c r="U59" s="131" t="str">
        <f>IF(U24=0,"n/a",
IF(OR('Indtast oplysninger'!U109="To lag",'Indtast oplysninger'!U109="Ved ikke"),
IF(OR('Indtast oplysninger'!U110="Sort plast",'Indtast oplysninger'!U110="Gråhvid plast"),
"2-lags energirude",
IF('Indtast oplysninger'!U111="Et længere stykke tekst",
"2-lags energirude",
"2-lags termorude")),
IF('Indtast oplysninger'!U109="Et lag",
"1-lags glas",
IF('Indtast oplysninger'!U109="Tre lag",
"3-lags glas",
"2-lags termorude"))))</f>
        <v>n/a</v>
      </c>
      <c r="V59" s="131" t="str">
        <f>IF(V24=0,"n/a",
IF(OR('Indtast oplysninger'!V109="To lag",'Indtast oplysninger'!V109="Ved ikke"),
IF(OR('Indtast oplysninger'!V110="Sort plast",'Indtast oplysninger'!V110="Gråhvid plast"),
"2-lags energirude",
IF('Indtast oplysninger'!V111="Et længere stykke tekst",
"2-lags energirude",
"2-lags termorude")),
IF('Indtast oplysninger'!V109="Et lag",
"1-lags glas",
IF('Indtast oplysninger'!V109="Tre lag",
"3-lags glas",
"2-lags termorude"))))</f>
        <v>n/a</v>
      </c>
      <c r="W59" s="131" t="str">
        <f>IF(W24=0,"n/a",
IF(OR('Indtast oplysninger'!W109="To lag",'Indtast oplysninger'!W109="Ved ikke"),
IF(OR('Indtast oplysninger'!W110="Sort plast",'Indtast oplysninger'!W110="Gråhvid plast"),
"2-lags energirude",
IF('Indtast oplysninger'!W111="Et længere stykke tekst",
"2-lags energirude",
"2-lags termorude")),
IF('Indtast oplysninger'!W109="Et lag",
"1-lags glas",
IF('Indtast oplysninger'!W109="Tre lag",
"3-lags glas",
"2-lags termorude"))))</f>
        <v>n/a</v>
      </c>
      <c r="X59" s="131" t="str">
        <f>IF(X24=0,"n/a",
IF(OR('Indtast oplysninger'!X109="To lag",'Indtast oplysninger'!X109="Ved ikke"),
IF(OR('Indtast oplysninger'!X110="Sort plast",'Indtast oplysninger'!X110="Gråhvid plast"),
"2-lags energirude",
IF('Indtast oplysninger'!X111="Et længere stykke tekst",
"2-lags energirude",
"2-lags termorude")),
IF('Indtast oplysninger'!X109="Et lag",
"1-lags glas",
IF('Indtast oplysninger'!X109="Tre lag",
"3-lags glas",
"2-lags termorude"))))</f>
        <v>n/a</v>
      </c>
      <c r="Y59" s="131" t="str">
        <f>IF(Y24=0,"n/a",
IF(OR('Indtast oplysninger'!Y109="To lag",'Indtast oplysninger'!Y109="Ved ikke"),
IF(OR('Indtast oplysninger'!Y110="Sort plast",'Indtast oplysninger'!Y110="Gråhvid plast"),
"2-lags energirude",
IF('Indtast oplysninger'!Y111="Et længere stykke tekst",
"2-lags energirude",
"2-lags termorude")),
IF('Indtast oplysninger'!Y109="Et lag",
"1-lags glas",
IF('Indtast oplysninger'!Y109="Tre lag",
"3-lags glas",
"2-lags termorude"))))</f>
        <v>n/a</v>
      </c>
      <c r="Z59" s="131" t="str">
        <f>IF(Z24=0,"n/a",
IF(OR('Indtast oplysninger'!Z109="To lag",'Indtast oplysninger'!Z109="Ved ikke"),
IF(OR('Indtast oplysninger'!Z110="Sort plast",'Indtast oplysninger'!Z110="Gråhvid plast"),
"2-lags energirude",
IF('Indtast oplysninger'!Z111="Et længere stykke tekst",
"2-lags energirude",
"2-lags termorude")),
IF('Indtast oplysninger'!Z109="Et lag",
"1-lags glas",
IF('Indtast oplysninger'!Z109="Tre lag",
"3-lags glas",
"2-lags termorude"))))</f>
        <v>n/a</v>
      </c>
      <c r="AA59" s="131" t="str">
        <f>IF(AA24=0,"n/a",
IF(OR('Indtast oplysninger'!AA109="To lag",'Indtast oplysninger'!AA109="Ved ikke"),
IF(OR('Indtast oplysninger'!AA110="Sort plast",'Indtast oplysninger'!AA110="Gråhvid plast"),
"2-lags energirude",
IF('Indtast oplysninger'!AA111="Et længere stykke tekst",
"2-lags energirude",
"2-lags termorude")),
IF('Indtast oplysninger'!AA109="Et lag",
"1-lags glas",
IF('Indtast oplysninger'!AA109="Tre lag",
"3-lags glas",
"2-lags termorude"))))</f>
        <v>n/a</v>
      </c>
      <c r="AB59" s="131" t="str">
        <f>IF(AB24=0,"n/a",
IF(OR('Indtast oplysninger'!AB109="To lag",'Indtast oplysninger'!AB109="Ved ikke"),
IF(OR('Indtast oplysninger'!AB110="Sort plast",'Indtast oplysninger'!AB110="Gråhvid plast"),
"2-lags energirude",
IF('Indtast oplysninger'!AB111="Et længere stykke tekst",
"2-lags energirude",
"2-lags termorude")),
IF('Indtast oplysninger'!AB109="Et lag",
"1-lags glas",
IF('Indtast oplysninger'!AB109="Tre lag",
"3-lags glas",
"2-lags termorude"))))</f>
        <v>n/a</v>
      </c>
      <c r="AC59" s="131" t="str">
        <f>IF(AC24=0,"n/a",
IF(OR('Indtast oplysninger'!AC109="To lag",'Indtast oplysninger'!AC109="Ved ikke"),
IF(OR('Indtast oplysninger'!AC110="Sort plast",'Indtast oplysninger'!AC110="Gråhvid plast"),
"2-lags energirude",
IF('Indtast oplysninger'!AC111="Et længere stykke tekst",
"2-lags energirude",
"2-lags termorude")),
IF('Indtast oplysninger'!AC109="Et lag",
"1-lags glas",
IF('Indtast oplysninger'!AC109="Tre lag",
"3-lags glas",
"2-lags termorude"))))</f>
        <v>n/a</v>
      </c>
      <c r="AD59" s="131" t="str">
        <f>IF(AD24=0,"n/a",
IF(OR('Indtast oplysninger'!AD109="To lag",'Indtast oplysninger'!AD109="Ved ikke"),
IF(OR('Indtast oplysninger'!AD110="Sort plast",'Indtast oplysninger'!AD110="Gråhvid plast"),
"2-lags energirude",
IF('Indtast oplysninger'!AD111="Et længere stykke tekst",
"2-lags energirude",
"2-lags termorude")),
IF('Indtast oplysninger'!AD109="Et lag",
"1-lags glas",
IF('Indtast oplysninger'!AD109="Tre lag",
"3-lags glas",
"2-lags termorude"))))</f>
        <v>n/a</v>
      </c>
      <c r="AE59" s="131" t="str">
        <f>IF(AE24=0,"n/a",
IF(OR('Indtast oplysninger'!AE109="To lag",'Indtast oplysninger'!AE109="Ved ikke"),
IF(OR('Indtast oplysninger'!AE110="Sort plast",'Indtast oplysninger'!AE110="Gråhvid plast"),
"2-lags energirude",
IF('Indtast oplysninger'!AE111="Et længere stykke tekst",
"2-lags energirude",
"2-lags termorude")),
IF('Indtast oplysninger'!AE109="Et lag",
"1-lags glas",
IF('Indtast oplysninger'!AE109="Tre lag",
"3-lags glas",
"2-lags termorude"))))</f>
        <v>n/a</v>
      </c>
      <c r="AF59" s="131" t="str">
        <f>IF(AF24=0,"n/a",
IF(OR('Indtast oplysninger'!AF109="To lag",'Indtast oplysninger'!AF109="Ved ikke"),
IF(OR('Indtast oplysninger'!AF110="Sort plast",'Indtast oplysninger'!AF110="Gråhvid plast"),
"2-lags energirude",
IF('Indtast oplysninger'!AF111="Et længere stykke tekst",
"2-lags energirude",
"2-lags termorude")),
IF('Indtast oplysninger'!AF109="Et lag",
"1-lags glas",
IF('Indtast oplysninger'!AF109="Tre lag",
"3-lags glas",
"2-lags termorude"))))</f>
        <v>n/a</v>
      </c>
      <c r="AG59" s="131" t="str">
        <f>IF(AG24=0,"n/a",
IF(OR('Indtast oplysninger'!AG109="To lag",'Indtast oplysninger'!AG109="Ved ikke"),
IF(OR('Indtast oplysninger'!AG110="Sort plast",'Indtast oplysninger'!AG110="Gråhvid plast"),
"2-lags energirude",
IF('Indtast oplysninger'!AG111="Et længere stykke tekst",
"2-lags energirude",
"2-lags termorude")),
IF('Indtast oplysninger'!AG109="Et lag",
"1-lags glas",
IF('Indtast oplysninger'!AG109="Tre lag",
"3-lags glas",
"2-lags termorude"))))</f>
        <v>n/a</v>
      </c>
      <c r="AH59" s="131" t="str">
        <f>IF(AH24=0,"n/a",
IF(OR('Indtast oplysninger'!AH109="To lag",'Indtast oplysninger'!AH109="Ved ikke"),
IF(OR('Indtast oplysninger'!AH110="Sort plast",'Indtast oplysninger'!AH110="Gråhvid plast"),
"2-lags energirude",
IF('Indtast oplysninger'!AH111="Et længere stykke tekst",
"2-lags energirude",
"2-lags termorude")),
IF('Indtast oplysninger'!AH109="Et lag",
"1-lags glas",
IF('Indtast oplysninger'!AH109="Tre lag",
"3-lags glas",
"2-lags termorude"))))</f>
        <v>n/a</v>
      </c>
      <c r="AI59" s="131" t="str">
        <f>IF(AI24=0,"n/a",
IF(OR('Indtast oplysninger'!AI109="To lag",'Indtast oplysninger'!AI109="Ved ikke"),
IF(OR('Indtast oplysninger'!AI110="Sort plast",'Indtast oplysninger'!AI110="Gråhvid plast"),
"2-lags energirude",
IF('Indtast oplysninger'!AI111="Et længere stykke tekst",
"2-lags energirude",
"2-lags termorude")),
IF('Indtast oplysninger'!AI109="Et lag",
"1-lags glas",
IF('Indtast oplysninger'!AI109="Tre lag",
"3-lags glas",
"2-lags termorude"))))</f>
        <v>n/a</v>
      </c>
      <c r="AJ59" s="131" t="str">
        <f>IF(AJ24=0,"n/a",
IF(OR('Indtast oplysninger'!AJ109="To lag",'Indtast oplysninger'!AJ109="Ved ikke"),
IF(OR('Indtast oplysninger'!AJ110="Sort plast",'Indtast oplysninger'!AJ110="Gråhvid plast"),
"2-lags energirude",
IF('Indtast oplysninger'!AJ111="Et længere stykke tekst",
"2-lags energirude",
"2-lags termorude")),
IF('Indtast oplysninger'!AJ109="Et lag",
"1-lags glas",
IF('Indtast oplysninger'!AJ109="Tre lag",
"3-lags glas",
"2-lags termorude"))))</f>
        <v>n/a</v>
      </c>
      <c r="AK59" s="131" t="str">
        <f>IF(AK24=0,"n/a",
IF(OR('Indtast oplysninger'!AK109="To lag",'Indtast oplysninger'!AK109="Ved ikke"),
IF(OR('Indtast oplysninger'!AK110="Sort plast",'Indtast oplysninger'!AK110="Gråhvid plast"),
"2-lags energirude",
IF('Indtast oplysninger'!AK111="Et længere stykke tekst",
"2-lags energirude",
"2-lags termorude")),
IF('Indtast oplysninger'!AK109="Et lag",
"1-lags glas",
IF('Indtast oplysninger'!AK109="Tre lag",
"3-lags glas",
"2-lags termorude"))))</f>
        <v>n/a</v>
      </c>
      <c r="AL59" s="131" t="str">
        <f>IF(AL24=0,"n/a",
IF(OR('Indtast oplysninger'!AL109="To lag",'Indtast oplysninger'!AL109="Ved ikke"),
IF(OR('Indtast oplysninger'!AL110="Sort plast",'Indtast oplysninger'!AL110="Gråhvid plast"),
"2-lags energirude",
IF('Indtast oplysninger'!AL111="Et længere stykke tekst",
"2-lags energirude",
"2-lags termorude")),
IF('Indtast oplysninger'!AL109="Et lag",
"1-lags glas",
IF('Indtast oplysninger'!AL109="Tre lag",
"3-lags glas",
"2-lags termorude"))))</f>
        <v>n/a</v>
      </c>
      <c r="AM59" s="131" t="str">
        <f>IF(AM24=0,"n/a",
IF(OR('Indtast oplysninger'!AM109="To lag",'Indtast oplysninger'!AM109="Ved ikke"),
IF(OR('Indtast oplysninger'!AM110="Sort plast",'Indtast oplysninger'!AM110="Gråhvid plast"),
"2-lags energirude",
IF('Indtast oplysninger'!AM111="Et længere stykke tekst",
"2-lags energirude",
"2-lags termorude")),
IF('Indtast oplysninger'!AM109="Et lag",
"1-lags glas",
IF('Indtast oplysninger'!AM109="Tre lag",
"3-lags glas",
"2-lags termorude"))))</f>
        <v>n/a</v>
      </c>
      <c r="AN59" s="131" t="str">
        <f>IF(AN24=0,"n/a",
IF(OR('Indtast oplysninger'!AN109="To lag",'Indtast oplysninger'!AN109="Ved ikke"),
IF(OR('Indtast oplysninger'!AN110="Sort plast",'Indtast oplysninger'!AN110="Gråhvid plast"),
"2-lags energirude",
IF('Indtast oplysninger'!AN111="Et længere stykke tekst",
"2-lags energirude",
"2-lags termorude")),
IF('Indtast oplysninger'!AN109="Et lag",
"1-lags glas",
IF('Indtast oplysninger'!AN109="Tre lag",
"3-lags glas",
"2-lags termorude"))))</f>
        <v>n/a</v>
      </c>
      <c r="AO59" s="131" t="str">
        <f>IF(AO24=0,"n/a",
IF(OR('Indtast oplysninger'!AO109="To lag",'Indtast oplysninger'!AO109="Ved ikke"),
IF(OR('Indtast oplysninger'!AO110="Sort plast",'Indtast oplysninger'!AO110="Gråhvid plast"),
"2-lags energirude",
IF('Indtast oplysninger'!AO111="Et længere stykke tekst",
"2-lags energirude",
"2-lags termorude")),
IF('Indtast oplysninger'!AO109="Et lag",
"1-lags glas",
IF('Indtast oplysninger'!AO109="Tre lag",
"3-lags glas",
"2-lags termorude"))))</f>
        <v>n/a</v>
      </c>
      <c r="AP59" s="131" t="str">
        <f>IF(AP24=0,"n/a",
IF(OR('Indtast oplysninger'!AP109="To lag",'Indtast oplysninger'!AP109="Ved ikke"),
IF(OR('Indtast oplysninger'!AP110="Sort plast",'Indtast oplysninger'!AP110="Gråhvid plast"),
"2-lags energirude",
IF('Indtast oplysninger'!AP111="Et længere stykke tekst",
"2-lags energirude",
"2-lags termorude")),
IF('Indtast oplysninger'!AP109="Et lag",
"1-lags glas",
IF('Indtast oplysninger'!AP109="Tre lag",
"3-lags glas",
"2-lags termorude"))))</f>
        <v>n/a</v>
      </c>
      <c r="AQ59" s="131" t="str">
        <f>IF(AQ24=0,"n/a",
IF(OR('Indtast oplysninger'!AQ109="To lag",'Indtast oplysninger'!AQ109="Ved ikke"),
IF(OR('Indtast oplysninger'!AQ110="Sort plast",'Indtast oplysninger'!AQ110="Gråhvid plast"),
"2-lags energirude",
IF('Indtast oplysninger'!AQ111="Et længere stykke tekst",
"2-lags energirude",
"2-lags termorude")),
IF('Indtast oplysninger'!AQ109="Et lag",
"1-lags glas",
IF('Indtast oplysninger'!AQ109="Tre lag",
"3-lags glas",
"2-lags termorude"))))</f>
        <v>n/a</v>
      </c>
      <c r="AR59" s="131" t="str">
        <f>IF(AR24=0,"n/a",
IF(OR('Indtast oplysninger'!AR109="To lag",'Indtast oplysninger'!AR109="Ved ikke"),
IF(OR('Indtast oplysninger'!AR110="Sort plast",'Indtast oplysninger'!AR110="Gråhvid plast"),
"2-lags energirude",
IF('Indtast oplysninger'!AR111="Et længere stykke tekst",
"2-lags energirude",
"2-lags termorude")),
IF('Indtast oplysninger'!AR109="Et lag",
"1-lags glas",
IF('Indtast oplysninger'!AR109="Tre lag",
"3-lags glas",
"2-lags termorude"))))</f>
        <v>n/a</v>
      </c>
      <c r="AS59" s="131" t="str">
        <f>IF(AS24=0,"n/a",
IF(OR('Indtast oplysninger'!AS109="To lag",'Indtast oplysninger'!AS109="Ved ikke"),
IF(OR('Indtast oplysninger'!AS110="Sort plast",'Indtast oplysninger'!AS110="Gråhvid plast"),
"2-lags energirude",
IF('Indtast oplysninger'!AS111="Et længere stykke tekst",
"2-lags energirude",
"2-lags termorude")),
IF('Indtast oplysninger'!AS109="Et lag",
"1-lags glas",
IF('Indtast oplysninger'!AS109="Tre lag",
"3-lags glas",
"2-lags termorude"))))</f>
        <v>n/a</v>
      </c>
      <c r="AT59" s="131" t="str">
        <f>IF(AT24=0,"n/a",
IF(OR('Indtast oplysninger'!AT109="To lag",'Indtast oplysninger'!AT109="Ved ikke"),
IF(OR('Indtast oplysninger'!AT110="Sort plast",'Indtast oplysninger'!AT110="Gråhvid plast"),
"2-lags energirude",
IF('Indtast oplysninger'!AT111="Et længere stykke tekst",
"2-lags energirude",
"2-lags termorude")),
IF('Indtast oplysninger'!AT109="Et lag",
"1-lags glas",
IF('Indtast oplysninger'!AT109="Tre lag",
"3-lags glas",
"2-lags termorude"))))</f>
        <v>n/a</v>
      </c>
      <c r="AU59" s="131" t="str">
        <f>IF(AU24=0,"n/a",
IF(OR('Indtast oplysninger'!AU109="To lag",'Indtast oplysninger'!AU109="Ved ikke"),
IF(OR('Indtast oplysninger'!AU110="Sort plast",'Indtast oplysninger'!AU110="Gråhvid plast"),
"2-lags energirude",
IF('Indtast oplysninger'!AU111="Et længere stykke tekst",
"2-lags energirude",
"2-lags termorude")),
IF('Indtast oplysninger'!AU109="Et lag",
"1-lags glas",
IF('Indtast oplysninger'!AU109="Tre lag",
"3-lags glas",
"2-lags termorude"))))</f>
        <v>n/a</v>
      </c>
      <c r="AV59" s="131" t="str">
        <f>IF(AV24=0,"n/a",
IF(OR('Indtast oplysninger'!AV109="To lag",'Indtast oplysninger'!AV109="Ved ikke"),
IF(OR('Indtast oplysninger'!AV110="Sort plast",'Indtast oplysninger'!AV110="Gråhvid plast"),
"2-lags energirude",
IF('Indtast oplysninger'!AV111="Et længere stykke tekst",
"2-lags energirude",
"2-lags termorude")),
IF('Indtast oplysninger'!AV109="Et lag",
"1-lags glas",
IF('Indtast oplysninger'!AV109="Tre lag",
"3-lags glas",
"2-lags termorude"))))</f>
        <v>n/a</v>
      </c>
      <c r="AW59" s="131" t="str">
        <f>IF(AW24=0,"n/a",
IF(OR('Indtast oplysninger'!AW109="To lag",'Indtast oplysninger'!AW109="Ved ikke"),
IF(OR('Indtast oplysninger'!AW110="Sort plast",'Indtast oplysninger'!AW110="Gråhvid plast"),
"2-lags energirude",
IF('Indtast oplysninger'!AW111="Et længere stykke tekst",
"2-lags energirude",
"2-lags termorude")),
IF('Indtast oplysninger'!AW109="Et lag",
"1-lags glas",
IF('Indtast oplysninger'!AW109="Tre lag",
"3-lags glas",
"2-lags termorude"))))</f>
        <v>n/a</v>
      </c>
      <c r="AX59" s="131" t="str">
        <f>IF(AX24=0,"n/a",
IF(OR('Indtast oplysninger'!AX109="To lag",'Indtast oplysninger'!AX109="Ved ikke"),
IF(OR('Indtast oplysninger'!AX110="Sort plast",'Indtast oplysninger'!AX110="Gråhvid plast"),
"2-lags energirude",
IF('Indtast oplysninger'!AX111="Et længere stykke tekst",
"2-lags energirude",
"2-lags termorude")),
IF('Indtast oplysninger'!AX109="Et lag",
"1-lags glas",
IF('Indtast oplysninger'!AX109="Tre lag",
"3-lags glas",
"2-lags termorude"))))</f>
        <v>n/a</v>
      </c>
      <c r="AY59" s="131" t="str">
        <f>IF(AY24=0,"n/a",
IF(OR('Indtast oplysninger'!AY109="To lag",'Indtast oplysninger'!AY109="Ved ikke"),
IF(OR('Indtast oplysninger'!AY110="Sort plast",'Indtast oplysninger'!AY110="Gråhvid plast"),
"2-lags energirude",
IF('Indtast oplysninger'!AY111="Et længere stykke tekst",
"2-lags energirude",
"2-lags termorude")),
IF('Indtast oplysninger'!AY109="Et lag",
"1-lags glas",
IF('Indtast oplysninger'!AY109="Tre lag",
"3-lags glas",
"2-lags termorude"))))</f>
        <v>n/a</v>
      </c>
      <c r="AZ59" s="131" t="str">
        <f>IF(AZ24=0,"n/a",
IF(OR('Indtast oplysninger'!AZ109="To lag",'Indtast oplysninger'!AZ109="Ved ikke"),
IF(OR('Indtast oplysninger'!AZ110="Sort plast",'Indtast oplysninger'!AZ110="Gråhvid plast"),
"2-lags energirude",
IF('Indtast oplysninger'!AZ111="Et længere stykke tekst",
"2-lags energirude",
"2-lags termorude")),
IF('Indtast oplysninger'!AZ109="Et lag",
"1-lags glas",
IF('Indtast oplysninger'!AZ109="Tre lag",
"3-lags glas",
"2-lags termorude"))))</f>
        <v>n/a</v>
      </c>
      <c r="BA59" s="131" t="str">
        <f>IF(BA24=0,"n/a",
IF(OR('Indtast oplysninger'!BA109="To lag",'Indtast oplysninger'!BA109="Ved ikke"),
IF(OR('Indtast oplysninger'!BA110="Sort plast",'Indtast oplysninger'!BA110="Gråhvid plast"),
"2-lags energirude",
IF('Indtast oplysninger'!BA111="Et længere stykke tekst",
"2-lags energirude",
"2-lags termorude")),
IF('Indtast oplysninger'!BA109="Et lag",
"1-lags glas",
IF('Indtast oplysninger'!BA109="Tre lag",
"3-lags glas",
"2-lags termorude"))))</f>
        <v>n/a</v>
      </c>
      <c r="BB59" s="131" t="str">
        <f>IF(BB24=0,"n/a",
IF(OR('Indtast oplysninger'!BB109="To lag",'Indtast oplysninger'!BB109="Ved ikke"),
IF(OR('Indtast oplysninger'!BB110="Sort plast",'Indtast oplysninger'!BB110="Gråhvid plast"),
"2-lags energirude",
IF('Indtast oplysninger'!BB111="Et længere stykke tekst",
"2-lags energirude",
"2-lags termorude")),
IF('Indtast oplysninger'!BB109="Et lag",
"1-lags glas",
IF('Indtast oplysninger'!BB109="Tre lag",
"3-lags glas",
"2-lags termorude"))))</f>
        <v>n/a</v>
      </c>
      <c r="BC59" s="131" t="str">
        <f>IF(BC24=0,"n/a",
IF(OR('Indtast oplysninger'!BC109="To lag",'Indtast oplysninger'!BC109="Ved ikke"),
IF(OR('Indtast oplysninger'!BC110="Sort plast",'Indtast oplysninger'!BC110="Gråhvid plast"),
"2-lags energirude",
IF('Indtast oplysninger'!BC111="Et længere stykke tekst",
"2-lags energirude",
"2-lags termorude")),
IF('Indtast oplysninger'!BC109="Et lag",
"1-lags glas",
IF('Indtast oplysninger'!BC109="Tre lag",
"3-lags glas",
"2-lags termorude"))))</f>
        <v>n/a</v>
      </c>
      <c r="BD59" s="131" t="str">
        <f>IF(BD24=0,"n/a",
IF(OR('Indtast oplysninger'!BD109="To lag",'Indtast oplysninger'!BD109="Ved ikke"),
IF(OR('Indtast oplysninger'!BD110="Sort plast",'Indtast oplysninger'!BD110="Gråhvid plast"),
"2-lags energirude",
IF('Indtast oplysninger'!BD111="Et længere stykke tekst",
"2-lags energirude",
"2-lags termorude")),
IF('Indtast oplysninger'!BD109="Et lag",
"1-lags glas",
IF('Indtast oplysninger'!BD109="Tre lag",
"3-lags glas",
"2-lags termorude"))))</f>
        <v>n/a</v>
      </c>
      <c r="BE59" s="131" t="str">
        <f>IF(BE24=0,"n/a",
IF(OR('Indtast oplysninger'!BE109="To lag",'Indtast oplysninger'!BE109="Ved ikke"),
IF(OR('Indtast oplysninger'!BE110="Sort plast",'Indtast oplysninger'!BE110="Gråhvid plast"),
"2-lags energirude",
IF('Indtast oplysninger'!BE111="Et længere stykke tekst",
"2-lags energirude",
"2-lags termorude")),
IF('Indtast oplysninger'!BE109="Et lag",
"1-lags glas",
IF('Indtast oplysninger'!BE109="Tre lag",
"3-lags glas",
"2-lags termorude"))))</f>
        <v>n/a</v>
      </c>
      <c r="BF59" s="131" t="str">
        <f>IF(BF24=0,"n/a",
IF(OR('Indtast oplysninger'!BF109="To lag",'Indtast oplysninger'!BF109="Ved ikke"),
IF(OR('Indtast oplysninger'!BF110="Sort plast",'Indtast oplysninger'!BF110="Gråhvid plast"),
"2-lags energirude",
IF('Indtast oplysninger'!BF111="Et længere stykke tekst",
"2-lags energirude",
"2-lags termorude")),
IF('Indtast oplysninger'!BF109="Et lag",
"1-lags glas",
IF('Indtast oplysninger'!BF109="Tre lag",
"3-lags glas",
"2-lags termorude"))))</f>
        <v>n/a</v>
      </c>
      <c r="BG59" s="131" t="str">
        <f>IF(BG24=0,"n/a",
IF(OR('Indtast oplysninger'!BG109="To lag",'Indtast oplysninger'!BG109="Ved ikke"),
IF(OR('Indtast oplysninger'!BG110="Sort plast",'Indtast oplysninger'!BG110="Gråhvid plast"),
"2-lags energirude",
IF('Indtast oplysninger'!BG111="Et længere stykke tekst",
"2-lags energirude",
"2-lags termorude")),
IF('Indtast oplysninger'!BG109="Et lag",
"1-lags glas",
IF('Indtast oplysninger'!BG109="Tre lag",
"3-lags glas",
"2-lags termorude"))))</f>
        <v>n/a</v>
      </c>
      <c r="BH59" s="131" t="str">
        <f>IF(BH24=0,"n/a",
IF(OR('Indtast oplysninger'!BH109="To lag",'Indtast oplysninger'!BH109="Ved ikke"),
IF(OR('Indtast oplysninger'!BH110="Sort plast",'Indtast oplysninger'!BH110="Gråhvid plast"),
"2-lags energirude",
IF('Indtast oplysninger'!BH111="Et længere stykke tekst",
"2-lags energirude",
"2-lags termorude")),
IF('Indtast oplysninger'!BH109="Et lag",
"1-lags glas",
IF('Indtast oplysninger'!BH109="Tre lag",
"3-lags glas",
"2-lags termorude"))))</f>
        <v>n/a</v>
      </c>
      <c r="BI59" s="131" t="str">
        <f>IF(BI24=0,"n/a",
IF(OR('Indtast oplysninger'!BI109="To lag",'Indtast oplysninger'!BI109="Ved ikke"),
IF(OR('Indtast oplysninger'!BI110="Sort plast",'Indtast oplysninger'!BI110="Gråhvid plast"),
"2-lags energirude",
IF('Indtast oplysninger'!BI111="Et længere stykke tekst",
"2-lags energirude",
"2-lags termorude")),
IF('Indtast oplysninger'!BI109="Et lag",
"1-lags glas",
IF('Indtast oplysninger'!BI109="Tre lag",
"3-lags glas",
"2-lags termorude"))))</f>
        <v>n/a</v>
      </c>
      <c r="BJ59" s="131" t="str">
        <f>IF(BJ24=0,"n/a",
IF(OR('Indtast oplysninger'!BJ109="To lag",'Indtast oplysninger'!BJ109="Ved ikke"),
IF(OR('Indtast oplysninger'!BJ110="Sort plast",'Indtast oplysninger'!BJ110="Gråhvid plast"),
"2-lags energirude",
IF('Indtast oplysninger'!BJ111="Et længere stykke tekst",
"2-lags energirude",
"2-lags termorude")),
IF('Indtast oplysninger'!BJ109="Et lag",
"1-lags glas",
IF('Indtast oplysninger'!BJ109="Tre lag",
"3-lags glas",
"2-lags termorude"))))</f>
        <v>n/a</v>
      </c>
      <c r="BK59" s="131" t="str">
        <f>IF(BK24=0,"n/a",
IF(OR('Indtast oplysninger'!BK109="To lag",'Indtast oplysninger'!BK109="Ved ikke"),
IF(OR('Indtast oplysninger'!BK110="Sort plast",'Indtast oplysninger'!BK110="Gråhvid plast"),
"2-lags energirude",
IF('Indtast oplysninger'!BK111="Et længere stykke tekst",
"2-lags energirude",
"2-lags termorude")),
IF('Indtast oplysninger'!BK109="Et lag",
"1-lags glas",
IF('Indtast oplysninger'!BK109="Tre lag",
"3-lags glas",
"2-lags termorude"))))</f>
        <v>n/a</v>
      </c>
    </row>
    <row r="60" spans="2:63" x14ac:dyDescent="0.4">
      <c r="B60" s="84" t="s">
        <v>572</v>
      </c>
      <c r="C60" s="98" t="s">
        <v>216</v>
      </c>
      <c r="D60" s="99" t="s">
        <v>218</v>
      </c>
      <c r="E60" s="131">
        <f>IF(E59="n/a",0,
IF('Indtast oplysninger'!E112="Nej",
VLOOKUP(E59,Tabelværdier!$A$79:$B$83,2,FALSE),
Tabelværdier!$B$83))</f>
        <v>0</v>
      </c>
      <c r="F60" s="131">
        <f>IF(F59="n/a",0,
IF('Indtast oplysninger'!F112="Ja, på ydersiden af ruden",
Tabelværdier!$B$83,
VLOOKUP(F59,Tabelværdier!$A$79:$B$83,2,FALSE)))</f>
        <v>0</v>
      </c>
      <c r="G60" s="131">
        <f>IF(G59="n/a",0,
IF('Indtast oplysninger'!G112="Ja, på ydersiden af ruden",
Tabelværdier!$B$83,
VLOOKUP(G59,Tabelværdier!$A$79:$B$83,2,FALSE)))</f>
        <v>0</v>
      </c>
      <c r="H60" s="131">
        <f>IF(H59="n/a",0,
IF('Indtast oplysninger'!H112="Ja, på ydersiden af ruden",
Tabelværdier!$B$83,
VLOOKUP(H59,Tabelværdier!$A$79:$B$83,2,FALSE)))</f>
        <v>0</v>
      </c>
      <c r="I60" s="131">
        <f>IF(I59="n/a",0,
IF('Indtast oplysninger'!I112="Ja, på ydersiden af ruden",
Tabelværdier!$B$83,
VLOOKUP(I59,Tabelværdier!$A$79:$B$83,2,FALSE)))</f>
        <v>0</v>
      </c>
      <c r="J60" s="131">
        <f>IF(J59="n/a",0,
IF('Indtast oplysninger'!J112="Ja, på ydersiden af ruden",
Tabelværdier!$B$83,
VLOOKUP(J59,Tabelværdier!$A$79:$B$83,2,FALSE)))</f>
        <v>0</v>
      </c>
      <c r="K60" s="131">
        <f>IF(K59="n/a",0,
IF('Indtast oplysninger'!K112="Ja, på ydersiden af ruden",
Tabelværdier!$B$83,
VLOOKUP(K59,Tabelværdier!$A$79:$B$83,2,FALSE)))</f>
        <v>0</v>
      </c>
      <c r="L60" s="131">
        <f>IF(L59="n/a",0,
IF('Indtast oplysninger'!L112="Ja, på ydersiden af ruden",
Tabelværdier!$B$83,
VLOOKUP(L59,Tabelværdier!$A$79:$B$83,2,FALSE)))</f>
        <v>0</v>
      </c>
      <c r="M60" s="131">
        <f>IF(M59="n/a",0,
IF('Indtast oplysninger'!M112="Ja, på ydersiden af ruden",
Tabelværdier!$B$83,
VLOOKUP(M59,Tabelværdier!$A$79:$B$83,2,FALSE)))</f>
        <v>0</v>
      </c>
      <c r="N60" s="131">
        <f>IF(N59="n/a",0,
IF('Indtast oplysninger'!N112="Ja, på ydersiden af ruden",
Tabelværdier!$B$83,
VLOOKUP(N59,Tabelværdier!$A$79:$B$83,2,FALSE)))</f>
        <v>0</v>
      </c>
      <c r="O60" s="131">
        <f>IF(O59="n/a",0,
IF('Indtast oplysninger'!O112="Ja, på ydersiden af ruden",
Tabelværdier!$B$83,
VLOOKUP(O59,Tabelværdier!$A$79:$B$83,2,FALSE)))</f>
        <v>0</v>
      </c>
      <c r="P60" s="131">
        <f>IF(P59="n/a",0,
IF('Indtast oplysninger'!P112="Ja, på ydersiden af ruden",
Tabelværdier!$B$83,
VLOOKUP(P59,Tabelværdier!$A$79:$B$83,2,FALSE)))</f>
        <v>0</v>
      </c>
      <c r="Q60" s="131">
        <f>IF(Q59="n/a",0,
IF('Indtast oplysninger'!Q112="Ja, på ydersiden af ruden",
Tabelværdier!$B$83,
VLOOKUP(Q59,Tabelværdier!$A$79:$B$83,2,FALSE)))</f>
        <v>0</v>
      </c>
      <c r="R60" s="131">
        <f>IF(R59="n/a",0,
IF('Indtast oplysninger'!R112="Ja, på ydersiden af ruden",
Tabelværdier!$B$83,
VLOOKUP(R59,Tabelværdier!$A$79:$B$83,2,FALSE)))</f>
        <v>0</v>
      </c>
      <c r="S60" s="131">
        <f>IF(S59="n/a",0,
IF('Indtast oplysninger'!S112="Ja, på ydersiden af ruden",
Tabelværdier!$B$83,
VLOOKUP(S59,Tabelværdier!$A$79:$B$83,2,FALSE)))</f>
        <v>0</v>
      </c>
      <c r="T60" s="131">
        <f>IF(T59="n/a",0,
IF('Indtast oplysninger'!T112="Ja, på ydersiden af ruden",
Tabelværdier!$B$83,
VLOOKUP(T59,Tabelværdier!$A$79:$B$83,2,FALSE)))</f>
        <v>0</v>
      </c>
      <c r="U60" s="131">
        <f>IF(U59="n/a",0,
IF('Indtast oplysninger'!U112="Ja, på ydersiden af ruden",
Tabelværdier!$B$83,
VLOOKUP(U59,Tabelværdier!$A$79:$B$83,2,FALSE)))</f>
        <v>0</v>
      </c>
      <c r="V60" s="131">
        <f>IF(V59="n/a",0,
IF('Indtast oplysninger'!V112="Ja, på ydersiden af ruden",
Tabelværdier!$B$83,
VLOOKUP(V59,Tabelværdier!$A$79:$B$83,2,FALSE)))</f>
        <v>0</v>
      </c>
      <c r="W60" s="131">
        <f>IF(W59="n/a",0,
IF('Indtast oplysninger'!W112="Ja, på ydersiden af ruden",
Tabelværdier!$B$83,
VLOOKUP(W59,Tabelværdier!$A$79:$B$83,2,FALSE)))</f>
        <v>0</v>
      </c>
      <c r="X60" s="131">
        <f>IF(X59="n/a",0,
IF('Indtast oplysninger'!X112="Ja, på ydersiden af ruden",
Tabelværdier!$B$83,
VLOOKUP(X59,Tabelværdier!$A$79:$B$83,2,FALSE)))</f>
        <v>0</v>
      </c>
      <c r="Y60" s="131">
        <f>IF(Y59="n/a",0,
IF('Indtast oplysninger'!Y112="Ja, på ydersiden af ruden",
Tabelværdier!$B$83,
VLOOKUP(Y59,Tabelværdier!$A$79:$B$83,2,FALSE)))</f>
        <v>0</v>
      </c>
      <c r="Z60" s="131">
        <f>IF(Z59="n/a",0,
IF('Indtast oplysninger'!Z112="Ja, på ydersiden af ruden",
Tabelværdier!$B$83,
VLOOKUP(Z59,Tabelværdier!$A$79:$B$83,2,FALSE)))</f>
        <v>0</v>
      </c>
      <c r="AA60" s="131">
        <f>IF(AA59="n/a",0,
IF('Indtast oplysninger'!AA112="Ja, på ydersiden af ruden",
Tabelværdier!$B$83,
VLOOKUP(AA59,Tabelværdier!$A$79:$B$83,2,FALSE)))</f>
        <v>0</v>
      </c>
      <c r="AB60" s="131">
        <f>IF(AB59="n/a",0,
IF('Indtast oplysninger'!AB112="Ja, på ydersiden af ruden",
Tabelværdier!$B$83,
VLOOKUP(AB59,Tabelværdier!$A$79:$B$83,2,FALSE)))</f>
        <v>0</v>
      </c>
      <c r="AC60" s="131">
        <f>IF(AC59="n/a",0,
IF('Indtast oplysninger'!AC112="Ja, på ydersiden af ruden",
Tabelværdier!$B$83,
VLOOKUP(AC59,Tabelværdier!$A$79:$B$83,2,FALSE)))</f>
        <v>0</v>
      </c>
      <c r="AD60" s="131">
        <f>IF(AD59="n/a",0,
IF('Indtast oplysninger'!AD112="Ja, på ydersiden af ruden",
Tabelværdier!$B$83,
VLOOKUP(AD59,Tabelværdier!$A$79:$B$83,2,FALSE)))</f>
        <v>0</v>
      </c>
      <c r="AE60" s="131">
        <f>IF(AE59="n/a",0,
IF('Indtast oplysninger'!AE112="Ja, på ydersiden af ruden",
Tabelværdier!$B$83,
VLOOKUP(AE59,Tabelværdier!$A$79:$B$83,2,FALSE)))</f>
        <v>0</v>
      </c>
      <c r="AF60" s="131">
        <f>IF(AF59="n/a",0,
IF('Indtast oplysninger'!AF112="Ja, på ydersiden af ruden",
Tabelværdier!$B$83,
VLOOKUP(AF59,Tabelværdier!$A$79:$B$83,2,FALSE)))</f>
        <v>0</v>
      </c>
      <c r="AG60" s="131">
        <f>IF(AG59="n/a",0,
IF('Indtast oplysninger'!AG112="Ja, på ydersiden af ruden",
Tabelværdier!$B$83,
VLOOKUP(AG59,Tabelværdier!$A$79:$B$83,2,FALSE)))</f>
        <v>0</v>
      </c>
      <c r="AH60" s="131">
        <f>IF(AH59="n/a",0,
IF('Indtast oplysninger'!AH112="Ja, på ydersiden af ruden",
Tabelværdier!$B$83,
VLOOKUP(AH59,Tabelværdier!$A$79:$B$83,2,FALSE)))</f>
        <v>0</v>
      </c>
      <c r="AI60" s="131">
        <f>IF(AI59="n/a",0,
IF('Indtast oplysninger'!AI112="Ja, på ydersiden af ruden",
Tabelværdier!$B$83,
VLOOKUP(AI59,Tabelværdier!$A$79:$B$83,2,FALSE)))</f>
        <v>0</v>
      </c>
      <c r="AJ60" s="131">
        <f>IF(AJ59="n/a",0,
IF('Indtast oplysninger'!AJ112="Ja, på ydersiden af ruden",
Tabelværdier!$B$83,
VLOOKUP(AJ59,Tabelværdier!$A$79:$B$83,2,FALSE)))</f>
        <v>0</v>
      </c>
      <c r="AK60" s="131">
        <f>IF(AK59="n/a",0,
IF('Indtast oplysninger'!AK112="Ja, på ydersiden af ruden",
Tabelværdier!$B$83,
VLOOKUP(AK59,Tabelværdier!$A$79:$B$83,2,FALSE)))</f>
        <v>0</v>
      </c>
      <c r="AL60" s="131">
        <f>IF(AL59="n/a",0,
IF('Indtast oplysninger'!AL112="Ja, på ydersiden af ruden",
Tabelværdier!$B$83,
VLOOKUP(AL59,Tabelværdier!$A$79:$B$83,2,FALSE)))</f>
        <v>0</v>
      </c>
      <c r="AM60" s="131">
        <f>IF(AM59="n/a",0,
IF('Indtast oplysninger'!AM112="Ja, på ydersiden af ruden",
Tabelværdier!$B$83,
VLOOKUP(AM59,Tabelværdier!$A$79:$B$83,2,FALSE)))</f>
        <v>0</v>
      </c>
      <c r="AN60" s="131">
        <f>IF(AN59="n/a",0,
IF('Indtast oplysninger'!AN112="Ja, på ydersiden af ruden",
Tabelværdier!$B$83,
VLOOKUP(AN59,Tabelværdier!$A$79:$B$83,2,FALSE)))</f>
        <v>0</v>
      </c>
      <c r="AO60" s="131">
        <f>IF(AO59="n/a",0,
IF('Indtast oplysninger'!AO112="Ja, på ydersiden af ruden",
Tabelværdier!$B$83,
VLOOKUP(AO59,Tabelværdier!$A$79:$B$83,2,FALSE)))</f>
        <v>0</v>
      </c>
      <c r="AP60" s="131">
        <f>IF(AP59="n/a",0,
IF('Indtast oplysninger'!AP112="Ja, på ydersiden af ruden",
Tabelværdier!$B$83,
VLOOKUP(AP59,Tabelværdier!$A$79:$B$83,2,FALSE)))</f>
        <v>0</v>
      </c>
      <c r="AQ60" s="131">
        <f>IF(AQ59="n/a",0,
IF('Indtast oplysninger'!AQ112="Ja, på ydersiden af ruden",
Tabelværdier!$B$83,
VLOOKUP(AQ59,Tabelværdier!$A$79:$B$83,2,FALSE)))</f>
        <v>0</v>
      </c>
      <c r="AR60" s="131">
        <f>IF(AR59="n/a",0,
IF('Indtast oplysninger'!AR112="Ja, på ydersiden af ruden",
Tabelværdier!$B$83,
VLOOKUP(AR59,Tabelværdier!$A$79:$B$83,2,FALSE)))</f>
        <v>0</v>
      </c>
      <c r="AS60" s="131">
        <f>IF(AS59="n/a",0,
IF('Indtast oplysninger'!AS112="Ja, på ydersiden af ruden",
Tabelværdier!$B$83,
VLOOKUP(AS59,Tabelværdier!$A$79:$B$83,2,FALSE)))</f>
        <v>0</v>
      </c>
      <c r="AT60" s="131">
        <f>IF(AT59="n/a",0,
IF('Indtast oplysninger'!AT112="Ja, på ydersiden af ruden",
Tabelværdier!$B$83,
VLOOKUP(AT59,Tabelværdier!$A$79:$B$83,2,FALSE)))</f>
        <v>0</v>
      </c>
      <c r="AU60" s="131">
        <f>IF(AU59="n/a",0,
IF('Indtast oplysninger'!AU112="Ja, på ydersiden af ruden",
Tabelværdier!$B$83,
VLOOKUP(AU59,Tabelværdier!$A$79:$B$83,2,FALSE)))</f>
        <v>0</v>
      </c>
      <c r="AV60" s="131">
        <f>IF(AV59="n/a",0,
IF('Indtast oplysninger'!AV112="Ja, på ydersiden af ruden",
Tabelværdier!$B$83,
VLOOKUP(AV59,Tabelværdier!$A$79:$B$83,2,FALSE)))</f>
        <v>0</v>
      </c>
      <c r="AW60" s="131">
        <f>IF(AW59="n/a",0,
IF('Indtast oplysninger'!AW112="Ja, på ydersiden af ruden",
Tabelværdier!$B$83,
VLOOKUP(AW59,Tabelværdier!$A$79:$B$83,2,FALSE)))</f>
        <v>0</v>
      </c>
      <c r="AX60" s="131">
        <f>IF(AX59="n/a",0,
IF('Indtast oplysninger'!AX112="Ja, på ydersiden af ruden",
Tabelværdier!$B$83,
VLOOKUP(AX59,Tabelværdier!$A$79:$B$83,2,FALSE)))</f>
        <v>0</v>
      </c>
      <c r="AY60" s="131">
        <f>IF(AY59="n/a",0,
IF('Indtast oplysninger'!AY112="Ja, på ydersiden af ruden",
Tabelværdier!$B$83,
VLOOKUP(AY59,Tabelværdier!$A$79:$B$83,2,FALSE)))</f>
        <v>0</v>
      </c>
      <c r="AZ60" s="131">
        <f>IF(AZ59="n/a",0,
IF('Indtast oplysninger'!AZ112="Ja, på ydersiden af ruden",
Tabelværdier!$B$83,
VLOOKUP(AZ59,Tabelværdier!$A$79:$B$83,2,FALSE)))</f>
        <v>0</v>
      </c>
      <c r="BA60" s="131">
        <f>IF(BA59="n/a",0,
IF('Indtast oplysninger'!BA112="Ja, på ydersiden af ruden",
Tabelværdier!$B$83,
VLOOKUP(BA59,Tabelværdier!$A$79:$B$83,2,FALSE)))</f>
        <v>0</v>
      </c>
      <c r="BB60" s="131">
        <f>IF(BB59="n/a",0,
IF('Indtast oplysninger'!BB112="Ja, på ydersiden af ruden",
Tabelværdier!$B$83,
VLOOKUP(BB59,Tabelværdier!$A$79:$B$83,2,FALSE)))</f>
        <v>0</v>
      </c>
      <c r="BC60" s="131">
        <f>IF(BC59="n/a",0,
IF('Indtast oplysninger'!BC112="Ja, på ydersiden af ruden",
Tabelværdier!$B$83,
VLOOKUP(BC59,Tabelværdier!$A$79:$B$83,2,FALSE)))</f>
        <v>0</v>
      </c>
      <c r="BD60" s="131">
        <f>IF(BD59="n/a",0,
IF('Indtast oplysninger'!BD112="Ja, på ydersiden af ruden",
Tabelværdier!$B$83,
VLOOKUP(BD59,Tabelværdier!$A$79:$B$83,2,FALSE)))</f>
        <v>0</v>
      </c>
      <c r="BE60" s="131">
        <f>IF(BE59="n/a",0,
IF('Indtast oplysninger'!BE112="Ja, på ydersiden af ruden",
Tabelværdier!$B$83,
VLOOKUP(BE59,Tabelværdier!$A$79:$B$83,2,FALSE)))</f>
        <v>0</v>
      </c>
      <c r="BF60" s="131">
        <f>IF(BF59="n/a",0,
IF('Indtast oplysninger'!BF112="Ja, på ydersiden af ruden",
Tabelværdier!$B$83,
VLOOKUP(BF59,Tabelværdier!$A$79:$B$83,2,FALSE)))</f>
        <v>0</v>
      </c>
      <c r="BG60" s="131">
        <f>IF(BG59="n/a",0,
IF('Indtast oplysninger'!BG112="Ja, på ydersiden af ruden",
Tabelværdier!$B$83,
VLOOKUP(BG59,Tabelværdier!$A$79:$B$83,2,FALSE)))</f>
        <v>0</v>
      </c>
      <c r="BH60" s="131">
        <f>IF(BH59="n/a",0,
IF('Indtast oplysninger'!BH112="Ja, på ydersiden af ruden",
Tabelværdier!$B$83,
VLOOKUP(BH59,Tabelværdier!$A$79:$B$83,2,FALSE)))</f>
        <v>0</v>
      </c>
      <c r="BI60" s="131">
        <f>IF(BI59="n/a",0,
IF('Indtast oplysninger'!BI112="Ja, på ydersiden af ruden",
Tabelværdier!$B$83,
VLOOKUP(BI59,Tabelværdier!$A$79:$B$83,2,FALSE)))</f>
        <v>0</v>
      </c>
      <c r="BJ60" s="131">
        <f>IF(BJ59="n/a",0,
IF('Indtast oplysninger'!BJ112="Ja, på ydersiden af ruden",
Tabelværdier!$B$83,
VLOOKUP(BJ59,Tabelværdier!$A$79:$B$83,2,FALSE)))</f>
        <v>0</v>
      </c>
      <c r="BK60" s="131">
        <f>IF(BK59="n/a",0,
IF('Indtast oplysninger'!BK112="Ja, på ydersiden af ruden",
Tabelværdier!$B$83,
VLOOKUP(BK59,Tabelværdier!$A$79:$B$83,2,FALSE)))</f>
        <v>0</v>
      </c>
    </row>
    <row r="61" spans="2:63" x14ac:dyDescent="0.4">
      <c r="B61" s="84" t="s">
        <v>747</v>
      </c>
      <c r="C61" s="98" t="s">
        <v>216</v>
      </c>
      <c r="D61" s="99" t="s">
        <v>218</v>
      </c>
      <c r="E61" s="131">
        <f>Tabelværdier!$B$80</f>
        <v>0.7</v>
      </c>
      <c r="F61" s="131">
        <f>Tabelværdier!$B$80</f>
        <v>0.7</v>
      </c>
      <c r="G61" s="131">
        <f>Tabelværdier!$B$80</f>
        <v>0.7</v>
      </c>
      <c r="H61" s="131">
        <f>Tabelværdier!$B$80</f>
        <v>0.7</v>
      </c>
      <c r="I61" s="131">
        <f>Tabelværdier!$B$80</f>
        <v>0.7</v>
      </c>
      <c r="J61" s="131">
        <f>Tabelværdier!$B$80</f>
        <v>0.7</v>
      </c>
      <c r="K61" s="131">
        <f>Tabelværdier!$B$80</f>
        <v>0.7</v>
      </c>
      <c r="L61" s="131">
        <f>Tabelværdier!$B$80</f>
        <v>0.7</v>
      </c>
      <c r="M61" s="131">
        <f>Tabelværdier!$B$80</f>
        <v>0.7</v>
      </c>
      <c r="N61" s="131">
        <f>Tabelværdier!$B$80</f>
        <v>0.7</v>
      </c>
      <c r="O61" s="131">
        <f>Tabelværdier!$B$80</f>
        <v>0.7</v>
      </c>
      <c r="P61" s="131">
        <f>Tabelværdier!$B$80</f>
        <v>0.7</v>
      </c>
      <c r="Q61" s="131">
        <f>Tabelværdier!$B$80</f>
        <v>0.7</v>
      </c>
      <c r="R61" s="131">
        <f>Tabelværdier!$B$80</f>
        <v>0.7</v>
      </c>
      <c r="S61" s="131">
        <f>Tabelværdier!$B$80</f>
        <v>0.7</v>
      </c>
      <c r="T61" s="131">
        <f>Tabelværdier!$B$80</f>
        <v>0.7</v>
      </c>
      <c r="U61" s="131">
        <f>Tabelværdier!$B$80</f>
        <v>0.7</v>
      </c>
      <c r="V61" s="131">
        <f>Tabelværdier!$B$80</f>
        <v>0.7</v>
      </c>
      <c r="W61" s="131">
        <f>Tabelværdier!$B$80</f>
        <v>0.7</v>
      </c>
      <c r="X61" s="131">
        <f>Tabelværdier!$B$80</f>
        <v>0.7</v>
      </c>
      <c r="Y61" s="131">
        <f>Tabelværdier!$B$80</f>
        <v>0.7</v>
      </c>
      <c r="Z61" s="131">
        <f>Tabelværdier!$B$80</f>
        <v>0.7</v>
      </c>
      <c r="AA61" s="131">
        <f>Tabelværdier!$B$80</f>
        <v>0.7</v>
      </c>
      <c r="AB61" s="131">
        <f>Tabelværdier!$B$80</f>
        <v>0.7</v>
      </c>
      <c r="AC61" s="131">
        <f>Tabelværdier!$B$80</f>
        <v>0.7</v>
      </c>
      <c r="AD61" s="131">
        <f>Tabelværdier!$B$80</f>
        <v>0.7</v>
      </c>
      <c r="AE61" s="131">
        <f>Tabelværdier!$B$80</f>
        <v>0.7</v>
      </c>
      <c r="AF61" s="131">
        <f>Tabelværdier!$B$80</f>
        <v>0.7</v>
      </c>
      <c r="AG61" s="131">
        <f>Tabelværdier!$B$80</f>
        <v>0.7</v>
      </c>
      <c r="AH61" s="131">
        <f>Tabelværdier!$B$80</f>
        <v>0.7</v>
      </c>
      <c r="AI61" s="131">
        <f>Tabelværdier!$B$80</f>
        <v>0.7</v>
      </c>
      <c r="AJ61" s="131">
        <f>Tabelværdier!$B$80</f>
        <v>0.7</v>
      </c>
      <c r="AK61" s="131">
        <f>Tabelværdier!$B$80</f>
        <v>0.7</v>
      </c>
      <c r="AL61" s="131">
        <f>Tabelværdier!$B$80</f>
        <v>0.7</v>
      </c>
      <c r="AM61" s="131">
        <f>Tabelværdier!$B$80</f>
        <v>0.7</v>
      </c>
      <c r="AN61" s="131">
        <f>Tabelværdier!$B$80</f>
        <v>0.7</v>
      </c>
      <c r="AO61" s="131">
        <f>Tabelværdier!$B$80</f>
        <v>0.7</v>
      </c>
      <c r="AP61" s="131">
        <f>Tabelværdier!$B$80</f>
        <v>0.7</v>
      </c>
      <c r="AQ61" s="131">
        <f>Tabelværdier!$B$80</f>
        <v>0.7</v>
      </c>
      <c r="AR61" s="131">
        <f>Tabelværdier!$B$80</f>
        <v>0.7</v>
      </c>
      <c r="AS61" s="131">
        <f>Tabelværdier!$B$80</f>
        <v>0.7</v>
      </c>
      <c r="AT61" s="131">
        <f>Tabelværdier!$B$80</f>
        <v>0.7</v>
      </c>
      <c r="AU61" s="131">
        <f>Tabelværdier!$B$80</f>
        <v>0.7</v>
      </c>
      <c r="AV61" s="131">
        <f>Tabelværdier!$B$80</f>
        <v>0.7</v>
      </c>
      <c r="AW61" s="131">
        <f>Tabelværdier!$B$80</f>
        <v>0.7</v>
      </c>
      <c r="AX61" s="131">
        <f>Tabelværdier!$B$80</f>
        <v>0.7</v>
      </c>
      <c r="AY61" s="131">
        <f>Tabelværdier!$B$80</f>
        <v>0.7</v>
      </c>
      <c r="AZ61" s="131">
        <f>Tabelværdier!$B$80</f>
        <v>0.7</v>
      </c>
      <c r="BA61" s="131">
        <f>Tabelværdier!$B$80</f>
        <v>0.7</v>
      </c>
      <c r="BB61" s="131">
        <f>Tabelværdier!$B$80</f>
        <v>0.7</v>
      </c>
      <c r="BC61" s="131">
        <f>Tabelværdier!$B$80</f>
        <v>0.7</v>
      </c>
      <c r="BD61" s="131">
        <f>Tabelværdier!$B$80</f>
        <v>0.7</v>
      </c>
      <c r="BE61" s="131">
        <f>Tabelværdier!$B$80</f>
        <v>0.7</v>
      </c>
      <c r="BF61" s="131">
        <f>Tabelværdier!$B$80</f>
        <v>0.7</v>
      </c>
      <c r="BG61" s="131">
        <f>Tabelværdier!$B$80</f>
        <v>0.7</v>
      </c>
      <c r="BH61" s="131">
        <f>Tabelværdier!$B$80</f>
        <v>0.7</v>
      </c>
      <c r="BI61" s="131">
        <f>Tabelværdier!$B$80</f>
        <v>0.7</v>
      </c>
      <c r="BJ61" s="131">
        <f>Tabelværdier!$B$80</f>
        <v>0.7</v>
      </c>
      <c r="BK61" s="131">
        <f>Tabelværdier!$B$80</f>
        <v>0.7</v>
      </c>
    </row>
    <row r="62" spans="2:63" x14ac:dyDescent="0.4">
      <c r="B62" s="5" t="s">
        <v>109</v>
      </c>
      <c r="C62" s="98" t="s">
        <v>216</v>
      </c>
      <c r="D62" s="99" t="s">
        <v>218</v>
      </c>
      <c r="E62" s="131">
        <f t="shared" ref="E62:AJ62" si="20">(E54*E21+E56*E22+E58*E23+E60*E24+E61*E26)*faktor_rammeKarm/((E25+E26)*faktor_rammeKarm)</f>
        <v>0.6</v>
      </c>
      <c r="F62" s="131">
        <f t="shared" si="20"/>
        <v>0.70000000000000007</v>
      </c>
      <c r="G62" s="131">
        <f t="shared" si="20"/>
        <v>0.70000000000000007</v>
      </c>
      <c r="H62" s="131">
        <f t="shared" si="20"/>
        <v>0.4</v>
      </c>
      <c r="I62" s="131" t="e">
        <f t="shared" si="20"/>
        <v>#DIV/0!</v>
      </c>
      <c r="J62" s="131" t="e">
        <f t="shared" si="20"/>
        <v>#DIV/0!</v>
      </c>
      <c r="K62" s="131" t="e">
        <f t="shared" si="20"/>
        <v>#DIV/0!</v>
      </c>
      <c r="L62" s="131" t="e">
        <f t="shared" si="20"/>
        <v>#DIV/0!</v>
      </c>
      <c r="M62" s="131" t="e">
        <f t="shared" si="20"/>
        <v>#DIV/0!</v>
      </c>
      <c r="N62" s="131" t="e">
        <f t="shared" si="20"/>
        <v>#DIV/0!</v>
      </c>
      <c r="O62" s="131" t="e">
        <f t="shared" si="20"/>
        <v>#DIV/0!</v>
      </c>
      <c r="P62" s="131" t="e">
        <f t="shared" si="20"/>
        <v>#DIV/0!</v>
      </c>
      <c r="Q62" s="131" t="e">
        <f t="shared" si="20"/>
        <v>#DIV/0!</v>
      </c>
      <c r="R62" s="131" t="e">
        <f t="shared" si="20"/>
        <v>#DIV/0!</v>
      </c>
      <c r="S62" s="131" t="e">
        <f t="shared" si="20"/>
        <v>#DIV/0!</v>
      </c>
      <c r="T62" s="131" t="e">
        <f t="shared" si="20"/>
        <v>#DIV/0!</v>
      </c>
      <c r="U62" s="131" t="e">
        <f t="shared" si="20"/>
        <v>#DIV/0!</v>
      </c>
      <c r="V62" s="131" t="e">
        <f t="shared" si="20"/>
        <v>#DIV/0!</v>
      </c>
      <c r="W62" s="131" t="e">
        <f t="shared" si="20"/>
        <v>#DIV/0!</v>
      </c>
      <c r="X62" s="131" t="e">
        <f t="shared" si="20"/>
        <v>#DIV/0!</v>
      </c>
      <c r="Y62" s="131" t="e">
        <f t="shared" si="20"/>
        <v>#DIV/0!</v>
      </c>
      <c r="Z62" s="131" t="e">
        <f t="shared" si="20"/>
        <v>#DIV/0!</v>
      </c>
      <c r="AA62" s="131" t="e">
        <f t="shared" si="20"/>
        <v>#DIV/0!</v>
      </c>
      <c r="AB62" s="131" t="e">
        <f t="shared" si="20"/>
        <v>#DIV/0!</v>
      </c>
      <c r="AC62" s="131" t="e">
        <f t="shared" si="20"/>
        <v>#DIV/0!</v>
      </c>
      <c r="AD62" s="131" t="e">
        <f t="shared" si="20"/>
        <v>#DIV/0!</v>
      </c>
      <c r="AE62" s="131" t="e">
        <f t="shared" si="20"/>
        <v>#DIV/0!</v>
      </c>
      <c r="AF62" s="131" t="e">
        <f t="shared" si="20"/>
        <v>#DIV/0!</v>
      </c>
      <c r="AG62" s="131" t="e">
        <f t="shared" si="20"/>
        <v>#DIV/0!</v>
      </c>
      <c r="AH62" s="131" t="e">
        <f t="shared" si="20"/>
        <v>#DIV/0!</v>
      </c>
      <c r="AI62" s="131" t="e">
        <f t="shared" si="20"/>
        <v>#DIV/0!</v>
      </c>
      <c r="AJ62" s="131" t="e">
        <f t="shared" si="20"/>
        <v>#DIV/0!</v>
      </c>
      <c r="AK62" s="131" t="e">
        <f t="shared" ref="AK62:BK62" si="21">(AK54*AK21+AK56*AK22+AK58*AK23+AK60*AK24+AK61*AK26)*faktor_rammeKarm/((AK25+AK26)*faktor_rammeKarm)</f>
        <v>#DIV/0!</v>
      </c>
      <c r="AL62" s="131" t="e">
        <f t="shared" si="21"/>
        <v>#DIV/0!</v>
      </c>
      <c r="AM62" s="131" t="e">
        <f t="shared" si="21"/>
        <v>#DIV/0!</v>
      </c>
      <c r="AN62" s="131" t="e">
        <f t="shared" si="21"/>
        <v>#DIV/0!</v>
      </c>
      <c r="AO62" s="131" t="e">
        <f t="shared" si="21"/>
        <v>#DIV/0!</v>
      </c>
      <c r="AP62" s="131" t="e">
        <f t="shared" si="21"/>
        <v>#DIV/0!</v>
      </c>
      <c r="AQ62" s="131" t="e">
        <f t="shared" si="21"/>
        <v>#DIV/0!</v>
      </c>
      <c r="AR62" s="131" t="e">
        <f t="shared" si="21"/>
        <v>#DIV/0!</v>
      </c>
      <c r="AS62" s="131" t="e">
        <f t="shared" si="21"/>
        <v>#DIV/0!</v>
      </c>
      <c r="AT62" s="131" t="e">
        <f t="shared" si="21"/>
        <v>#DIV/0!</v>
      </c>
      <c r="AU62" s="131" t="e">
        <f t="shared" si="21"/>
        <v>#DIV/0!</v>
      </c>
      <c r="AV62" s="131" t="e">
        <f t="shared" si="21"/>
        <v>#DIV/0!</v>
      </c>
      <c r="AW62" s="131" t="e">
        <f t="shared" si="21"/>
        <v>#DIV/0!</v>
      </c>
      <c r="AX62" s="131" t="e">
        <f t="shared" si="21"/>
        <v>#DIV/0!</v>
      </c>
      <c r="AY62" s="131" t="e">
        <f t="shared" si="21"/>
        <v>#DIV/0!</v>
      </c>
      <c r="AZ62" s="131" t="e">
        <f t="shared" si="21"/>
        <v>#DIV/0!</v>
      </c>
      <c r="BA62" s="131" t="e">
        <f t="shared" si="21"/>
        <v>#DIV/0!</v>
      </c>
      <c r="BB62" s="131" t="e">
        <f t="shared" si="21"/>
        <v>#DIV/0!</v>
      </c>
      <c r="BC62" s="131" t="e">
        <f t="shared" si="21"/>
        <v>#DIV/0!</v>
      </c>
      <c r="BD62" s="131" t="e">
        <f t="shared" si="21"/>
        <v>#DIV/0!</v>
      </c>
      <c r="BE62" s="131" t="e">
        <f t="shared" si="21"/>
        <v>#DIV/0!</v>
      </c>
      <c r="BF62" s="131" t="e">
        <f t="shared" si="21"/>
        <v>#DIV/0!</v>
      </c>
      <c r="BG62" s="131" t="e">
        <f t="shared" si="21"/>
        <v>#DIV/0!</v>
      </c>
      <c r="BH62" s="131" t="e">
        <f t="shared" si="21"/>
        <v>#DIV/0!</v>
      </c>
      <c r="BI62" s="131" t="e">
        <f t="shared" si="21"/>
        <v>#DIV/0!</v>
      </c>
      <c r="BJ62" s="131" t="e">
        <f t="shared" si="21"/>
        <v>#DIV/0!</v>
      </c>
      <c r="BK62" s="131" t="e">
        <f t="shared" si="21"/>
        <v>#DIV/0!</v>
      </c>
    </row>
    <row r="63" spans="2:63" x14ac:dyDescent="0.4">
      <c r="B63" s="5" t="s">
        <v>110</v>
      </c>
      <c r="C63" s="99" t="s">
        <v>218</v>
      </c>
      <c r="D63" s="99" t="s">
        <v>233</v>
      </c>
      <c r="E63" s="218">
        <f>((E26*faktor_rammeKarm*Tabelværdier!$B$145+E25*faktor_rammeKarm)*E62*E52)
/(2*(E20+E25+E14+E15+E26)*(1-E47))
*Tabelværdier!$B$170</f>
        <v>1.9938435827070645E-2</v>
      </c>
      <c r="F63" s="218">
        <f>((F26*faktor_rammeKarm*Tabelværdier!$B$145+F25*faktor_rammeKarm)*F62*F52)
/(2*(F20+F25+F14+F15+F26)*(1-F47))
*Tabelværdier!$B$170</f>
        <v>2.3040075375983956E-2</v>
      </c>
      <c r="G63" s="218">
        <f>((G26*faktor_rammeKarm*Tabelværdier!$B$145+G25*faktor_rammeKarm)*G62*G52)
/(2*(G20+G25+G14+G15+G26)*(1-G47))
*Tabelværdier!$B$170</f>
        <v>1.6561790175877906E-2</v>
      </c>
      <c r="H63" s="218">
        <f>((H26*faktor_rammeKarm*Tabelværdier!$B$145+H25*faktor_rammeKarm)*H62*H52)
/(2*(H20+H25+H14+H15+H26)*(1-H47))
*Tabelværdier!$B$170</f>
        <v>9.2842859424495262E-3</v>
      </c>
      <c r="I63" s="218" t="e">
        <f>((I26*faktor_rammeKarm*Tabelværdier!$B$145+I25*faktor_rammeKarm)*I62*I52)
/(2*(I20+I25+I14+I15+I26)*(1-I47))
*Tabelværdier!$B$170</f>
        <v>#DIV/0!</v>
      </c>
      <c r="J63" s="218" t="e">
        <f>((J26*faktor_rammeKarm*Tabelværdier!$B$145+J25*faktor_rammeKarm)*J62*J52)
/(2*(J20+J25+J14+J15+J26)*(1-J47))
*Tabelværdier!$B$170</f>
        <v>#DIV/0!</v>
      </c>
      <c r="K63" s="218" t="e">
        <f>((K26*faktor_rammeKarm*Tabelværdier!$B$145+K25*faktor_rammeKarm)*K62*K52)
/(2*(K20+K25+K14+K15+K26)*(1-K47))
*Tabelværdier!$B$170</f>
        <v>#DIV/0!</v>
      </c>
      <c r="L63" s="218" t="e">
        <f>((L26*faktor_rammeKarm*Tabelværdier!$B$145+L25*faktor_rammeKarm)*L62*L52)
/(2*(L20+L25+L14+L15+L26)*(1-L47))
*Tabelværdier!$B$170</f>
        <v>#DIV/0!</v>
      </c>
      <c r="M63" s="218" t="e">
        <f>((M26*faktor_rammeKarm*Tabelværdier!$B$145+M25*faktor_rammeKarm)*M62*M52)
/(2*(M20+M25+M14+M15+M26)*(1-M47))
*Tabelværdier!$B$170</f>
        <v>#DIV/0!</v>
      </c>
      <c r="N63" s="218" t="e">
        <f>((N26*faktor_rammeKarm*Tabelværdier!$B$145+N25*faktor_rammeKarm)*N62*N52)
/(2*(N20+N25+N14+N15+N26)*(1-N47))
*Tabelværdier!$B$170</f>
        <v>#DIV/0!</v>
      </c>
      <c r="O63" s="218" t="e">
        <f>((O26*faktor_rammeKarm*Tabelværdier!$B$145+O25*faktor_rammeKarm)*O62*O52)
/(2*(O20+O25+O14+O15+O26)*(1-O47))
*Tabelværdier!$B$170</f>
        <v>#DIV/0!</v>
      </c>
      <c r="P63" s="218" t="e">
        <f>((P26*faktor_rammeKarm*Tabelværdier!$B$145+P25*faktor_rammeKarm)*P62*P52)
/(2*(P20+P25+P14+P15+P26)*(1-P47))
*Tabelværdier!$B$170</f>
        <v>#DIV/0!</v>
      </c>
      <c r="Q63" s="218" t="e">
        <f>((Q26*faktor_rammeKarm*Tabelværdier!$B$145+Q25*faktor_rammeKarm)*Q62*Q52)
/(2*(Q20+Q25+Q14+Q15+Q26)*(1-Q47))
*Tabelværdier!$B$170</f>
        <v>#DIV/0!</v>
      </c>
      <c r="R63" s="218" t="e">
        <f>((R26*faktor_rammeKarm*Tabelværdier!$B$145+R25*faktor_rammeKarm)*R62*R52)
/(2*(R20+R25+R14+R15+R26)*(1-R47))
*Tabelværdier!$B$170</f>
        <v>#DIV/0!</v>
      </c>
      <c r="S63" s="218" t="e">
        <f>((S26*faktor_rammeKarm*Tabelværdier!$B$145+S25*faktor_rammeKarm)*S62*S52)
/(2*(S20+S25+S14+S15+S26)*(1-S47))
*Tabelværdier!$B$170</f>
        <v>#DIV/0!</v>
      </c>
      <c r="T63" s="218" t="e">
        <f>((T26*faktor_rammeKarm*Tabelværdier!$B$145+T25*faktor_rammeKarm)*T62*T52)
/(2*(T20+T25+T14+T15+T26)*(1-T47))
*Tabelværdier!$B$170</f>
        <v>#DIV/0!</v>
      </c>
      <c r="U63" s="218" t="e">
        <f>((U26*faktor_rammeKarm*Tabelværdier!$B$145+U25*faktor_rammeKarm)*U62*U52)
/(2*(U20+U25+U14+U15+U26)*(1-U47))
*Tabelværdier!$B$170</f>
        <v>#DIV/0!</v>
      </c>
      <c r="V63" s="218" t="e">
        <f>((V26*faktor_rammeKarm*Tabelværdier!$B$145+V25*faktor_rammeKarm)*V62*V52)
/(2*(V20+V25+V14+V15+V26)*(1-V47))
*Tabelværdier!$B$170</f>
        <v>#DIV/0!</v>
      </c>
      <c r="W63" s="218" t="e">
        <f>((W26*faktor_rammeKarm*Tabelværdier!$B$145+W25*faktor_rammeKarm)*W62*W52)
/(2*(W20+W25+W14+W15+W26)*(1-W47))
*Tabelværdier!$B$170</f>
        <v>#DIV/0!</v>
      </c>
      <c r="X63" s="218" t="e">
        <f>((X26*faktor_rammeKarm*Tabelværdier!$B$145+X25*faktor_rammeKarm)*X62*X52)
/(2*(X20+X25+X14+X15+X26)*(1-X47))
*Tabelværdier!$B$170</f>
        <v>#DIV/0!</v>
      </c>
      <c r="Y63" s="218" t="e">
        <f>((Y26*faktor_rammeKarm*Tabelværdier!$B$145+Y25*faktor_rammeKarm)*Y62*Y52)
/(2*(Y20+Y25+Y14+Y15+Y26)*(1-Y47))
*Tabelværdier!$B$170</f>
        <v>#DIV/0!</v>
      </c>
      <c r="Z63" s="218" t="e">
        <f>((Z26*faktor_rammeKarm*Tabelværdier!$B$145+Z25*faktor_rammeKarm)*Z62*Z52)
/(2*(Z20+Z25+Z14+Z15+Z26)*(1-Z47))
*Tabelværdier!$B$170</f>
        <v>#DIV/0!</v>
      </c>
      <c r="AA63" s="218" t="e">
        <f>((AA26*faktor_rammeKarm*Tabelværdier!$B$145+AA25*faktor_rammeKarm)*AA62*AA52)
/(2*(AA20+AA25+AA14+AA15+AA26)*(1-AA47))
*Tabelværdier!$B$170</f>
        <v>#DIV/0!</v>
      </c>
      <c r="AB63" s="218" t="e">
        <f>((AB26*faktor_rammeKarm*Tabelværdier!$B$145+AB25*faktor_rammeKarm)*AB62*AB52)
/(2*(AB20+AB25+AB14+AB15+AB26)*(1-AB47))
*Tabelværdier!$B$170</f>
        <v>#DIV/0!</v>
      </c>
      <c r="AC63" s="218" t="e">
        <f>((AC26*faktor_rammeKarm*Tabelværdier!$B$145+AC25*faktor_rammeKarm)*AC62*AC52)
/(2*(AC20+AC25+AC14+AC15+AC26)*(1-AC47))
*Tabelværdier!$B$170</f>
        <v>#DIV/0!</v>
      </c>
      <c r="AD63" s="218" t="e">
        <f>((AD26*faktor_rammeKarm*Tabelværdier!$B$145+AD25*faktor_rammeKarm)*AD62*AD52)
/(2*(AD20+AD25+AD14+AD15+AD26)*(1-AD47))
*Tabelværdier!$B$170</f>
        <v>#DIV/0!</v>
      </c>
      <c r="AE63" s="218" t="e">
        <f>((AE26*faktor_rammeKarm*Tabelværdier!$B$145+AE25*faktor_rammeKarm)*AE62*AE52)
/(2*(AE20+AE25+AE14+AE15+AE26)*(1-AE47))
*Tabelværdier!$B$170</f>
        <v>#DIV/0!</v>
      </c>
      <c r="AF63" s="218" t="e">
        <f>((AF26*faktor_rammeKarm*Tabelværdier!$B$145+AF25*faktor_rammeKarm)*AF62*AF52)
/(2*(AF20+AF25+AF14+AF15+AF26)*(1-AF47))
*Tabelværdier!$B$170</f>
        <v>#DIV/0!</v>
      </c>
      <c r="AG63" s="218" t="e">
        <f>((AG26*faktor_rammeKarm*Tabelværdier!$B$145+AG25*faktor_rammeKarm)*AG62*AG52)
/(2*(AG20+AG25+AG14+AG15+AG26)*(1-AG47))
*Tabelværdier!$B$170</f>
        <v>#DIV/0!</v>
      </c>
      <c r="AH63" s="218" t="e">
        <f>((AH26*faktor_rammeKarm*Tabelværdier!$B$145+AH25*faktor_rammeKarm)*AH62*AH52)
/(2*(AH20+AH25+AH14+AH15+AH26)*(1-AH47))
*Tabelværdier!$B$170</f>
        <v>#DIV/0!</v>
      </c>
      <c r="AI63" s="218" t="e">
        <f>((AI26*faktor_rammeKarm*Tabelværdier!$B$145+AI25*faktor_rammeKarm)*AI62*AI52)
/(2*(AI20+AI25+AI14+AI15+AI26)*(1-AI47))
*Tabelværdier!$B$170</f>
        <v>#DIV/0!</v>
      </c>
      <c r="AJ63" s="218" t="e">
        <f>((AJ26*faktor_rammeKarm*Tabelværdier!$B$145+AJ25*faktor_rammeKarm)*AJ62*AJ52)
/(2*(AJ20+AJ25+AJ14+AJ15+AJ26)*(1-AJ47))
*Tabelværdier!$B$170</f>
        <v>#DIV/0!</v>
      </c>
      <c r="AK63" s="218" t="e">
        <f>((AK26*faktor_rammeKarm*Tabelværdier!$B$145+AK25*faktor_rammeKarm)*AK62*AK52)
/(2*(AK20+AK25+AK14+AK15+AK26)*(1-AK47))
*Tabelværdier!$B$170</f>
        <v>#DIV/0!</v>
      </c>
      <c r="AL63" s="218" t="e">
        <f>((AL26*faktor_rammeKarm*Tabelværdier!$B$145+AL25*faktor_rammeKarm)*AL62*AL52)
/(2*(AL20+AL25+AL14+AL15+AL26)*(1-AL47))
*Tabelværdier!$B$170</f>
        <v>#DIV/0!</v>
      </c>
      <c r="AM63" s="218" t="e">
        <f>((AM26*faktor_rammeKarm*Tabelværdier!$B$145+AM25*faktor_rammeKarm)*AM62*AM52)
/(2*(AM20+AM25+AM14+AM15+AM26)*(1-AM47))
*Tabelværdier!$B$170</f>
        <v>#DIV/0!</v>
      </c>
      <c r="AN63" s="218" t="e">
        <f>((AN26*faktor_rammeKarm*Tabelværdier!$B$145+AN25*faktor_rammeKarm)*AN62*AN52)
/(2*(AN20+AN25+AN14+AN15+AN26)*(1-AN47))
*Tabelværdier!$B$170</f>
        <v>#DIV/0!</v>
      </c>
      <c r="AO63" s="218" t="e">
        <f>((AO26*faktor_rammeKarm*Tabelværdier!$B$145+AO25*faktor_rammeKarm)*AO62*AO52)
/(2*(AO20+AO25+AO14+AO15+AO26)*(1-AO47))
*Tabelværdier!$B$170</f>
        <v>#DIV/0!</v>
      </c>
      <c r="AP63" s="218" t="e">
        <f>((AP26*faktor_rammeKarm*Tabelværdier!$B$145+AP25*faktor_rammeKarm)*AP62*AP52)
/(2*(AP20+AP25+AP14+AP15+AP26)*(1-AP47))
*Tabelværdier!$B$170</f>
        <v>#DIV/0!</v>
      </c>
      <c r="AQ63" s="218" t="e">
        <f>((AQ26*faktor_rammeKarm*Tabelværdier!$B$145+AQ25*faktor_rammeKarm)*AQ62*AQ52)
/(2*(AQ20+AQ25+AQ14+AQ15+AQ26)*(1-AQ47))
*Tabelværdier!$B$170</f>
        <v>#DIV/0!</v>
      </c>
      <c r="AR63" s="218" t="e">
        <f>((AR26*faktor_rammeKarm*Tabelværdier!$B$145+AR25*faktor_rammeKarm)*AR62*AR52)
/(2*(AR20+AR25+AR14+AR15+AR26)*(1-AR47))
*Tabelværdier!$B$170</f>
        <v>#DIV/0!</v>
      </c>
      <c r="AS63" s="218" t="e">
        <f>((AS26*faktor_rammeKarm*Tabelværdier!$B$145+AS25*faktor_rammeKarm)*AS62*AS52)
/(2*(AS20+AS25+AS14+AS15+AS26)*(1-AS47))
*Tabelværdier!$B$170</f>
        <v>#DIV/0!</v>
      </c>
      <c r="AT63" s="218" t="e">
        <f>((AT26*faktor_rammeKarm*Tabelværdier!$B$145+AT25*faktor_rammeKarm)*AT62*AT52)
/(2*(AT20+AT25+AT14+AT15+AT26)*(1-AT47))
*Tabelværdier!$B$170</f>
        <v>#DIV/0!</v>
      </c>
      <c r="AU63" s="218" t="e">
        <f>((AU26*faktor_rammeKarm*Tabelværdier!$B$145+AU25*faktor_rammeKarm)*AU62*AU52)
/(2*(AU20+AU25+AU14+AU15+AU26)*(1-AU47))
*Tabelværdier!$B$170</f>
        <v>#DIV/0!</v>
      </c>
      <c r="AV63" s="218" t="e">
        <f>((AV26*faktor_rammeKarm*Tabelværdier!$B$145+AV25*faktor_rammeKarm)*AV62*AV52)
/(2*(AV20+AV25+AV14+AV15+AV26)*(1-AV47))
*Tabelværdier!$B$170</f>
        <v>#DIV/0!</v>
      </c>
      <c r="AW63" s="218" t="e">
        <f>((AW26*faktor_rammeKarm*Tabelværdier!$B$145+AW25*faktor_rammeKarm)*AW62*AW52)
/(2*(AW20+AW25+AW14+AW15+AW26)*(1-AW47))
*Tabelværdier!$B$170</f>
        <v>#DIV/0!</v>
      </c>
      <c r="AX63" s="218" t="e">
        <f>((AX26*faktor_rammeKarm*Tabelværdier!$B$145+AX25*faktor_rammeKarm)*AX62*AX52)
/(2*(AX20+AX25+AX14+AX15+AX26)*(1-AX47))
*Tabelværdier!$B$170</f>
        <v>#DIV/0!</v>
      </c>
      <c r="AY63" s="218" t="e">
        <f>((AY26*faktor_rammeKarm*Tabelværdier!$B$145+AY25*faktor_rammeKarm)*AY62*AY52)
/(2*(AY20+AY25+AY14+AY15+AY26)*(1-AY47))
*Tabelværdier!$B$170</f>
        <v>#DIV/0!</v>
      </c>
      <c r="AZ63" s="218" t="e">
        <f>((AZ26*faktor_rammeKarm*Tabelværdier!$B$145+AZ25*faktor_rammeKarm)*AZ62*AZ52)
/(2*(AZ20+AZ25+AZ14+AZ15+AZ26)*(1-AZ47))
*Tabelværdier!$B$170</f>
        <v>#DIV/0!</v>
      </c>
      <c r="BA63" s="218" t="e">
        <f>((BA26*faktor_rammeKarm*Tabelværdier!$B$145+BA25*faktor_rammeKarm)*BA62*BA52)
/(2*(BA20+BA25+BA14+BA15+BA26)*(1-BA47))
*Tabelværdier!$B$170</f>
        <v>#DIV/0!</v>
      </c>
      <c r="BB63" s="218" t="e">
        <f>((BB26*faktor_rammeKarm*Tabelværdier!$B$145+BB25*faktor_rammeKarm)*BB62*BB52)
/(2*(BB20+BB25+BB14+BB15+BB26)*(1-BB47))
*Tabelværdier!$B$170</f>
        <v>#DIV/0!</v>
      </c>
      <c r="BC63" s="218" t="e">
        <f>((BC26*faktor_rammeKarm*Tabelværdier!$B$145+BC25*faktor_rammeKarm)*BC62*BC52)
/(2*(BC20+BC25+BC14+BC15+BC26)*(1-BC47))
*Tabelværdier!$B$170</f>
        <v>#DIV/0!</v>
      </c>
      <c r="BD63" s="218" t="e">
        <f>((BD26*faktor_rammeKarm*Tabelværdier!$B$145+BD25*faktor_rammeKarm)*BD62*BD52)
/(2*(BD20+BD25+BD14+BD15+BD26)*(1-BD47))
*Tabelværdier!$B$170</f>
        <v>#DIV/0!</v>
      </c>
      <c r="BE63" s="218" t="e">
        <f>((BE26*faktor_rammeKarm*Tabelværdier!$B$145+BE25*faktor_rammeKarm)*BE62*BE52)
/(2*(BE20+BE25+BE14+BE15+BE26)*(1-BE47))
*Tabelværdier!$B$170</f>
        <v>#DIV/0!</v>
      </c>
      <c r="BF63" s="218" t="e">
        <f>((BF26*faktor_rammeKarm*Tabelværdier!$B$145+BF25*faktor_rammeKarm)*BF62*BF52)
/(2*(BF20+BF25+BF14+BF15+BF26)*(1-BF47))
*Tabelværdier!$B$170</f>
        <v>#DIV/0!</v>
      </c>
      <c r="BG63" s="218" t="e">
        <f>((BG26*faktor_rammeKarm*Tabelværdier!$B$145+BG25*faktor_rammeKarm)*BG62*BG52)
/(2*(BG20+BG25+BG14+BG15+BG26)*(1-BG47))
*Tabelværdier!$B$170</f>
        <v>#DIV/0!</v>
      </c>
      <c r="BH63" s="218" t="e">
        <f>((BH26*faktor_rammeKarm*Tabelværdier!$B$145+BH25*faktor_rammeKarm)*BH62*BH52)
/(2*(BH20+BH25+BH14+BH15+BH26)*(1-BH47))
*Tabelværdier!$B$170</f>
        <v>#DIV/0!</v>
      </c>
      <c r="BI63" s="218" t="e">
        <f>((BI26*faktor_rammeKarm*Tabelværdier!$B$145+BI25*faktor_rammeKarm)*BI62*BI52)
/(2*(BI20+BI25+BI14+BI15+BI26)*(1-BI47))
*Tabelværdier!$B$170</f>
        <v>#DIV/0!</v>
      </c>
      <c r="BJ63" s="218" t="e">
        <f>((BJ26*faktor_rammeKarm*Tabelværdier!$B$145+BJ25*faktor_rammeKarm)*BJ62*BJ52)
/(2*(BJ20+BJ25+BJ14+BJ15+BJ26)*(1-BJ47))
*Tabelværdier!$B$170</f>
        <v>#DIV/0!</v>
      </c>
      <c r="BK63" s="218" t="e">
        <f>((BK26*faktor_rammeKarm*Tabelværdier!$B$145+BK25*faktor_rammeKarm)*BK62*BK52)
/(2*(BK20+BK25+BK14+BK15+BK26)*(1-BK47))
*Tabelværdier!$B$170</f>
        <v>#DIV/0!</v>
      </c>
    </row>
    <row r="64" spans="2:63" x14ac:dyDescent="0.4">
      <c r="B64" s="5" t="s">
        <v>111</v>
      </c>
      <c r="C64" s="99" t="s">
        <v>218</v>
      </c>
      <c r="D64" s="99" t="s">
        <v>234</v>
      </c>
      <c r="E64" s="131">
        <f>IF(E21/E16&lt;Tabelværdier!$B$166,0,1)
+IF(E22/E17&lt;Tabelværdier!$B$166,0,1)
+IF(E23/E18&lt;Tabelværdier!$B$166,0,1)
+IF(E24/E19&lt;Tabelværdier!$B$166,0,1)
+IF(E26/E20&lt;Tabelværdier!$C$167,0,1)
+IF('Indtast oplysninger'!E16="Ja",1,0)</f>
        <v>1</v>
      </c>
      <c r="F64" s="131">
        <f>IF(F21/F16&lt;Tabelværdier!$B$166,0,1)
+IF(F22/F17&lt;Tabelværdier!$B$166,0,1)
+IF(F23/F18&lt;Tabelværdier!$B$166,0,1)
+IF(F24/F19&lt;Tabelværdier!$B$166,0,1)
+IF(F26/F20&lt;Tabelværdier!$C$167,0,1)
+IF('Indtast oplysninger'!F16="Ja",1,0)</f>
        <v>1</v>
      </c>
      <c r="G64" s="131">
        <f>IF(G21/G16&lt;Tabelværdier!$B$166,0,1)
+IF(G22/G17&lt;Tabelværdier!$B$166,0,1)
+IF(G23/G18&lt;Tabelværdier!$B$166,0,1)
+IF(G24/G19&lt;Tabelværdier!$B$166,0,1)
+IF(G26/G20&lt;Tabelværdier!$C$167,0,1)
+IF('Indtast oplysninger'!G16="Ja",1,0)</f>
        <v>1</v>
      </c>
      <c r="H64" s="131">
        <f>IF(H21/H16&lt;Tabelværdier!$B$166,0,1)
+IF(H22/H17&lt;Tabelværdier!$B$166,0,1)
+IF(H23/H18&lt;Tabelværdier!$B$166,0,1)
+IF(H24/H19&lt;Tabelværdier!$B$166,0,1)
+IF(H26/H20&lt;Tabelværdier!$C$167,0,1)
+IF('Indtast oplysninger'!H16="Ja",1,0)</f>
        <v>1</v>
      </c>
      <c r="I64" s="131" t="e">
        <f>IF(I21/I16&lt;Tabelværdier!$B$166,0,1)
+IF(I22/I17&lt;Tabelværdier!$B$166,0,1)
+IF(I23/I18&lt;Tabelværdier!$B$166,0,1)
+IF(I24/I19&lt;Tabelværdier!$B$166,0,1)
+IF(I26/I20&lt;Tabelværdier!$C$167,0,1)
+IF('Indtast oplysninger'!I16="Ja",1,0)</f>
        <v>#VALUE!</v>
      </c>
      <c r="J64" s="131" t="e">
        <f>IF(J21/J16&lt;Tabelværdier!$B$166,0,1)
+IF(J22/J17&lt;Tabelværdier!$B$166,0,1)
+IF(J23/J18&lt;Tabelværdier!$B$166,0,1)
+IF(J24/J19&lt;Tabelværdier!$B$166,0,1)
+IF(J26/J20&lt;Tabelværdier!$C$167,0,1)
+IF('Indtast oplysninger'!J16="Ja",1,0)</f>
        <v>#VALUE!</v>
      </c>
      <c r="K64" s="131" t="e">
        <f>IF(K21/K16&lt;Tabelværdier!$B$166,0,1)
+IF(K22/K17&lt;Tabelværdier!$B$166,0,1)
+IF(K23/K18&lt;Tabelværdier!$B$166,0,1)
+IF(K24/K19&lt;Tabelværdier!$B$166,0,1)
+IF(K26/K20&lt;Tabelværdier!$C$167,0,1)
+IF('Indtast oplysninger'!K16="Ja",1,0)</f>
        <v>#VALUE!</v>
      </c>
      <c r="L64" s="131" t="e">
        <f>IF(L21/L16&lt;Tabelværdier!$B$166,0,1)
+IF(L22/L17&lt;Tabelværdier!$B$166,0,1)
+IF(L23/L18&lt;Tabelværdier!$B$166,0,1)
+IF(L24/L19&lt;Tabelværdier!$B$166,0,1)
+IF(L26/L20&lt;Tabelværdier!$C$167,0,1)
+IF('Indtast oplysninger'!L16="Ja",1,0)</f>
        <v>#VALUE!</v>
      </c>
      <c r="M64" s="131" t="e">
        <f>IF(M21/M16&lt;Tabelværdier!$B$166,0,1)
+IF(M22/M17&lt;Tabelværdier!$B$166,0,1)
+IF(M23/M18&lt;Tabelværdier!$B$166,0,1)
+IF(M24/M19&lt;Tabelværdier!$B$166,0,1)
+IF(M26/M20&lt;Tabelværdier!$C$167,0,1)
+IF('Indtast oplysninger'!M16="Ja",1,0)</f>
        <v>#VALUE!</v>
      </c>
      <c r="N64" s="131" t="e">
        <f>IF(N21/N16&lt;Tabelværdier!$B$166,0,1)
+IF(N22/N17&lt;Tabelværdier!$B$166,0,1)
+IF(N23/N18&lt;Tabelværdier!$B$166,0,1)
+IF(N24/N19&lt;Tabelværdier!$B$166,0,1)
+IF(N26/N20&lt;Tabelværdier!$C$167,0,1)
+IF('Indtast oplysninger'!N16="Ja",1,0)</f>
        <v>#VALUE!</v>
      </c>
      <c r="O64" s="131" t="e">
        <f>IF(O21/O16&lt;Tabelværdier!$B$166,0,1)
+IF(O22/O17&lt;Tabelværdier!$B$166,0,1)
+IF(O23/O18&lt;Tabelværdier!$B$166,0,1)
+IF(O24/O19&lt;Tabelværdier!$B$166,0,1)
+IF(O26/O20&lt;Tabelværdier!$C$167,0,1)
+IF('Indtast oplysninger'!O16="Ja",1,0)</f>
        <v>#VALUE!</v>
      </c>
      <c r="P64" s="131" t="e">
        <f>IF(P21/P16&lt;Tabelværdier!$B$166,0,1)
+IF(P22/P17&lt;Tabelværdier!$B$166,0,1)
+IF(P23/P18&lt;Tabelværdier!$B$166,0,1)
+IF(P24/P19&lt;Tabelværdier!$B$166,0,1)
+IF(P26/P20&lt;Tabelværdier!$C$167,0,1)
+IF('Indtast oplysninger'!P16="Ja",1,0)</f>
        <v>#VALUE!</v>
      </c>
      <c r="Q64" s="131" t="e">
        <f>IF(Q21/Q16&lt;Tabelværdier!$B$166,0,1)
+IF(Q22/Q17&lt;Tabelværdier!$B$166,0,1)
+IF(Q23/Q18&lt;Tabelværdier!$B$166,0,1)
+IF(Q24/Q19&lt;Tabelværdier!$B$166,0,1)
+IF(Q26/Q20&lt;Tabelværdier!$C$167,0,1)
+IF('Indtast oplysninger'!Q16="Ja",1,0)</f>
        <v>#VALUE!</v>
      </c>
      <c r="R64" s="131" t="e">
        <f>IF(R21/R16&lt;Tabelværdier!$B$166,0,1)
+IF(R22/R17&lt;Tabelværdier!$B$166,0,1)
+IF(R23/R18&lt;Tabelværdier!$B$166,0,1)
+IF(R24/R19&lt;Tabelværdier!$B$166,0,1)
+IF(R26/R20&lt;Tabelværdier!$C$167,0,1)
+IF('Indtast oplysninger'!R16="Ja",1,0)</f>
        <v>#VALUE!</v>
      </c>
      <c r="S64" s="131" t="e">
        <f>IF(S21/S16&lt;Tabelværdier!$B$166,0,1)
+IF(S22/S17&lt;Tabelværdier!$B$166,0,1)
+IF(S23/S18&lt;Tabelværdier!$B$166,0,1)
+IF(S24/S19&lt;Tabelværdier!$B$166,0,1)
+IF(S26/S20&lt;Tabelværdier!$C$167,0,1)
+IF('Indtast oplysninger'!S16="Ja",1,0)</f>
        <v>#VALUE!</v>
      </c>
      <c r="T64" s="131" t="e">
        <f>IF(T21/T16&lt;Tabelværdier!$B$166,0,1)
+IF(T22/T17&lt;Tabelværdier!$B$166,0,1)
+IF(T23/T18&lt;Tabelværdier!$B$166,0,1)
+IF(T24/T19&lt;Tabelværdier!$B$166,0,1)
+IF(T26/T20&lt;Tabelværdier!$C$167,0,1)
+IF('Indtast oplysninger'!T16="Ja",1,0)</f>
        <v>#VALUE!</v>
      </c>
      <c r="U64" s="131" t="e">
        <f>IF(U21/U16&lt;Tabelværdier!$B$166,0,1)
+IF(U22/U17&lt;Tabelværdier!$B$166,0,1)
+IF(U23/U18&lt;Tabelværdier!$B$166,0,1)
+IF(U24/U19&lt;Tabelværdier!$B$166,0,1)
+IF(U26/U20&lt;Tabelværdier!$C$167,0,1)
+IF('Indtast oplysninger'!U16="Ja",1,0)</f>
        <v>#VALUE!</v>
      </c>
      <c r="V64" s="131" t="e">
        <f>IF(V21/V16&lt;Tabelværdier!$B$166,0,1)
+IF(V22/V17&lt;Tabelværdier!$B$166,0,1)
+IF(V23/V18&lt;Tabelværdier!$B$166,0,1)
+IF(V24/V19&lt;Tabelværdier!$B$166,0,1)
+IF(V26/V20&lt;Tabelværdier!$C$167,0,1)
+IF('Indtast oplysninger'!V16="Ja",1,0)</f>
        <v>#VALUE!</v>
      </c>
      <c r="W64" s="131" t="e">
        <f>IF(W21/W16&lt;Tabelværdier!$B$166,0,1)
+IF(W22/W17&lt;Tabelværdier!$B$166,0,1)
+IF(W23/W18&lt;Tabelværdier!$B$166,0,1)
+IF(W24/W19&lt;Tabelværdier!$B$166,0,1)
+IF(W26/W20&lt;Tabelværdier!$C$167,0,1)
+IF('Indtast oplysninger'!W16="Ja",1,0)</f>
        <v>#VALUE!</v>
      </c>
      <c r="X64" s="131" t="e">
        <f>IF(X21/X16&lt;Tabelværdier!$B$166,0,1)
+IF(X22/X17&lt;Tabelværdier!$B$166,0,1)
+IF(X23/X18&lt;Tabelværdier!$B$166,0,1)
+IF(X24/X19&lt;Tabelværdier!$B$166,0,1)
+IF(X26/X20&lt;Tabelværdier!$C$167,0,1)
+IF('Indtast oplysninger'!X16="Ja",1,0)</f>
        <v>#VALUE!</v>
      </c>
      <c r="Y64" s="131" t="e">
        <f>IF(Y21/Y16&lt;Tabelværdier!$B$166,0,1)
+IF(Y22/Y17&lt;Tabelværdier!$B$166,0,1)
+IF(Y23/Y18&lt;Tabelværdier!$B$166,0,1)
+IF(Y24/Y19&lt;Tabelværdier!$B$166,0,1)
+IF(Y26/Y20&lt;Tabelværdier!$C$167,0,1)
+IF('Indtast oplysninger'!Y16="Ja",1,0)</f>
        <v>#VALUE!</v>
      </c>
      <c r="Z64" s="131" t="e">
        <f>IF(Z21/Z16&lt;Tabelværdier!$B$166,0,1)
+IF(Z22/Z17&lt;Tabelværdier!$B$166,0,1)
+IF(Z23/Z18&lt;Tabelværdier!$B$166,0,1)
+IF(Z24/Z19&lt;Tabelværdier!$B$166,0,1)
+IF(Z26/Z20&lt;Tabelværdier!$C$167,0,1)
+IF('Indtast oplysninger'!Z16="Ja",1,0)</f>
        <v>#VALUE!</v>
      </c>
      <c r="AA64" s="131" t="e">
        <f>IF(AA21/AA16&lt;Tabelværdier!$B$166,0,1)
+IF(AA22/AA17&lt;Tabelværdier!$B$166,0,1)
+IF(AA23/AA18&lt;Tabelværdier!$B$166,0,1)
+IF(AA24/AA19&lt;Tabelværdier!$B$166,0,1)
+IF(AA26/AA20&lt;Tabelværdier!$C$167,0,1)
+IF('Indtast oplysninger'!AA16="Ja",1,0)</f>
        <v>#VALUE!</v>
      </c>
      <c r="AB64" s="131" t="e">
        <f>IF(AB21/AB16&lt;Tabelværdier!$B$166,0,1)
+IF(AB22/AB17&lt;Tabelværdier!$B$166,0,1)
+IF(AB23/AB18&lt;Tabelværdier!$B$166,0,1)
+IF(AB24/AB19&lt;Tabelværdier!$B$166,0,1)
+IF(AB26/AB20&lt;Tabelværdier!$C$167,0,1)
+IF('Indtast oplysninger'!AB16="Ja",1,0)</f>
        <v>#VALUE!</v>
      </c>
      <c r="AC64" s="131" t="e">
        <f>IF(AC21/AC16&lt;Tabelværdier!$B$166,0,1)
+IF(AC22/AC17&lt;Tabelværdier!$B$166,0,1)
+IF(AC23/AC18&lt;Tabelværdier!$B$166,0,1)
+IF(AC24/AC19&lt;Tabelværdier!$B$166,0,1)
+IF(AC26/AC20&lt;Tabelværdier!$C$167,0,1)
+IF('Indtast oplysninger'!AC16="Ja",1,0)</f>
        <v>#VALUE!</v>
      </c>
      <c r="AD64" s="131" t="e">
        <f>IF(AD21/AD16&lt;Tabelværdier!$B$166,0,1)
+IF(AD22/AD17&lt;Tabelværdier!$B$166,0,1)
+IF(AD23/AD18&lt;Tabelværdier!$B$166,0,1)
+IF(AD24/AD19&lt;Tabelværdier!$B$166,0,1)
+IF(AD26/AD20&lt;Tabelværdier!$C$167,0,1)
+IF('Indtast oplysninger'!AD16="Ja",1,0)</f>
        <v>#VALUE!</v>
      </c>
      <c r="AE64" s="131" t="e">
        <f>IF(AE21/AE16&lt;Tabelværdier!$B$166,0,1)
+IF(AE22/AE17&lt;Tabelværdier!$B$166,0,1)
+IF(AE23/AE18&lt;Tabelværdier!$B$166,0,1)
+IF(AE24/AE19&lt;Tabelværdier!$B$166,0,1)
+IF(AE26/AE20&lt;Tabelværdier!$C$167,0,1)
+IF('Indtast oplysninger'!AE16="Ja",1,0)</f>
        <v>#VALUE!</v>
      </c>
      <c r="AF64" s="131" t="e">
        <f>IF(AF21/AF16&lt;Tabelværdier!$B$166,0,1)
+IF(AF22/AF17&lt;Tabelværdier!$B$166,0,1)
+IF(AF23/AF18&lt;Tabelværdier!$B$166,0,1)
+IF(AF24/AF19&lt;Tabelværdier!$B$166,0,1)
+IF(AF26/AF20&lt;Tabelværdier!$C$167,0,1)
+IF('Indtast oplysninger'!AF16="Ja",1,0)</f>
        <v>#VALUE!</v>
      </c>
      <c r="AG64" s="131" t="e">
        <f>IF(AG21/AG16&lt;Tabelværdier!$B$166,0,1)
+IF(AG22/AG17&lt;Tabelværdier!$B$166,0,1)
+IF(AG23/AG18&lt;Tabelværdier!$B$166,0,1)
+IF(AG24/AG19&lt;Tabelværdier!$B$166,0,1)
+IF(AG26/AG20&lt;Tabelværdier!$C$167,0,1)
+IF('Indtast oplysninger'!AG16="Ja",1,0)</f>
        <v>#VALUE!</v>
      </c>
      <c r="AH64" s="131" t="e">
        <f>IF(AH21/AH16&lt;Tabelværdier!$B$166,0,1)
+IF(AH22/AH17&lt;Tabelværdier!$B$166,0,1)
+IF(AH23/AH18&lt;Tabelværdier!$B$166,0,1)
+IF(AH24/AH19&lt;Tabelværdier!$B$166,0,1)
+IF(AH26/AH20&lt;Tabelværdier!$C$167,0,1)
+IF('Indtast oplysninger'!AH16="Ja",1,0)</f>
        <v>#VALUE!</v>
      </c>
      <c r="AI64" s="131" t="e">
        <f>IF(AI21/AI16&lt;Tabelværdier!$B$166,0,1)
+IF(AI22/AI17&lt;Tabelværdier!$B$166,0,1)
+IF(AI23/AI18&lt;Tabelværdier!$B$166,0,1)
+IF(AI24/AI19&lt;Tabelværdier!$B$166,0,1)
+IF(AI26/AI20&lt;Tabelværdier!$C$167,0,1)
+IF('Indtast oplysninger'!AI16="Ja",1,0)</f>
        <v>#VALUE!</v>
      </c>
      <c r="AJ64" s="131" t="e">
        <f>IF(AJ21/AJ16&lt;Tabelværdier!$B$166,0,1)
+IF(AJ22/AJ17&lt;Tabelværdier!$B$166,0,1)
+IF(AJ23/AJ18&lt;Tabelværdier!$B$166,0,1)
+IF(AJ24/AJ19&lt;Tabelværdier!$B$166,0,1)
+IF(AJ26/AJ20&lt;Tabelværdier!$C$167,0,1)
+IF('Indtast oplysninger'!AJ16="Ja",1,0)</f>
        <v>#VALUE!</v>
      </c>
      <c r="AK64" s="131" t="e">
        <f>IF(AK21/AK16&lt;Tabelværdier!$B$166,0,1)
+IF(AK22/AK17&lt;Tabelværdier!$B$166,0,1)
+IF(AK23/AK18&lt;Tabelværdier!$B$166,0,1)
+IF(AK24/AK19&lt;Tabelværdier!$B$166,0,1)
+IF(AK26/AK20&lt;Tabelværdier!$C$167,0,1)
+IF('Indtast oplysninger'!AK16="Ja",1,0)</f>
        <v>#VALUE!</v>
      </c>
      <c r="AL64" s="131" t="e">
        <f>IF(AL21/AL16&lt;Tabelværdier!$B$166,0,1)
+IF(AL22/AL17&lt;Tabelværdier!$B$166,0,1)
+IF(AL23/AL18&lt;Tabelværdier!$B$166,0,1)
+IF(AL24/AL19&lt;Tabelværdier!$B$166,0,1)
+IF(AL26/AL20&lt;Tabelværdier!$C$167,0,1)
+IF('Indtast oplysninger'!AL16="Ja",1,0)</f>
        <v>#VALUE!</v>
      </c>
      <c r="AM64" s="131" t="e">
        <f>IF(AM21/AM16&lt;Tabelværdier!$B$166,0,1)
+IF(AM22/AM17&lt;Tabelværdier!$B$166,0,1)
+IF(AM23/AM18&lt;Tabelværdier!$B$166,0,1)
+IF(AM24/AM19&lt;Tabelværdier!$B$166,0,1)
+IF(AM26/AM20&lt;Tabelværdier!$C$167,0,1)
+IF('Indtast oplysninger'!AM16="Ja",1,0)</f>
        <v>#VALUE!</v>
      </c>
      <c r="AN64" s="131" t="e">
        <f>IF(AN21/AN16&lt;Tabelværdier!$B$166,0,1)
+IF(AN22/AN17&lt;Tabelværdier!$B$166,0,1)
+IF(AN23/AN18&lt;Tabelværdier!$B$166,0,1)
+IF(AN24/AN19&lt;Tabelværdier!$B$166,0,1)
+IF(AN26/AN20&lt;Tabelværdier!$C$167,0,1)
+IF('Indtast oplysninger'!AN16="Ja",1,0)</f>
        <v>#VALUE!</v>
      </c>
      <c r="AO64" s="131" t="e">
        <f>IF(AO21/AO16&lt;Tabelværdier!$B$166,0,1)
+IF(AO22/AO17&lt;Tabelværdier!$B$166,0,1)
+IF(AO23/AO18&lt;Tabelværdier!$B$166,0,1)
+IF(AO24/AO19&lt;Tabelværdier!$B$166,0,1)
+IF(AO26/AO20&lt;Tabelværdier!$C$167,0,1)
+IF('Indtast oplysninger'!AO16="Ja",1,0)</f>
        <v>#VALUE!</v>
      </c>
      <c r="AP64" s="131" t="e">
        <f>IF(AP21/AP16&lt;Tabelværdier!$B$166,0,1)
+IF(AP22/AP17&lt;Tabelværdier!$B$166,0,1)
+IF(AP23/AP18&lt;Tabelværdier!$B$166,0,1)
+IF(AP24/AP19&lt;Tabelværdier!$B$166,0,1)
+IF(AP26/AP20&lt;Tabelværdier!$C$167,0,1)
+IF('Indtast oplysninger'!AP16="Ja",1,0)</f>
        <v>#VALUE!</v>
      </c>
      <c r="AQ64" s="131" t="e">
        <f>IF(AQ21/AQ16&lt;Tabelværdier!$B$166,0,1)
+IF(AQ22/AQ17&lt;Tabelværdier!$B$166,0,1)
+IF(AQ23/AQ18&lt;Tabelværdier!$B$166,0,1)
+IF(AQ24/AQ19&lt;Tabelværdier!$B$166,0,1)
+IF(AQ26/AQ20&lt;Tabelværdier!$C$167,0,1)
+IF('Indtast oplysninger'!AQ16="Ja",1,0)</f>
        <v>#VALUE!</v>
      </c>
      <c r="AR64" s="131" t="e">
        <f>IF(AR21/AR16&lt;Tabelværdier!$B$166,0,1)
+IF(AR22/AR17&lt;Tabelværdier!$B$166,0,1)
+IF(AR23/AR18&lt;Tabelværdier!$B$166,0,1)
+IF(AR24/AR19&lt;Tabelværdier!$B$166,0,1)
+IF(AR26/AR20&lt;Tabelværdier!$C$167,0,1)
+IF('Indtast oplysninger'!AR16="Ja",1,0)</f>
        <v>#VALUE!</v>
      </c>
      <c r="AS64" s="131" t="e">
        <f>IF(AS21/AS16&lt;Tabelværdier!$B$166,0,1)
+IF(AS22/AS17&lt;Tabelværdier!$B$166,0,1)
+IF(AS23/AS18&lt;Tabelværdier!$B$166,0,1)
+IF(AS24/AS19&lt;Tabelværdier!$B$166,0,1)
+IF(AS26/AS20&lt;Tabelværdier!$C$167,0,1)
+IF('Indtast oplysninger'!AS16="Ja",1,0)</f>
        <v>#VALUE!</v>
      </c>
      <c r="AT64" s="131" t="e">
        <f>IF(AT21/AT16&lt;Tabelværdier!$B$166,0,1)
+IF(AT22/AT17&lt;Tabelværdier!$B$166,0,1)
+IF(AT23/AT18&lt;Tabelværdier!$B$166,0,1)
+IF(AT24/AT19&lt;Tabelværdier!$B$166,0,1)
+IF(AT26/AT20&lt;Tabelværdier!$C$167,0,1)
+IF('Indtast oplysninger'!AT16="Ja",1,0)</f>
        <v>#VALUE!</v>
      </c>
      <c r="AU64" s="131" t="e">
        <f>IF(AU21/AU16&lt;Tabelværdier!$B$166,0,1)
+IF(AU22/AU17&lt;Tabelværdier!$B$166,0,1)
+IF(AU23/AU18&lt;Tabelværdier!$B$166,0,1)
+IF(AU24/AU19&lt;Tabelværdier!$B$166,0,1)
+IF(AU26/AU20&lt;Tabelværdier!$C$167,0,1)
+IF('Indtast oplysninger'!AU16="Ja",1,0)</f>
        <v>#VALUE!</v>
      </c>
      <c r="AV64" s="131" t="e">
        <f>IF(AV21/AV16&lt;Tabelværdier!$B$166,0,1)
+IF(AV22/AV17&lt;Tabelværdier!$B$166,0,1)
+IF(AV23/AV18&lt;Tabelværdier!$B$166,0,1)
+IF(AV24/AV19&lt;Tabelværdier!$B$166,0,1)
+IF(AV26/AV20&lt;Tabelværdier!$C$167,0,1)
+IF('Indtast oplysninger'!AV16="Ja",1,0)</f>
        <v>#VALUE!</v>
      </c>
      <c r="AW64" s="131" t="e">
        <f>IF(AW21/AW16&lt;Tabelværdier!$B$166,0,1)
+IF(AW22/AW17&lt;Tabelværdier!$B$166,0,1)
+IF(AW23/AW18&lt;Tabelværdier!$B$166,0,1)
+IF(AW24/AW19&lt;Tabelværdier!$B$166,0,1)
+IF(AW26/AW20&lt;Tabelværdier!$C$167,0,1)
+IF('Indtast oplysninger'!AW16="Ja",1,0)</f>
        <v>#VALUE!</v>
      </c>
      <c r="AX64" s="131" t="e">
        <f>IF(AX21/AX16&lt;Tabelværdier!$B$166,0,1)
+IF(AX22/AX17&lt;Tabelværdier!$B$166,0,1)
+IF(AX23/AX18&lt;Tabelværdier!$B$166,0,1)
+IF(AX24/AX19&lt;Tabelværdier!$B$166,0,1)
+IF(AX26/AX20&lt;Tabelværdier!$C$167,0,1)
+IF('Indtast oplysninger'!AX16="Ja",1,0)</f>
        <v>#VALUE!</v>
      </c>
      <c r="AY64" s="131" t="e">
        <f>IF(AY21/AY16&lt;Tabelværdier!$B$166,0,1)
+IF(AY22/AY17&lt;Tabelværdier!$B$166,0,1)
+IF(AY23/AY18&lt;Tabelværdier!$B$166,0,1)
+IF(AY24/AY19&lt;Tabelværdier!$B$166,0,1)
+IF(AY26/AY20&lt;Tabelværdier!$C$167,0,1)
+IF('Indtast oplysninger'!AY16="Ja",1,0)</f>
        <v>#VALUE!</v>
      </c>
      <c r="AZ64" s="131" t="e">
        <f>IF(AZ21/AZ16&lt;Tabelværdier!$B$166,0,1)
+IF(AZ22/AZ17&lt;Tabelværdier!$B$166,0,1)
+IF(AZ23/AZ18&lt;Tabelværdier!$B$166,0,1)
+IF(AZ24/AZ19&lt;Tabelværdier!$B$166,0,1)
+IF(AZ26/AZ20&lt;Tabelværdier!$C$167,0,1)
+IF('Indtast oplysninger'!AZ16="Ja",1,0)</f>
        <v>#VALUE!</v>
      </c>
      <c r="BA64" s="131" t="e">
        <f>IF(BA21/BA16&lt;Tabelværdier!$B$166,0,1)
+IF(BA22/BA17&lt;Tabelværdier!$B$166,0,1)
+IF(BA23/BA18&lt;Tabelværdier!$B$166,0,1)
+IF(BA24/BA19&lt;Tabelværdier!$B$166,0,1)
+IF(BA26/BA20&lt;Tabelværdier!$C$167,0,1)
+IF('Indtast oplysninger'!BA16="Ja",1,0)</f>
        <v>#VALUE!</v>
      </c>
      <c r="BB64" s="131" t="e">
        <f>IF(BB21/BB16&lt;Tabelværdier!$B$166,0,1)
+IF(BB22/BB17&lt;Tabelværdier!$B$166,0,1)
+IF(BB23/BB18&lt;Tabelværdier!$B$166,0,1)
+IF(BB24/BB19&lt;Tabelværdier!$B$166,0,1)
+IF(BB26/BB20&lt;Tabelværdier!$C$167,0,1)
+IF('Indtast oplysninger'!BB16="Ja",1,0)</f>
        <v>#VALUE!</v>
      </c>
      <c r="BC64" s="131" t="e">
        <f>IF(BC21/BC16&lt;Tabelværdier!$B$166,0,1)
+IF(BC22/BC17&lt;Tabelværdier!$B$166,0,1)
+IF(BC23/BC18&lt;Tabelværdier!$B$166,0,1)
+IF(BC24/BC19&lt;Tabelværdier!$B$166,0,1)
+IF(BC26/BC20&lt;Tabelværdier!$C$167,0,1)
+IF('Indtast oplysninger'!BC16="Ja",1,0)</f>
        <v>#VALUE!</v>
      </c>
      <c r="BD64" s="131" t="e">
        <f>IF(BD21/BD16&lt;Tabelværdier!$B$166,0,1)
+IF(BD22/BD17&lt;Tabelværdier!$B$166,0,1)
+IF(BD23/BD18&lt;Tabelværdier!$B$166,0,1)
+IF(BD24/BD19&lt;Tabelværdier!$B$166,0,1)
+IF(BD26/BD20&lt;Tabelværdier!$C$167,0,1)
+IF('Indtast oplysninger'!BD16="Ja",1,0)</f>
        <v>#VALUE!</v>
      </c>
      <c r="BE64" s="131" t="e">
        <f>IF(BE21/BE16&lt;Tabelværdier!$B$166,0,1)
+IF(BE22/BE17&lt;Tabelværdier!$B$166,0,1)
+IF(BE23/BE18&lt;Tabelværdier!$B$166,0,1)
+IF(BE24/BE19&lt;Tabelværdier!$B$166,0,1)
+IF(BE26/BE20&lt;Tabelværdier!$C$167,0,1)
+IF('Indtast oplysninger'!BE16="Ja",1,0)</f>
        <v>#VALUE!</v>
      </c>
      <c r="BF64" s="131" t="e">
        <f>IF(BF21/BF16&lt;Tabelværdier!$B$166,0,1)
+IF(BF22/BF17&lt;Tabelværdier!$B$166,0,1)
+IF(BF23/BF18&lt;Tabelværdier!$B$166,0,1)
+IF(BF24/BF19&lt;Tabelværdier!$B$166,0,1)
+IF(BF26/BF20&lt;Tabelværdier!$C$167,0,1)
+IF('Indtast oplysninger'!BF16="Ja",1,0)</f>
        <v>#VALUE!</v>
      </c>
      <c r="BG64" s="131" t="e">
        <f>IF(BG21/BG16&lt;Tabelværdier!$B$166,0,1)
+IF(BG22/BG17&lt;Tabelværdier!$B$166,0,1)
+IF(BG23/BG18&lt;Tabelværdier!$B$166,0,1)
+IF(BG24/BG19&lt;Tabelværdier!$B$166,0,1)
+IF(BG26/BG20&lt;Tabelværdier!$C$167,0,1)
+IF('Indtast oplysninger'!BG16="Ja",1,0)</f>
        <v>#VALUE!</v>
      </c>
      <c r="BH64" s="131" t="e">
        <f>IF(BH21/BH16&lt;Tabelværdier!$B$166,0,1)
+IF(BH22/BH17&lt;Tabelværdier!$B$166,0,1)
+IF(BH23/BH18&lt;Tabelværdier!$B$166,0,1)
+IF(BH24/BH19&lt;Tabelværdier!$B$166,0,1)
+IF(BH26/BH20&lt;Tabelværdier!$C$167,0,1)
+IF('Indtast oplysninger'!BH16="Ja",1,0)</f>
        <v>#VALUE!</v>
      </c>
      <c r="BI64" s="131" t="e">
        <f>IF(BI21/BI16&lt;Tabelværdier!$B$166,0,1)
+IF(BI22/BI17&lt;Tabelværdier!$B$166,0,1)
+IF(BI23/BI18&lt;Tabelværdier!$B$166,0,1)
+IF(BI24/BI19&lt;Tabelværdier!$B$166,0,1)
+IF(BI26/BI20&lt;Tabelværdier!$C$167,0,1)
+IF('Indtast oplysninger'!BI16="Ja",1,0)</f>
        <v>#VALUE!</v>
      </c>
      <c r="BJ64" s="131" t="e">
        <f>IF(BJ21/BJ16&lt;Tabelværdier!$B$166,0,1)
+IF(BJ22/BJ17&lt;Tabelværdier!$B$166,0,1)
+IF(BJ23/BJ18&lt;Tabelværdier!$B$166,0,1)
+IF(BJ24/BJ19&lt;Tabelværdier!$B$166,0,1)
+IF(BJ26/BJ20&lt;Tabelværdier!$C$167,0,1)
+IF('Indtast oplysninger'!BJ16="Ja",1,0)</f>
        <v>#VALUE!</v>
      </c>
      <c r="BK64" s="131" t="e">
        <f>IF(BK21/BK16&lt;Tabelværdier!$B$166,0,1)
+IF(BK22/BK17&lt;Tabelværdier!$B$166,0,1)
+IF(BK23/BK18&lt;Tabelværdier!$B$166,0,1)
+IF(BK24/BK19&lt;Tabelværdier!$B$166,0,1)
+IF(BK26/BK20&lt;Tabelværdier!$C$167,0,1)
+IF('Indtast oplysninger'!BK16="Ja",1,0)</f>
        <v>#VALUE!</v>
      </c>
    </row>
    <row r="65" spans="2:63" x14ac:dyDescent="0.4">
      <c r="B65" s="5" t="s">
        <v>748</v>
      </c>
      <c r="C65" s="99" t="s">
        <v>218</v>
      </c>
      <c r="D65" s="99" t="s">
        <v>218</v>
      </c>
      <c r="E65" s="92">
        <f>IFERROR(1/MAX(
E93/MAX('Indtast oplysninger'!E61,'Indtast oplysninger'!E101),
E119/MAX('Indtast oplysninger'!E41,'Indtast oplysninger'!E81),
E145/MAX('Indtast oplysninger'!E101,'Indtast oplysninger'!E61),
E171/MAX('Indtast oplysninger'!E41,'Indtast oplysninger'!E81)),0)</f>
        <v>3.6697247706422025</v>
      </c>
      <c r="F65" s="92">
        <f>IFERROR(1/MAX(
F93/MAX('Indtast oplysninger'!F61,'Indtast oplysninger'!F101),
F119/MAX('Indtast oplysninger'!F41,'Indtast oplysninger'!F81),
F145/MAX('Indtast oplysninger'!F101,'Indtast oplysninger'!F61),
F171/MAX('Indtast oplysninger'!F41,'Indtast oplysninger'!F81)),0)</f>
        <v>2.522935779816514</v>
      </c>
      <c r="G65" s="92">
        <f>IFERROR(1/MAX(
G93/MAX('Indtast oplysninger'!G61,'Indtast oplysninger'!G101),
G119/MAX('Indtast oplysninger'!G41,'Indtast oplysninger'!G81),
G145/MAX('Indtast oplysninger'!G101,'Indtast oplysninger'!G61),
G171/MAX('Indtast oplysninger'!G41,'Indtast oplysninger'!G81)),0)</f>
        <v>3.6697247706422025</v>
      </c>
      <c r="H65" s="92">
        <f>IFERROR(1/MAX(
H93/MAX('Indtast oplysninger'!H61,'Indtast oplysninger'!H101),
H119/MAX('Indtast oplysninger'!H41,'Indtast oplysninger'!H81),
H145/MAX('Indtast oplysninger'!H101,'Indtast oplysninger'!H61),
H171/MAX('Indtast oplysninger'!H41,'Indtast oplysninger'!H81)),0)</f>
        <v>3.7844036697247709</v>
      </c>
      <c r="I65" s="92">
        <f>IFERROR(1/MAX(
I93/MAX('Indtast oplysninger'!I61,'Indtast oplysninger'!I101),
I119/MAX('Indtast oplysninger'!I41,'Indtast oplysninger'!I81),
I145/MAX('Indtast oplysninger'!I101,'Indtast oplysninger'!I61),
I171/MAX('Indtast oplysninger'!I41,'Indtast oplysninger'!I81)),0)</f>
        <v>0</v>
      </c>
      <c r="J65" s="92">
        <f>IFERROR(1/MAX(
J93/MAX('Indtast oplysninger'!J61,'Indtast oplysninger'!J101),
J119/MAX('Indtast oplysninger'!J41,'Indtast oplysninger'!J81),
J145/MAX('Indtast oplysninger'!J101,'Indtast oplysninger'!J61),
J171/MAX('Indtast oplysninger'!J41,'Indtast oplysninger'!J81)),0)</f>
        <v>0</v>
      </c>
      <c r="K65" s="92">
        <f>IFERROR(1/MAX(
K93/MAX('Indtast oplysninger'!K61,'Indtast oplysninger'!K101),
K119/MAX('Indtast oplysninger'!K41,'Indtast oplysninger'!K81),
K145/MAX('Indtast oplysninger'!K101,'Indtast oplysninger'!K61),
K171/MAX('Indtast oplysninger'!K41,'Indtast oplysninger'!K81)),0)</f>
        <v>0</v>
      </c>
      <c r="L65" s="92">
        <f>IFERROR(1/MAX(
L93/MAX('Indtast oplysninger'!L61,'Indtast oplysninger'!L101),
L119/MAX('Indtast oplysninger'!L41,'Indtast oplysninger'!L81),
L145/MAX('Indtast oplysninger'!L101,'Indtast oplysninger'!L61),
L171/MAX('Indtast oplysninger'!L41,'Indtast oplysninger'!L81)),0)</f>
        <v>0</v>
      </c>
      <c r="M65" s="92">
        <f>IFERROR(1/MAX(
M93/MAX('Indtast oplysninger'!M61,'Indtast oplysninger'!M101),
M119/MAX('Indtast oplysninger'!M41,'Indtast oplysninger'!M81),
M145/MAX('Indtast oplysninger'!M101,'Indtast oplysninger'!M61),
M171/MAX('Indtast oplysninger'!M41,'Indtast oplysninger'!M81)),0)</f>
        <v>0</v>
      </c>
      <c r="N65" s="92">
        <f>IFERROR(1/MAX(
N93/MAX('Indtast oplysninger'!N61,'Indtast oplysninger'!N101),
N119/MAX('Indtast oplysninger'!N41,'Indtast oplysninger'!N81),
N145/MAX('Indtast oplysninger'!N101,'Indtast oplysninger'!N61),
N171/MAX('Indtast oplysninger'!N41,'Indtast oplysninger'!N81)),0)</f>
        <v>0</v>
      </c>
      <c r="O65" s="92">
        <f>IFERROR(1/MAX(
O93/MAX('Indtast oplysninger'!O61,'Indtast oplysninger'!O101),
O119/MAX('Indtast oplysninger'!O41,'Indtast oplysninger'!O81),
O145/MAX('Indtast oplysninger'!O101,'Indtast oplysninger'!O61),
O171/MAX('Indtast oplysninger'!O41,'Indtast oplysninger'!O81)),0)</f>
        <v>0</v>
      </c>
      <c r="P65" s="92">
        <f>IFERROR(1/MAX(
P93/MAX('Indtast oplysninger'!P61,'Indtast oplysninger'!P101),
P119/MAX('Indtast oplysninger'!P41,'Indtast oplysninger'!P81),
P145/MAX('Indtast oplysninger'!P101,'Indtast oplysninger'!P61),
P171/MAX('Indtast oplysninger'!P41,'Indtast oplysninger'!P81)),0)</f>
        <v>0</v>
      </c>
      <c r="Q65" s="92">
        <f>IFERROR(1/MAX(
Q93/MAX('Indtast oplysninger'!Q61,'Indtast oplysninger'!Q101),
Q119/MAX('Indtast oplysninger'!Q41,'Indtast oplysninger'!Q81),
Q145/MAX('Indtast oplysninger'!Q101,'Indtast oplysninger'!Q61),
Q171/MAX('Indtast oplysninger'!Q41,'Indtast oplysninger'!Q81)),0)</f>
        <v>0</v>
      </c>
      <c r="R65" s="92">
        <f>IFERROR(1/MAX(
R93/MAX('Indtast oplysninger'!R61,'Indtast oplysninger'!R101),
R119/MAX('Indtast oplysninger'!R41,'Indtast oplysninger'!R81),
R145/MAX('Indtast oplysninger'!R101,'Indtast oplysninger'!R61),
R171/MAX('Indtast oplysninger'!R41,'Indtast oplysninger'!R81)),0)</f>
        <v>0</v>
      </c>
      <c r="S65" s="92">
        <f>IFERROR(1/MAX(
S93/MAX('Indtast oplysninger'!S61,'Indtast oplysninger'!S101),
S119/MAX('Indtast oplysninger'!S41,'Indtast oplysninger'!S81),
S145/MAX('Indtast oplysninger'!S101,'Indtast oplysninger'!S61),
S171/MAX('Indtast oplysninger'!S41,'Indtast oplysninger'!S81)),0)</f>
        <v>0</v>
      </c>
      <c r="T65" s="92">
        <f>IFERROR(1/MAX(
T93/MAX('Indtast oplysninger'!T61,'Indtast oplysninger'!T101),
T119/MAX('Indtast oplysninger'!T41,'Indtast oplysninger'!T81),
T145/MAX('Indtast oplysninger'!T101,'Indtast oplysninger'!T61),
T171/MAX('Indtast oplysninger'!T41,'Indtast oplysninger'!T81)),0)</f>
        <v>0</v>
      </c>
      <c r="U65" s="92">
        <f>IFERROR(1/MAX(
U93/MAX('Indtast oplysninger'!U61,'Indtast oplysninger'!U101),
U119/MAX('Indtast oplysninger'!U41,'Indtast oplysninger'!U81),
U145/MAX('Indtast oplysninger'!U101,'Indtast oplysninger'!U61),
U171/MAX('Indtast oplysninger'!U41,'Indtast oplysninger'!U81)),0)</f>
        <v>0</v>
      </c>
      <c r="V65" s="92">
        <f>IFERROR(1/MAX(
V93/MAX('Indtast oplysninger'!V61,'Indtast oplysninger'!V101),
V119/MAX('Indtast oplysninger'!V41,'Indtast oplysninger'!V81),
V145/MAX('Indtast oplysninger'!V101,'Indtast oplysninger'!V61),
V171/MAX('Indtast oplysninger'!V41,'Indtast oplysninger'!V81)),0)</f>
        <v>0</v>
      </c>
      <c r="W65" s="92">
        <f>IFERROR(1/MAX(
W93/MAX('Indtast oplysninger'!W61,'Indtast oplysninger'!W101),
W119/MAX('Indtast oplysninger'!W41,'Indtast oplysninger'!W81),
W145/MAX('Indtast oplysninger'!W101,'Indtast oplysninger'!W61),
W171/MAX('Indtast oplysninger'!W41,'Indtast oplysninger'!W81)),0)</f>
        <v>0</v>
      </c>
      <c r="X65" s="92">
        <f>IFERROR(1/MAX(
X93/MAX('Indtast oplysninger'!X61,'Indtast oplysninger'!X101),
X119/MAX('Indtast oplysninger'!X41,'Indtast oplysninger'!X81),
X145/MAX('Indtast oplysninger'!X101,'Indtast oplysninger'!X61),
X171/MAX('Indtast oplysninger'!X41,'Indtast oplysninger'!X81)),0)</f>
        <v>0</v>
      </c>
      <c r="Y65" s="92">
        <f>IFERROR(1/MAX(
Y93/MAX('Indtast oplysninger'!Y61,'Indtast oplysninger'!Y101),
Y119/MAX('Indtast oplysninger'!Y41,'Indtast oplysninger'!Y81),
Y145/MAX('Indtast oplysninger'!Y101,'Indtast oplysninger'!Y61),
Y171/MAX('Indtast oplysninger'!Y41,'Indtast oplysninger'!Y81)),0)</f>
        <v>0</v>
      </c>
      <c r="Z65" s="92">
        <f>IFERROR(1/MAX(
Z93/MAX('Indtast oplysninger'!Z61,'Indtast oplysninger'!Z101),
Z119/MAX('Indtast oplysninger'!Z41,'Indtast oplysninger'!Z81),
Z145/MAX('Indtast oplysninger'!Z101,'Indtast oplysninger'!Z61),
Z171/MAX('Indtast oplysninger'!Z41,'Indtast oplysninger'!Z81)),0)</f>
        <v>0</v>
      </c>
      <c r="AA65" s="92">
        <f>IFERROR(1/MAX(
AA93/MAX('Indtast oplysninger'!AA61,'Indtast oplysninger'!AA101),
AA119/MAX('Indtast oplysninger'!AA41,'Indtast oplysninger'!AA81),
AA145/MAX('Indtast oplysninger'!AA101,'Indtast oplysninger'!AA61),
AA171/MAX('Indtast oplysninger'!AA41,'Indtast oplysninger'!AA81)),0)</f>
        <v>0</v>
      </c>
      <c r="AB65" s="92">
        <f>IFERROR(1/MAX(
AB93/MAX('Indtast oplysninger'!AB61,'Indtast oplysninger'!AB101),
AB119/MAX('Indtast oplysninger'!AB41,'Indtast oplysninger'!AB81),
AB145/MAX('Indtast oplysninger'!AB101,'Indtast oplysninger'!AB61),
AB171/MAX('Indtast oplysninger'!AB41,'Indtast oplysninger'!AB81)),0)</f>
        <v>0</v>
      </c>
      <c r="AC65" s="92">
        <f>IFERROR(1/MAX(
AC93/MAX('Indtast oplysninger'!AC61,'Indtast oplysninger'!AC101),
AC119/MAX('Indtast oplysninger'!AC41,'Indtast oplysninger'!AC81),
AC145/MAX('Indtast oplysninger'!AC101,'Indtast oplysninger'!AC61),
AC171/MAX('Indtast oplysninger'!AC41,'Indtast oplysninger'!AC81)),0)</f>
        <v>0</v>
      </c>
      <c r="AD65" s="92">
        <f>IFERROR(1/MAX(
AD93/MAX('Indtast oplysninger'!AD61,'Indtast oplysninger'!AD101),
AD119/MAX('Indtast oplysninger'!AD41,'Indtast oplysninger'!AD81),
AD145/MAX('Indtast oplysninger'!AD101,'Indtast oplysninger'!AD61),
AD171/MAX('Indtast oplysninger'!AD41,'Indtast oplysninger'!AD81)),0)</f>
        <v>0</v>
      </c>
      <c r="AE65" s="92">
        <f>IFERROR(1/MAX(
AE93/MAX('Indtast oplysninger'!AE61,'Indtast oplysninger'!AE101),
AE119/MAX('Indtast oplysninger'!AE41,'Indtast oplysninger'!AE81),
AE145/MAX('Indtast oplysninger'!AE101,'Indtast oplysninger'!AE61),
AE171/MAX('Indtast oplysninger'!AE41,'Indtast oplysninger'!AE81)),0)</f>
        <v>0</v>
      </c>
      <c r="AF65" s="92">
        <f>IFERROR(1/MAX(
AF93/MAX('Indtast oplysninger'!AF61,'Indtast oplysninger'!AF101),
AF119/MAX('Indtast oplysninger'!AF41,'Indtast oplysninger'!AF81),
AF145/MAX('Indtast oplysninger'!AF101,'Indtast oplysninger'!AF61),
AF171/MAX('Indtast oplysninger'!AF41,'Indtast oplysninger'!AF81)),0)</f>
        <v>0</v>
      </c>
      <c r="AG65" s="92">
        <f>IFERROR(1/MAX(
AG93/MAX('Indtast oplysninger'!AG61,'Indtast oplysninger'!AG101),
AG119/MAX('Indtast oplysninger'!AG41,'Indtast oplysninger'!AG81),
AG145/MAX('Indtast oplysninger'!AG101,'Indtast oplysninger'!AG61),
AG171/MAX('Indtast oplysninger'!AG41,'Indtast oplysninger'!AG81)),0)</f>
        <v>0</v>
      </c>
      <c r="AH65" s="92">
        <f>IFERROR(1/MAX(
AH93/MAX('Indtast oplysninger'!AH61,'Indtast oplysninger'!AH101),
AH119/MAX('Indtast oplysninger'!AH41,'Indtast oplysninger'!AH81),
AH145/MAX('Indtast oplysninger'!AH101,'Indtast oplysninger'!AH61),
AH171/MAX('Indtast oplysninger'!AH41,'Indtast oplysninger'!AH81)),0)</f>
        <v>0</v>
      </c>
      <c r="AI65" s="92">
        <f>IFERROR(1/MAX(
AI93/MAX('Indtast oplysninger'!AI61,'Indtast oplysninger'!AI101),
AI119/MAX('Indtast oplysninger'!AI41,'Indtast oplysninger'!AI81),
AI145/MAX('Indtast oplysninger'!AI101,'Indtast oplysninger'!AI61),
AI171/MAX('Indtast oplysninger'!AI41,'Indtast oplysninger'!AI81)),0)</f>
        <v>0</v>
      </c>
      <c r="AJ65" s="92">
        <f>IFERROR(1/MAX(
AJ93/MAX('Indtast oplysninger'!AJ61,'Indtast oplysninger'!AJ101),
AJ119/MAX('Indtast oplysninger'!AJ41,'Indtast oplysninger'!AJ81),
AJ145/MAX('Indtast oplysninger'!AJ101,'Indtast oplysninger'!AJ61),
AJ171/MAX('Indtast oplysninger'!AJ41,'Indtast oplysninger'!AJ81)),0)</f>
        <v>0</v>
      </c>
      <c r="AK65" s="92">
        <f>IFERROR(1/MAX(
AK93/MAX('Indtast oplysninger'!AK61,'Indtast oplysninger'!AK101),
AK119/MAX('Indtast oplysninger'!AK41,'Indtast oplysninger'!AK81),
AK145/MAX('Indtast oplysninger'!AK101,'Indtast oplysninger'!AK61),
AK171/MAX('Indtast oplysninger'!AK41,'Indtast oplysninger'!AK81)),0)</f>
        <v>0</v>
      </c>
      <c r="AL65" s="92">
        <f>IFERROR(1/MAX(
AL93/MAX('Indtast oplysninger'!AL61,'Indtast oplysninger'!AL101),
AL119/MAX('Indtast oplysninger'!AL41,'Indtast oplysninger'!AL81),
AL145/MAX('Indtast oplysninger'!AL101,'Indtast oplysninger'!AL61),
AL171/MAX('Indtast oplysninger'!AL41,'Indtast oplysninger'!AL81)),0)</f>
        <v>0</v>
      </c>
      <c r="AM65" s="92">
        <f>IFERROR(1/MAX(
AM93/MAX('Indtast oplysninger'!AM61,'Indtast oplysninger'!AM101),
AM119/MAX('Indtast oplysninger'!AM41,'Indtast oplysninger'!AM81),
AM145/MAX('Indtast oplysninger'!AM101,'Indtast oplysninger'!AM61),
AM171/MAX('Indtast oplysninger'!AM41,'Indtast oplysninger'!AM81)),0)</f>
        <v>0</v>
      </c>
      <c r="AN65" s="92">
        <f>IFERROR(1/MAX(
AN93/MAX('Indtast oplysninger'!AN61,'Indtast oplysninger'!AN101),
AN119/MAX('Indtast oplysninger'!AN41,'Indtast oplysninger'!AN81),
AN145/MAX('Indtast oplysninger'!AN101,'Indtast oplysninger'!AN61),
AN171/MAX('Indtast oplysninger'!AN41,'Indtast oplysninger'!AN81)),0)</f>
        <v>0</v>
      </c>
      <c r="AO65" s="92">
        <f>IFERROR(1/MAX(
AO93/MAX('Indtast oplysninger'!AO61,'Indtast oplysninger'!AO101),
AO119/MAX('Indtast oplysninger'!AO41,'Indtast oplysninger'!AO81),
AO145/MAX('Indtast oplysninger'!AO101,'Indtast oplysninger'!AO61),
AO171/MAX('Indtast oplysninger'!AO41,'Indtast oplysninger'!AO81)),0)</f>
        <v>0</v>
      </c>
      <c r="AP65" s="92">
        <f>IFERROR(1/MAX(
AP93/MAX('Indtast oplysninger'!AP61,'Indtast oplysninger'!AP101),
AP119/MAX('Indtast oplysninger'!AP41,'Indtast oplysninger'!AP81),
AP145/MAX('Indtast oplysninger'!AP101,'Indtast oplysninger'!AP61),
AP171/MAX('Indtast oplysninger'!AP41,'Indtast oplysninger'!AP81)),0)</f>
        <v>0</v>
      </c>
      <c r="AQ65" s="92">
        <f>IFERROR(1/MAX(
AQ93/MAX('Indtast oplysninger'!AQ61,'Indtast oplysninger'!AQ101),
AQ119/MAX('Indtast oplysninger'!AQ41,'Indtast oplysninger'!AQ81),
AQ145/MAX('Indtast oplysninger'!AQ101,'Indtast oplysninger'!AQ61),
AQ171/MAX('Indtast oplysninger'!AQ41,'Indtast oplysninger'!AQ81)),0)</f>
        <v>0</v>
      </c>
      <c r="AR65" s="92">
        <f>IFERROR(1/MAX(
AR93/MAX('Indtast oplysninger'!AR61,'Indtast oplysninger'!AR101),
AR119/MAX('Indtast oplysninger'!AR41,'Indtast oplysninger'!AR81),
AR145/MAX('Indtast oplysninger'!AR101,'Indtast oplysninger'!AR61),
AR171/MAX('Indtast oplysninger'!AR41,'Indtast oplysninger'!AR81)),0)</f>
        <v>0</v>
      </c>
      <c r="AS65" s="92">
        <f>IFERROR(1/MAX(
AS93/MAX('Indtast oplysninger'!AS61,'Indtast oplysninger'!AS101),
AS119/MAX('Indtast oplysninger'!AS41,'Indtast oplysninger'!AS81),
AS145/MAX('Indtast oplysninger'!AS101,'Indtast oplysninger'!AS61),
AS171/MAX('Indtast oplysninger'!AS41,'Indtast oplysninger'!AS81)),0)</f>
        <v>0</v>
      </c>
      <c r="AT65" s="92">
        <f>IFERROR(1/MAX(
AT93/MAX('Indtast oplysninger'!AT61,'Indtast oplysninger'!AT101),
AT119/MAX('Indtast oplysninger'!AT41,'Indtast oplysninger'!AT81),
AT145/MAX('Indtast oplysninger'!AT101,'Indtast oplysninger'!AT61),
AT171/MAX('Indtast oplysninger'!AT41,'Indtast oplysninger'!AT81)),0)</f>
        <v>0</v>
      </c>
      <c r="AU65" s="92">
        <f>IFERROR(1/MAX(
AU93/MAX('Indtast oplysninger'!AU61,'Indtast oplysninger'!AU101),
AU119/MAX('Indtast oplysninger'!AU41,'Indtast oplysninger'!AU81),
AU145/MAX('Indtast oplysninger'!AU101,'Indtast oplysninger'!AU61),
AU171/MAX('Indtast oplysninger'!AU41,'Indtast oplysninger'!AU81)),0)</f>
        <v>0</v>
      </c>
      <c r="AV65" s="92">
        <f>IFERROR(1/MAX(
AV93/MAX('Indtast oplysninger'!AV61,'Indtast oplysninger'!AV101),
AV119/MAX('Indtast oplysninger'!AV41,'Indtast oplysninger'!AV81),
AV145/MAX('Indtast oplysninger'!AV101,'Indtast oplysninger'!AV61),
AV171/MAX('Indtast oplysninger'!AV41,'Indtast oplysninger'!AV81)),0)</f>
        <v>0</v>
      </c>
      <c r="AW65" s="92">
        <f>IFERROR(1/MAX(
AW93/MAX('Indtast oplysninger'!AW61,'Indtast oplysninger'!AW101),
AW119/MAX('Indtast oplysninger'!AW41,'Indtast oplysninger'!AW81),
AW145/MAX('Indtast oplysninger'!AW101,'Indtast oplysninger'!AW61),
AW171/MAX('Indtast oplysninger'!AW41,'Indtast oplysninger'!AW81)),0)</f>
        <v>0</v>
      </c>
      <c r="AX65" s="92">
        <f>IFERROR(1/MAX(
AX93/MAX('Indtast oplysninger'!AX61,'Indtast oplysninger'!AX101),
AX119/MAX('Indtast oplysninger'!AX41,'Indtast oplysninger'!AX81),
AX145/MAX('Indtast oplysninger'!AX101,'Indtast oplysninger'!AX61),
AX171/MAX('Indtast oplysninger'!AX41,'Indtast oplysninger'!AX81)),0)</f>
        <v>0</v>
      </c>
      <c r="AY65" s="92">
        <f>IFERROR(1/MAX(
AY93/MAX('Indtast oplysninger'!AY61,'Indtast oplysninger'!AY101),
AY119/MAX('Indtast oplysninger'!AY41,'Indtast oplysninger'!AY81),
AY145/MAX('Indtast oplysninger'!AY101,'Indtast oplysninger'!AY61),
AY171/MAX('Indtast oplysninger'!AY41,'Indtast oplysninger'!AY81)),0)</f>
        <v>0</v>
      </c>
      <c r="AZ65" s="92">
        <f>IFERROR(1/MAX(
AZ93/MAX('Indtast oplysninger'!AZ61,'Indtast oplysninger'!AZ101),
AZ119/MAX('Indtast oplysninger'!AZ41,'Indtast oplysninger'!AZ81),
AZ145/MAX('Indtast oplysninger'!AZ101,'Indtast oplysninger'!AZ61),
AZ171/MAX('Indtast oplysninger'!AZ41,'Indtast oplysninger'!AZ81)),0)</f>
        <v>0</v>
      </c>
      <c r="BA65" s="92">
        <f>IFERROR(1/MAX(
BA93/MAX('Indtast oplysninger'!BA61,'Indtast oplysninger'!BA101),
BA119/MAX('Indtast oplysninger'!BA41,'Indtast oplysninger'!BA81),
BA145/MAX('Indtast oplysninger'!BA101,'Indtast oplysninger'!BA61),
BA171/MAX('Indtast oplysninger'!BA41,'Indtast oplysninger'!BA81)),0)</f>
        <v>0</v>
      </c>
      <c r="BB65" s="92">
        <f>IFERROR(1/MAX(
BB93/MAX('Indtast oplysninger'!BB61,'Indtast oplysninger'!BB101),
BB119/MAX('Indtast oplysninger'!BB41,'Indtast oplysninger'!BB81),
BB145/MAX('Indtast oplysninger'!BB101,'Indtast oplysninger'!BB61),
BB171/MAX('Indtast oplysninger'!BB41,'Indtast oplysninger'!BB81)),0)</f>
        <v>0</v>
      </c>
      <c r="BC65" s="92">
        <f>IFERROR(1/MAX(
BC93/MAX('Indtast oplysninger'!BC61,'Indtast oplysninger'!BC101),
BC119/MAX('Indtast oplysninger'!BC41,'Indtast oplysninger'!BC81),
BC145/MAX('Indtast oplysninger'!BC101,'Indtast oplysninger'!BC61),
BC171/MAX('Indtast oplysninger'!BC41,'Indtast oplysninger'!BC81)),0)</f>
        <v>0</v>
      </c>
      <c r="BD65" s="92">
        <f>IFERROR(1/MAX(
BD93/MAX('Indtast oplysninger'!BD61,'Indtast oplysninger'!BD101),
BD119/MAX('Indtast oplysninger'!BD41,'Indtast oplysninger'!BD81),
BD145/MAX('Indtast oplysninger'!BD101,'Indtast oplysninger'!BD61),
BD171/MAX('Indtast oplysninger'!BD41,'Indtast oplysninger'!BD81)),0)</f>
        <v>0</v>
      </c>
      <c r="BE65" s="92">
        <f>IFERROR(1/MAX(
BE93/MAX('Indtast oplysninger'!BE61,'Indtast oplysninger'!BE101),
BE119/MAX('Indtast oplysninger'!BE41,'Indtast oplysninger'!BE81),
BE145/MAX('Indtast oplysninger'!BE101,'Indtast oplysninger'!BE61),
BE171/MAX('Indtast oplysninger'!BE41,'Indtast oplysninger'!BE81)),0)</f>
        <v>0</v>
      </c>
      <c r="BF65" s="92">
        <f>IFERROR(1/MAX(
BF93/MAX('Indtast oplysninger'!BF61,'Indtast oplysninger'!BF101),
BF119/MAX('Indtast oplysninger'!BF41,'Indtast oplysninger'!BF81),
BF145/MAX('Indtast oplysninger'!BF101,'Indtast oplysninger'!BF61),
BF171/MAX('Indtast oplysninger'!BF41,'Indtast oplysninger'!BF81)),0)</f>
        <v>0</v>
      </c>
      <c r="BG65" s="92">
        <f>IFERROR(1/MAX(
BG93/MAX('Indtast oplysninger'!BG61,'Indtast oplysninger'!BG101),
BG119/MAX('Indtast oplysninger'!BG41,'Indtast oplysninger'!BG81),
BG145/MAX('Indtast oplysninger'!BG101,'Indtast oplysninger'!BG61),
BG171/MAX('Indtast oplysninger'!BG41,'Indtast oplysninger'!BG81)),0)</f>
        <v>0</v>
      </c>
      <c r="BH65" s="92">
        <f>IFERROR(1/MAX(
BH93/MAX('Indtast oplysninger'!BH61,'Indtast oplysninger'!BH101),
BH119/MAX('Indtast oplysninger'!BH41,'Indtast oplysninger'!BH81),
BH145/MAX('Indtast oplysninger'!BH101,'Indtast oplysninger'!BH61),
BH171/MAX('Indtast oplysninger'!BH41,'Indtast oplysninger'!BH81)),0)</f>
        <v>0</v>
      </c>
      <c r="BI65" s="92">
        <f>IFERROR(1/MAX(
BI93/MAX('Indtast oplysninger'!BI61,'Indtast oplysninger'!BI101),
BI119/MAX('Indtast oplysninger'!BI41,'Indtast oplysninger'!BI81),
BI145/MAX('Indtast oplysninger'!BI101,'Indtast oplysninger'!BI61),
BI171/MAX('Indtast oplysninger'!BI41,'Indtast oplysninger'!BI81)),0)</f>
        <v>0</v>
      </c>
      <c r="BJ65" s="92">
        <f>IFERROR(1/MAX(
BJ93/MAX('Indtast oplysninger'!BJ61,'Indtast oplysninger'!BJ101),
BJ119/MAX('Indtast oplysninger'!BJ41,'Indtast oplysninger'!BJ81),
BJ145/MAX('Indtast oplysninger'!BJ101,'Indtast oplysninger'!BJ61),
BJ171/MAX('Indtast oplysninger'!BJ41,'Indtast oplysninger'!BJ81)),0)</f>
        <v>0</v>
      </c>
      <c r="BK65" s="92">
        <f>IFERROR(1/MAX(
BK93/MAX('Indtast oplysninger'!BK61,'Indtast oplysninger'!BK101),
BK119/MAX('Indtast oplysninger'!BK41,'Indtast oplysninger'!BK81),
BK145/MAX('Indtast oplysninger'!BK101,'Indtast oplysninger'!BK61),
BK171/MAX('Indtast oplysninger'!BK41,'Indtast oplysninger'!BK81)),0)</f>
        <v>0</v>
      </c>
    </row>
    <row r="66" spans="2:63" x14ac:dyDescent="0.4">
      <c r="B66" s="5" t="s">
        <v>625</v>
      </c>
      <c r="C66" s="99" t="s">
        <v>218</v>
      </c>
      <c r="D66" s="99" t="s">
        <v>218</v>
      </c>
      <c r="E66" s="92">
        <f>E65/E64</f>
        <v>3.6697247706422025</v>
      </c>
      <c r="F66" s="92">
        <f t="shared" ref="F66:BK66" si="22">F65/F64</f>
        <v>2.522935779816514</v>
      </c>
      <c r="G66" s="92">
        <f t="shared" si="22"/>
        <v>3.6697247706422025</v>
      </c>
      <c r="H66" s="92">
        <f t="shared" si="22"/>
        <v>3.7844036697247709</v>
      </c>
      <c r="I66" s="92" t="e">
        <f t="shared" si="22"/>
        <v>#VALUE!</v>
      </c>
      <c r="J66" s="92" t="e">
        <f t="shared" si="22"/>
        <v>#VALUE!</v>
      </c>
      <c r="K66" s="92" t="e">
        <f t="shared" si="22"/>
        <v>#VALUE!</v>
      </c>
      <c r="L66" s="92" t="e">
        <f t="shared" si="22"/>
        <v>#VALUE!</v>
      </c>
      <c r="M66" s="92" t="e">
        <f t="shared" si="22"/>
        <v>#VALUE!</v>
      </c>
      <c r="N66" s="92" t="e">
        <f t="shared" si="22"/>
        <v>#VALUE!</v>
      </c>
      <c r="O66" s="92" t="e">
        <f t="shared" si="22"/>
        <v>#VALUE!</v>
      </c>
      <c r="P66" s="92" t="e">
        <f t="shared" si="22"/>
        <v>#VALUE!</v>
      </c>
      <c r="Q66" s="92" t="e">
        <f t="shared" si="22"/>
        <v>#VALUE!</v>
      </c>
      <c r="R66" s="92" t="e">
        <f t="shared" si="22"/>
        <v>#VALUE!</v>
      </c>
      <c r="S66" s="92" t="e">
        <f t="shared" si="22"/>
        <v>#VALUE!</v>
      </c>
      <c r="T66" s="92" t="e">
        <f t="shared" si="22"/>
        <v>#VALUE!</v>
      </c>
      <c r="U66" s="92" t="e">
        <f t="shared" si="22"/>
        <v>#VALUE!</v>
      </c>
      <c r="V66" s="92" t="e">
        <f t="shared" si="22"/>
        <v>#VALUE!</v>
      </c>
      <c r="W66" s="92" t="e">
        <f t="shared" si="22"/>
        <v>#VALUE!</v>
      </c>
      <c r="X66" s="92" t="e">
        <f t="shared" si="22"/>
        <v>#VALUE!</v>
      </c>
      <c r="Y66" s="92" t="e">
        <f t="shared" si="22"/>
        <v>#VALUE!</v>
      </c>
      <c r="Z66" s="92" t="e">
        <f t="shared" si="22"/>
        <v>#VALUE!</v>
      </c>
      <c r="AA66" s="92" t="e">
        <f t="shared" si="22"/>
        <v>#VALUE!</v>
      </c>
      <c r="AB66" s="92" t="e">
        <f t="shared" si="22"/>
        <v>#VALUE!</v>
      </c>
      <c r="AC66" s="92" t="e">
        <f t="shared" si="22"/>
        <v>#VALUE!</v>
      </c>
      <c r="AD66" s="92" t="e">
        <f t="shared" si="22"/>
        <v>#VALUE!</v>
      </c>
      <c r="AE66" s="92" t="e">
        <f t="shared" si="22"/>
        <v>#VALUE!</v>
      </c>
      <c r="AF66" s="92" t="e">
        <f t="shared" si="22"/>
        <v>#VALUE!</v>
      </c>
      <c r="AG66" s="92" t="e">
        <f t="shared" si="22"/>
        <v>#VALUE!</v>
      </c>
      <c r="AH66" s="92" t="e">
        <f t="shared" si="22"/>
        <v>#VALUE!</v>
      </c>
      <c r="AI66" s="92" t="e">
        <f t="shared" si="22"/>
        <v>#VALUE!</v>
      </c>
      <c r="AJ66" s="92" t="e">
        <f t="shared" si="22"/>
        <v>#VALUE!</v>
      </c>
      <c r="AK66" s="92" t="e">
        <f t="shared" si="22"/>
        <v>#VALUE!</v>
      </c>
      <c r="AL66" s="92" t="e">
        <f t="shared" si="22"/>
        <v>#VALUE!</v>
      </c>
      <c r="AM66" s="92" t="e">
        <f t="shared" si="22"/>
        <v>#VALUE!</v>
      </c>
      <c r="AN66" s="92" t="e">
        <f t="shared" si="22"/>
        <v>#VALUE!</v>
      </c>
      <c r="AO66" s="92" t="e">
        <f t="shared" si="22"/>
        <v>#VALUE!</v>
      </c>
      <c r="AP66" s="92" t="e">
        <f t="shared" si="22"/>
        <v>#VALUE!</v>
      </c>
      <c r="AQ66" s="92" t="e">
        <f t="shared" si="22"/>
        <v>#VALUE!</v>
      </c>
      <c r="AR66" s="92" t="e">
        <f t="shared" si="22"/>
        <v>#VALUE!</v>
      </c>
      <c r="AS66" s="92" t="e">
        <f t="shared" si="22"/>
        <v>#VALUE!</v>
      </c>
      <c r="AT66" s="92" t="e">
        <f t="shared" si="22"/>
        <v>#VALUE!</v>
      </c>
      <c r="AU66" s="92" t="e">
        <f t="shared" si="22"/>
        <v>#VALUE!</v>
      </c>
      <c r="AV66" s="92" t="e">
        <f t="shared" si="22"/>
        <v>#VALUE!</v>
      </c>
      <c r="AW66" s="92" t="e">
        <f t="shared" si="22"/>
        <v>#VALUE!</v>
      </c>
      <c r="AX66" s="92" t="e">
        <f t="shared" si="22"/>
        <v>#VALUE!</v>
      </c>
      <c r="AY66" s="92" t="e">
        <f t="shared" si="22"/>
        <v>#VALUE!</v>
      </c>
      <c r="AZ66" s="92" t="e">
        <f t="shared" si="22"/>
        <v>#VALUE!</v>
      </c>
      <c r="BA66" s="92" t="e">
        <f t="shared" si="22"/>
        <v>#VALUE!</v>
      </c>
      <c r="BB66" s="92" t="e">
        <f t="shared" si="22"/>
        <v>#VALUE!</v>
      </c>
      <c r="BC66" s="92" t="e">
        <f t="shared" si="22"/>
        <v>#VALUE!</v>
      </c>
      <c r="BD66" s="92" t="e">
        <f t="shared" si="22"/>
        <v>#VALUE!</v>
      </c>
      <c r="BE66" s="92" t="e">
        <f t="shared" si="22"/>
        <v>#VALUE!</v>
      </c>
      <c r="BF66" s="92" t="e">
        <f t="shared" si="22"/>
        <v>#VALUE!</v>
      </c>
      <c r="BG66" s="92" t="e">
        <f t="shared" si="22"/>
        <v>#VALUE!</v>
      </c>
      <c r="BH66" s="92" t="e">
        <f t="shared" si="22"/>
        <v>#VALUE!</v>
      </c>
      <c r="BI66" s="92" t="e">
        <f t="shared" si="22"/>
        <v>#VALUE!</v>
      </c>
      <c r="BJ66" s="92" t="e">
        <f t="shared" si="22"/>
        <v>#VALUE!</v>
      </c>
      <c r="BK66" s="92" t="e">
        <f t="shared" si="22"/>
        <v>#VALUE!</v>
      </c>
    </row>
    <row r="67" spans="2:63" x14ac:dyDescent="0.4">
      <c r="B67" s="5" t="s">
        <v>2</v>
      </c>
      <c r="C67" s="99" t="s">
        <v>218</v>
      </c>
      <c r="D67" s="99" t="s">
        <v>218</v>
      </c>
      <c r="E67" s="92" t="str">
        <f>IF(OR('Indtast oplysninger'!E17="&lt; vælg fra listen &gt;",
'Indtast oplysninger'!E17="Ingen"),"Ingen",
IF('Indtast oplysninger'!E17="Kun delvist","Delvist","Ja"))</f>
        <v>Ja</v>
      </c>
      <c r="F67" s="92" t="str">
        <f>IF(OR('Indtast oplysninger'!F17="&lt; vælg fra listen &gt;",
'Indtast oplysninger'!F17="Ingen"),"Ingen",
IF('Indtast oplysninger'!F17="Kun delvist","Delvist","Ja"))</f>
        <v>Ja</v>
      </c>
      <c r="G67" s="92" t="str">
        <f>IF(OR('Indtast oplysninger'!G17="&lt; vælg fra listen &gt;",
'Indtast oplysninger'!G17="Ingen"),"Ingen",
IF('Indtast oplysninger'!G17="Kun delvist","Delvist","Ja"))</f>
        <v>Ja</v>
      </c>
      <c r="H67" s="92" t="str">
        <f>IF(OR('Indtast oplysninger'!H17="&lt; vælg fra listen &gt;",
'Indtast oplysninger'!H17="Ingen"),"Ingen",
IF('Indtast oplysninger'!H17="Kun delvist","Delvist","Ja"))</f>
        <v>Ja</v>
      </c>
      <c r="I67" s="92" t="str">
        <f>IF(OR('Indtast oplysninger'!I17="&lt; vælg fra listen &gt;",
'Indtast oplysninger'!I17="Ingen"),"Ingen",
IF('Indtast oplysninger'!I17="Kun delvist","Delvist","Ja"))</f>
        <v>Ingen</v>
      </c>
      <c r="J67" s="92" t="str">
        <f>IF(OR('Indtast oplysninger'!J17="&lt; vælg fra listen &gt;",
'Indtast oplysninger'!J17="Ingen"),"Ingen",
IF('Indtast oplysninger'!J17="Kun delvist","Delvist","Ja"))</f>
        <v>Ingen</v>
      </c>
      <c r="K67" s="92" t="str">
        <f>IF(OR('Indtast oplysninger'!K17="&lt; vælg fra listen &gt;",
'Indtast oplysninger'!K17="Ingen"),"Ingen",
IF('Indtast oplysninger'!K17="Kun delvist","Delvist","Ja"))</f>
        <v>Ingen</v>
      </c>
      <c r="L67" s="92" t="str">
        <f>IF(OR('Indtast oplysninger'!L17="&lt; vælg fra listen &gt;",
'Indtast oplysninger'!L17="Ingen"),"Ingen",
IF('Indtast oplysninger'!L17="Kun delvist","Delvist","Ja"))</f>
        <v>Ingen</v>
      </c>
      <c r="M67" s="92" t="str">
        <f>IF(OR('Indtast oplysninger'!M17="&lt; vælg fra listen &gt;",
'Indtast oplysninger'!M17="Ingen"),"Ingen",
IF('Indtast oplysninger'!M17="Kun delvist","Delvist","Ja"))</f>
        <v>Ingen</v>
      </c>
      <c r="N67" s="92" t="str">
        <f>IF(OR('Indtast oplysninger'!N17="&lt; vælg fra listen &gt;",
'Indtast oplysninger'!N17="Ingen"),"Ingen",
IF('Indtast oplysninger'!N17="Kun delvist","Delvist","Ja"))</f>
        <v>Ingen</v>
      </c>
      <c r="O67" s="92" t="str">
        <f>IF(OR('Indtast oplysninger'!O17="&lt; vælg fra listen &gt;",
'Indtast oplysninger'!O17="Ingen"),"Ingen",
IF('Indtast oplysninger'!O17="Kun delvist","Delvist","Ja"))</f>
        <v>Ingen</v>
      </c>
      <c r="P67" s="92" t="str">
        <f>IF(OR('Indtast oplysninger'!P17="&lt; vælg fra listen &gt;",
'Indtast oplysninger'!P17="Ingen"),"Ingen",
IF('Indtast oplysninger'!P17="Kun delvist","Delvist","Ja"))</f>
        <v>Ingen</v>
      </c>
      <c r="Q67" s="92" t="str">
        <f>IF(OR('Indtast oplysninger'!Q17="&lt; vælg fra listen &gt;",
'Indtast oplysninger'!Q17="Ingen"),"Ingen",
IF('Indtast oplysninger'!Q17="Kun delvist","Delvist","Ja"))</f>
        <v>Ingen</v>
      </c>
      <c r="R67" s="92" t="str">
        <f>IF(OR('Indtast oplysninger'!R17="&lt; vælg fra listen &gt;",
'Indtast oplysninger'!R17="Ingen"),"Ingen",
IF('Indtast oplysninger'!R17="Kun delvist","Delvist","Ja"))</f>
        <v>Ingen</v>
      </c>
      <c r="S67" s="92" t="str">
        <f>IF(OR('Indtast oplysninger'!S17="&lt; vælg fra listen &gt;",
'Indtast oplysninger'!S17="Ingen"),"Ingen",
IF('Indtast oplysninger'!S17="Kun delvist","Delvist","Ja"))</f>
        <v>Ingen</v>
      </c>
      <c r="T67" s="92" t="str">
        <f>IF(OR('Indtast oplysninger'!T17="&lt; vælg fra listen &gt;",
'Indtast oplysninger'!T17="Ingen"),"Ingen",
IF('Indtast oplysninger'!T17="Kun delvist","Delvist","Ja"))</f>
        <v>Ingen</v>
      </c>
      <c r="U67" s="92" t="str">
        <f>IF(OR('Indtast oplysninger'!U17="&lt; vælg fra listen &gt;",
'Indtast oplysninger'!U17="Ingen"),"Ingen",
IF('Indtast oplysninger'!U17="Kun delvist","Delvist","Ja"))</f>
        <v>Ingen</v>
      </c>
      <c r="V67" s="92" t="str">
        <f>IF(OR('Indtast oplysninger'!V17="&lt; vælg fra listen &gt;",
'Indtast oplysninger'!V17="Ingen"),"Ingen",
IF('Indtast oplysninger'!V17="Kun delvist","Delvist","Ja"))</f>
        <v>Ingen</v>
      </c>
      <c r="W67" s="92" t="str">
        <f>IF(OR('Indtast oplysninger'!W17="&lt; vælg fra listen &gt;",
'Indtast oplysninger'!W17="Ingen"),"Ingen",
IF('Indtast oplysninger'!W17="Kun delvist","Delvist","Ja"))</f>
        <v>Ingen</v>
      </c>
      <c r="X67" s="92" t="str">
        <f>IF(OR('Indtast oplysninger'!X17="&lt; vælg fra listen &gt;",
'Indtast oplysninger'!X17="Ingen"),"Ingen",
IF('Indtast oplysninger'!X17="Kun delvist","Delvist","Ja"))</f>
        <v>Ingen</v>
      </c>
      <c r="Y67" s="92" t="str">
        <f>IF(OR('Indtast oplysninger'!Y17="&lt; vælg fra listen &gt;",
'Indtast oplysninger'!Y17="Ingen"),"Ingen",
IF('Indtast oplysninger'!Y17="Kun delvist","Delvist","Ja"))</f>
        <v>Ingen</v>
      </c>
      <c r="Z67" s="92" t="str">
        <f>IF(OR('Indtast oplysninger'!Z17="&lt; vælg fra listen &gt;",
'Indtast oplysninger'!Z17="Ingen"),"Ingen",
IF('Indtast oplysninger'!Z17="Kun delvist","Delvist","Ja"))</f>
        <v>Ingen</v>
      </c>
      <c r="AA67" s="92" t="str">
        <f>IF(OR('Indtast oplysninger'!AA17="&lt; vælg fra listen &gt;",
'Indtast oplysninger'!AA17="Ingen"),"Ingen",
IF('Indtast oplysninger'!AA17="Kun delvist","Delvist","Ja"))</f>
        <v>Ingen</v>
      </c>
      <c r="AB67" s="92" t="str">
        <f>IF(OR('Indtast oplysninger'!AB17="&lt; vælg fra listen &gt;",
'Indtast oplysninger'!AB17="Ingen"),"Ingen",
IF('Indtast oplysninger'!AB17="Kun delvist","Delvist","Ja"))</f>
        <v>Ingen</v>
      </c>
      <c r="AC67" s="92" t="str">
        <f>IF(OR('Indtast oplysninger'!AC17="&lt; vælg fra listen &gt;",
'Indtast oplysninger'!AC17="Ingen"),"Ingen",
IF('Indtast oplysninger'!AC17="Kun delvist","Delvist","Ja"))</f>
        <v>Ingen</v>
      </c>
      <c r="AD67" s="92" t="str">
        <f>IF(OR('Indtast oplysninger'!AD17="&lt; vælg fra listen &gt;",
'Indtast oplysninger'!AD17="Ingen"),"Ingen",
IF('Indtast oplysninger'!AD17="Kun delvist","Delvist","Ja"))</f>
        <v>Ingen</v>
      </c>
      <c r="AE67" s="92" t="str">
        <f>IF(OR('Indtast oplysninger'!AE17="&lt; vælg fra listen &gt;",
'Indtast oplysninger'!AE17="Ingen"),"Ingen",
IF('Indtast oplysninger'!AE17="Kun delvist","Delvist","Ja"))</f>
        <v>Ingen</v>
      </c>
      <c r="AF67" s="92" t="str">
        <f>IF(OR('Indtast oplysninger'!AF17="&lt; vælg fra listen &gt;",
'Indtast oplysninger'!AF17="Ingen"),"Ingen",
IF('Indtast oplysninger'!AF17="Kun delvist","Delvist","Ja"))</f>
        <v>Ingen</v>
      </c>
      <c r="AG67" s="92" t="str">
        <f>IF(OR('Indtast oplysninger'!AG17="&lt; vælg fra listen &gt;",
'Indtast oplysninger'!AG17="Ingen"),"Ingen",
IF('Indtast oplysninger'!AG17="Kun delvist","Delvist","Ja"))</f>
        <v>Ingen</v>
      </c>
      <c r="AH67" s="92" t="str">
        <f>IF(OR('Indtast oplysninger'!AH17="&lt; vælg fra listen &gt;",
'Indtast oplysninger'!AH17="Ingen"),"Ingen",
IF('Indtast oplysninger'!AH17="Kun delvist","Delvist","Ja"))</f>
        <v>Ingen</v>
      </c>
      <c r="AI67" s="92" t="str">
        <f>IF(OR('Indtast oplysninger'!AI17="&lt; vælg fra listen &gt;",
'Indtast oplysninger'!AI17="Ingen"),"Ingen",
IF('Indtast oplysninger'!AI17="Kun delvist","Delvist","Ja"))</f>
        <v>Ingen</v>
      </c>
      <c r="AJ67" s="92" t="str">
        <f>IF(OR('Indtast oplysninger'!AJ17="&lt; vælg fra listen &gt;",
'Indtast oplysninger'!AJ17="Ingen"),"Ingen",
IF('Indtast oplysninger'!AJ17="Kun delvist","Delvist","Ja"))</f>
        <v>Ingen</v>
      </c>
      <c r="AK67" s="92" t="str">
        <f>IF(OR('Indtast oplysninger'!AK17="&lt; vælg fra listen &gt;",
'Indtast oplysninger'!AK17="Ingen"),"Ingen",
IF('Indtast oplysninger'!AK17="Kun delvist","Delvist","Ja"))</f>
        <v>Ingen</v>
      </c>
      <c r="AL67" s="92" t="str">
        <f>IF(OR('Indtast oplysninger'!AL17="&lt; vælg fra listen &gt;",
'Indtast oplysninger'!AL17="Ingen"),"Ingen",
IF('Indtast oplysninger'!AL17="Kun delvist","Delvist","Ja"))</f>
        <v>Ingen</v>
      </c>
      <c r="AM67" s="92" t="str">
        <f>IF(OR('Indtast oplysninger'!AM17="&lt; vælg fra listen &gt;",
'Indtast oplysninger'!AM17="Ingen"),"Ingen",
IF('Indtast oplysninger'!AM17="Kun delvist","Delvist","Ja"))</f>
        <v>Ingen</v>
      </c>
      <c r="AN67" s="92" t="str">
        <f>IF(OR('Indtast oplysninger'!AN17="&lt; vælg fra listen &gt;",
'Indtast oplysninger'!AN17="Ingen"),"Ingen",
IF('Indtast oplysninger'!AN17="Kun delvist","Delvist","Ja"))</f>
        <v>Ingen</v>
      </c>
      <c r="AO67" s="92" t="str">
        <f>IF(OR('Indtast oplysninger'!AO17="&lt; vælg fra listen &gt;",
'Indtast oplysninger'!AO17="Ingen"),"Ingen",
IF('Indtast oplysninger'!AO17="Kun delvist","Delvist","Ja"))</f>
        <v>Ingen</v>
      </c>
      <c r="AP67" s="92" t="str">
        <f>IF(OR('Indtast oplysninger'!AP17="&lt; vælg fra listen &gt;",
'Indtast oplysninger'!AP17="Ingen"),"Ingen",
IF('Indtast oplysninger'!AP17="Kun delvist","Delvist","Ja"))</f>
        <v>Ingen</v>
      </c>
      <c r="AQ67" s="92" t="str">
        <f>IF(OR('Indtast oplysninger'!AQ17="&lt; vælg fra listen &gt;",
'Indtast oplysninger'!AQ17="Ingen"),"Ingen",
IF('Indtast oplysninger'!AQ17="Kun delvist","Delvist","Ja"))</f>
        <v>Ingen</v>
      </c>
      <c r="AR67" s="92" t="str">
        <f>IF(OR('Indtast oplysninger'!AR17="&lt; vælg fra listen &gt;",
'Indtast oplysninger'!AR17="Ingen"),"Ingen",
IF('Indtast oplysninger'!AR17="Kun delvist","Delvist","Ja"))</f>
        <v>Ingen</v>
      </c>
      <c r="AS67" s="92" t="str">
        <f>IF(OR('Indtast oplysninger'!AS17="&lt; vælg fra listen &gt;",
'Indtast oplysninger'!AS17="Ingen"),"Ingen",
IF('Indtast oplysninger'!AS17="Kun delvist","Delvist","Ja"))</f>
        <v>Ingen</v>
      </c>
      <c r="AT67" s="92" t="str">
        <f>IF(OR('Indtast oplysninger'!AT17="&lt; vælg fra listen &gt;",
'Indtast oplysninger'!AT17="Ingen"),"Ingen",
IF('Indtast oplysninger'!AT17="Kun delvist","Delvist","Ja"))</f>
        <v>Ingen</v>
      </c>
      <c r="AU67" s="92" t="str">
        <f>IF(OR('Indtast oplysninger'!AU17="&lt; vælg fra listen &gt;",
'Indtast oplysninger'!AU17="Ingen"),"Ingen",
IF('Indtast oplysninger'!AU17="Kun delvist","Delvist","Ja"))</f>
        <v>Ingen</v>
      </c>
      <c r="AV67" s="92" t="str">
        <f>IF(OR('Indtast oplysninger'!AV17="&lt; vælg fra listen &gt;",
'Indtast oplysninger'!AV17="Ingen"),"Ingen",
IF('Indtast oplysninger'!AV17="Kun delvist","Delvist","Ja"))</f>
        <v>Ingen</v>
      </c>
      <c r="AW67" s="92" t="str">
        <f>IF(OR('Indtast oplysninger'!AW17="&lt; vælg fra listen &gt;",
'Indtast oplysninger'!AW17="Ingen"),"Ingen",
IF('Indtast oplysninger'!AW17="Kun delvist","Delvist","Ja"))</f>
        <v>Ingen</v>
      </c>
      <c r="AX67" s="92" t="str">
        <f>IF(OR('Indtast oplysninger'!AX17="&lt; vælg fra listen &gt;",
'Indtast oplysninger'!AX17="Ingen"),"Ingen",
IF('Indtast oplysninger'!AX17="Kun delvist","Delvist","Ja"))</f>
        <v>Ingen</v>
      </c>
      <c r="AY67" s="92" t="str">
        <f>IF(OR('Indtast oplysninger'!AY17="&lt; vælg fra listen &gt;",
'Indtast oplysninger'!AY17="Ingen"),"Ingen",
IF('Indtast oplysninger'!AY17="Kun delvist","Delvist","Ja"))</f>
        <v>Ingen</v>
      </c>
      <c r="AZ67" s="92" t="str">
        <f>IF(OR('Indtast oplysninger'!AZ17="&lt; vælg fra listen &gt;",
'Indtast oplysninger'!AZ17="Ingen"),"Ingen",
IF('Indtast oplysninger'!AZ17="Kun delvist","Delvist","Ja"))</f>
        <v>Ingen</v>
      </c>
      <c r="BA67" s="92" t="str">
        <f>IF(OR('Indtast oplysninger'!BA17="&lt; vælg fra listen &gt;",
'Indtast oplysninger'!BA17="Ingen"),"Ingen",
IF('Indtast oplysninger'!BA17="Kun delvist","Delvist","Ja"))</f>
        <v>Ingen</v>
      </c>
      <c r="BB67" s="92" t="str">
        <f>IF(OR('Indtast oplysninger'!BB17="&lt; vælg fra listen &gt;",
'Indtast oplysninger'!BB17="Ingen"),"Ingen",
IF('Indtast oplysninger'!BB17="Kun delvist","Delvist","Ja"))</f>
        <v>Ingen</v>
      </c>
      <c r="BC67" s="92" t="str">
        <f>IF(OR('Indtast oplysninger'!BC17="&lt; vælg fra listen &gt;",
'Indtast oplysninger'!BC17="Ingen"),"Ingen",
IF('Indtast oplysninger'!BC17="Kun delvist","Delvist","Ja"))</f>
        <v>Ingen</v>
      </c>
      <c r="BD67" s="92" t="str">
        <f>IF(OR('Indtast oplysninger'!BD17="&lt; vælg fra listen &gt;",
'Indtast oplysninger'!BD17="Ingen"),"Ingen",
IF('Indtast oplysninger'!BD17="Kun delvist","Delvist","Ja"))</f>
        <v>Ingen</v>
      </c>
      <c r="BE67" s="92" t="str">
        <f>IF(OR('Indtast oplysninger'!BE17="&lt; vælg fra listen &gt;",
'Indtast oplysninger'!BE17="Ingen"),"Ingen",
IF('Indtast oplysninger'!BE17="Kun delvist","Delvist","Ja"))</f>
        <v>Ingen</v>
      </c>
      <c r="BF67" s="92" t="str">
        <f>IF(OR('Indtast oplysninger'!BF17="&lt; vælg fra listen &gt;",
'Indtast oplysninger'!BF17="Ingen"),"Ingen",
IF('Indtast oplysninger'!BF17="Kun delvist","Delvist","Ja"))</f>
        <v>Ingen</v>
      </c>
      <c r="BG67" s="92" t="str">
        <f>IF(OR('Indtast oplysninger'!BG17="&lt; vælg fra listen &gt;",
'Indtast oplysninger'!BG17="Ingen"),"Ingen",
IF('Indtast oplysninger'!BG17="Kun delvist","Delvist","Ja"))</f>
        <v>Ingen</v>
      </c>
      <c r="BH67" s="92" t="str">
        <f>IF(OR('Indtast oplysninger'!BH17="&lt; vælg fra listen &gt;",
'Indtast oplysninger'!BH17="Ingen"),"Ingen",
IF('Indtast oplysninger'!BH17="Kun delvist","Delvist","Ja"))</f>
        <v>Ingen</v>
      </c>
      <c r="BI67" s="92" t="str">
        <f>IF(OR('Indtast oplysninger'!BI17="&lt; vælg fra listen &gt;",
'Indtast oplysninger'!BI17="Ingen"),"Ingen",
IF('Indtast oplysninger'!BI17="Kun delvist","Delvist","Ja"))</f>
        <v>Ingen</v>
      </c>
      <c r="BJ67" s="92" t="str">
        <f>IF(OR('Indtast oplysninger'!BJ17="&lt; vælg fra listen &gt;",
'Indtast oplysninger'!BJ17="Ingen"),"Ingen",
IF('Indtast oplysninger'!BJ17="Kun delvist","Delvist","Ja"))</f>
        <v>Ingen</v>
      </c>
      <c r="BK67" s="92" t="str">
        <f>IF(OR('Indtast oplysninger'!BK17="&lt; vælg fra listen &gt;",
'Indtast oplysninger'!BK17="Ingen"),"Ingen",
IF('Indtast oplysninger'!BK17="Kun delvist","Delvist","Ja"))</f>
        <v>Ingen</v>
      </c>
    </row>
    <row r="68" spans="2:63" x14ac:dyDescent="0.4">
      <c r="B68" s="5" t="s">
        <v>218</v>
      </c>
      <c r="C68" s="99" t="s">
        <v>218</v>
      </c>
      <c r="D68" s="99" t="s">
        <v>218</v>
      </c>
      <c r="E68" s="92" t="s">
        <v>218</v>
      </c>
      <c r="F68" s="92" t="s">
        <v>218</v>
      </c>
      <c r="G68" s="92" t="s">
        <v>218</v>
      </c>
      <c r="H68" s="92" t="s">
        <v>218</v>
      </c>
      <c r="I68" s="92" t="s">
        <v>218</v>
      </c>
      <c r="J68" s="92" t="s">
        <v>218</v>
      </c>
      <c r="K68" s="92" t="s">
        <v>218</v>
      </c>
      <c r="L68" s="92" t="s">
        <v>218</v>
      </c>
      <c r="M68" s="92" t="s">
        <v>218</v>
      </c>
      <c r="N68" s="92" t="s">
        <v>218</v>
      </c>
      <c r="O68" s="92" t="s">
        <v>218</v>
      </c>
      <c r="P68" s="92" t="s">
        <v>218</v>
      </c>
      <c r="Q68" s="92" t="s">
        <v>218</v>
      </c>
      <c r="R68" s="92" t="s">
        <v>218</v>
      </c>
      <c r="S68" s="92" t="s">
        <v>218</v>
      </c>
      <c r="T68" s="92" t="s">
        <v>218</v>
      </c>
      <c r="U68" s="92" t="s">
        <v>218</v>
      </c>
      <c r="V68" s="92" t="s">
        <v>218</v>
      </c>
      <c r="W68" s="92" t="s">
        <v>218</v>
      </c>
      <c r="X68" s="92" t="s">
        <v>218</v>
      </c>
      <c r="Y68" s="92" t="s">
        <v>218</v>
      </c>
      <c r="Z68" s="92" t="s">
        <v>218</v>
      </c>
      <c r="AA68" s="92" t="s">
        <v>218</v>
      </c>
      <c r="AB68" s="92" t="s">
        <v>218</v>
      </c>
      <c r="AC68" s="92" t="s">
        <v>218</v>
      </c>
      <c r="AD68" s="92" t="s">
        <v>218</v>
      </c>
      <c r="AE68" s="92" t="s">
        <v>218</v>
      </c>
      <c r="AF68" s="92" t="s">
        <v>218</v>
      </c>
      <c r="AG68" s="92" t="s">
        <v>218</v>
      </c>
      <c r="AH68" s="92" t="s">
        <v>218</v>
      </c>
      <c r="AI68" s="92" t="s">
        <v>218</v>
      </c>
      <c r="AJ68" s="92" t="s">
        <v>218</v>
      </c>
      <c r="AK68" s="92" t="s">
        <v>218</v>
      </c>
      <c r="AL68" s="92" t="s">
        <v>218</v>
      </c>
      <c r="AM68" s="92" t="s">
        <v>218</v>
      </c>
      <c r="AN68" s="92" t="s">
        <v>218</v>
      </c>
      <c r="AO68" s="92" t="s">
        <v>218</v>
      </c>
      <c r="AP68" s="92" t="s">
        <v>218</v>
      </c>
      <c r="AQ68" s="92" t="s">
        <v>218</v>
      </c>
      <c r="AR68" s="92" t="s">
        <v>218</v>
      </c>
      <c r="AS68" s="92" t="s">
        <v>218</v>
      </c>
      <c r="AT68" s="92" t="s">
        <v>218</v>
      </c>
      <c r="AU68" s="92" t="s">
        <v>218</v>
      </c>
      <c r="AV68" s="92" t="s">
        <v>218</v>
      </c>
      <c r="AW68" s="92" t="s">
        <v>218</v>
      </c>
      <c r="AX68" s="92" t="s">
        <v>218</v>
      </c>
      <c r="AY68" s="92" t="s">
        <v>218</v>
      </c>
      <c r="AZ68" s="92" t="s">
        <v>218</v>
      </c>
      <c r="BA68" s="92" t="s">
        <v>218</v>
      </c>
      <c r="BB68" s="92" t="s">
        <v>218</v>
      </c>
      <c r="BC68" s="92" t="s">
        <v>218</v>
      </c>
      <c r="BD68" s="92" t="s">
        <v>218</v>
      </c>
      <c r="BE68" s="92" t="s">
        <v>218</v>
      </c>
      <c r="BF68" s="92" t="s">
        <v>218</v>
      </c>
      <c r="BG68" s="92" t="s">
        <v>218</v>
      </c>
      <c r="BH68" s="92" t="s">
        <v>218</v>
      </c>
      <c r="BI68" s="92" t="s">
        <v>218</v>
      </c>
      <c r="BJ68" s="92" t="s">
        <v>218</v>
      </c>
      <c r="BK68" s="92" t="s">
        <v>218</v>
      </c>
    </row>
    <row r="69" spans="2:63" ht="15.9" x14ac:dyDescent="0.45">
      <c r="B69" s="88" t="s">
        <v>683</v>
      </c>
      <c r="C69" s="99" t="s">
        <v>218</v>
      </c>
      <c r="D69" s="99" t="s">
        <v>218</v>
      </c>
      <c r="E69" s="92" t="s">
        <v>218</v>
      </c>
      <c r="F69" s="92" t="s">
        <v>218</v>
      </c>
      <c r="G69" s="92" t="s">
        <v>218</v>
      </c>
      <c r="H69" s="92" t="s">
        <v>218</v>
      </c>
      <c r="I69" s="92" t="s">
        <v>218</v>
      </c>
      <c r="J69" s="92" t="s">
        <v>218</v>
      </c>
      <c r="K69" s="92" t="s">
        <v>218</v>
      </c>
      <c r="L69" s="92" t="s">
        <v>218</v>
      </c>
      <c r="M69" s="92" t="s">
        <v>218</v>
      </c>
      <c r="N69" s="92" t="s">
        <v>218</v>
      </c>
      <c r="O69" s="92" t="s">
        <v>218</v>
      </c>
      <c r="P69" s="92" t="s">
        <v>218</v>
      </c>
      <c r="Q69" s="92" t="s">
        <v>218</v>
      </c>
      <c r="R69" s="92" t="s">
        <v>218</v>
      </c>
      <c r="S69" s="92" t="s">
        <v>218</v>
      </c>
      <c r="T69" s="92" t="s">
        <v>218</v>
      </c>
      <c r="U69" s="92" t="s">
        <v>218</v>
      </c>
      <c r="V69" s="92" t="s">
        <v>218</v>
      </c>
      <c r="W69" s="92" t="s">
        <v>218</v>
      </c>
      <c r="X69" s="92" t="s">
        <v>218</v>
      </c>
      <c r="Y69" s="92" t="s">
        <v>218</v>
      </c>
      <c r="Z69" s="92" t="s">
        <v>218</v>
      </c>
      <c r="AA69" s="92" t="s">
        <v>218</v>
      </c>
      <c r="AB69" s="92" t="s">
        <v>218</v>
      </c>
      <c r="AC69" s="92" t="s">
        <v>218</v>
      </c>
      <c r="AD69" s="92" t="s">
        <v>218</v>
      </c>
      <c r="AE69" s="92" t="s">
        <v>218</v>
      </c>
      <c r="AF69" s="92" t="s">
        <v>218</v>
      </c>
      <c r="AG69" s="92" t="s">
        <v>218</v>
      </c>
      <c r="AH69" s="92" t="s">
        <v>218</v>
      </c>
      <c r="AI69" s="92" t="s">
        <v>218</v>
      </c>
      <c r="AJ69" s="92" t="s">
        <v>218</v>
      </c>
      <c r="AK69" s="92" t="s">
        <v>218</v>
      </c>
      <c r="AL69" s="92" t="s">
        <v>218</v>
      </c>
      <c r="AM69" s="92" t="s">
        <v>218</v>
      </c>
      <c r="AN69" s="92" t="s">
        <v>218</v>
      </c>
      <c r="AO69" s="92" t="s">
        <v>218</v>
      </c>
      <c r="AP69" s="92" t="s">
        <v>218</v>
      </c>
      <c r="AQ69" s="92" t="s">
        <v>218</v>
      </c>
      <c r="AR69" s="92" t="s">
        <v>218</v>
      </c>
      <c r="AS69" s="92" t="s">
        <v>218</v>
      </c>
      <c r="AT69" s="92" t="s">
        <v>218</v>
      </c>
      <c r="AU69" s="92" t="s">
        <v>218</v>
      </c>
      <c r="AV69" s="92" t="s">
        <v>218</v>
      </c>
      <c r="AW69" s="92" t="s">
        <v>218</v>
      </c>
      <c r="AX69" s="92" t="s">
        <v>218</v>
      </c>
      <c r="AY69" s="92" t="s">
        <v>218</v>
      </c>
      <c r="AZ69" s="92" t="s">
        <v>218</v>
      </c>
      <c r="BA69" s="92" t="s">
        <v>218</v>
      </c>
      <c r="BB69" s="92" t="s">
        <v>218</v>
      </c>
      <c r="BC69" s="92" t="s">
        <v>218</v>
      </c>
      <c r="BD69" s="92" t="s">
        <v>218</v>
      </c>
      <c r="BE69" s="92" t="s">
        <v>218</v>
      </c>
      <c r="BF69" s="92" t="s">
        <v>218</v>
      </c>
      <c r="BG69" s="92" t="s">
        <v>218</v>
      </c>
      <c r="BH69" s="92" t="s">
        <v>218</v>
      </c>
      <c r="BI69" s="92" t="s">
        <v>218</v>
      </c>
      <c r="BJ69" s="92" t="s">
        <v>218</v>
      </c>
      <c r="BK69" s="92" t="s">
        <v>218</v>
      </c>
    </row>
    <row r="70" spans="2:63" x14ac:dyDescent="0.4">
      <c r="B70" s="5" t="s">
        <v>112</v>
      </c>
      <c r="C70" s="99" t="s">
        <v>218</v>
      </c>
      <c r="D70" s="99" t="s">
        <v>218</v>
      </c>
      <c r="E70" s="92" t="str">
        <f>IF('Indtast oplysninger'!E20="andet","Andet - loft",'Indtast oplysninger'!E20)</f>
        <v>Træbeton</v>
      </c>
      <c r="F70" s="92" t="str">
        <f>IF('Indtast oplysninger'!F20="andet","Andet - loft",'Indtast oplysninger'!F20)</f>
        <v>Blødt loft</v>
      </c>
      <c r="G70" s="92" t="str">
        <f>IF('Indtast oplysninger'!G20="andet","Andet - loft",'Indtast oplysninger'!G20)</f>
        <v>Perforeret (gips, metal)</v>
      </c>
      <c r="H70" s="92" t="str">
        <f>IF('Indtast oplysninger'!H20="andet","Andet - loft",'Indtast oplysninger'!H20)</f>
        <v>Hård puds eller gips</v>
      </c>
      <c r="I70" s="92" t="str">
        <f>IF('Indtast oplysninger'!I20="andet","Andet - loft",'Indtast oplysninger'!I20)</f>
        <v>&lt; vælg fra listen &gt;</v>
      </c>
      <c r="J70" s="92" t="str">
        <f>IF('Indtast oplysninger'!J20="andet","Andet - loft",'Indtast oplysninger'!J20)</f>
        <v>&lt; vælg fra listen &gt;</v>
      </c>
      <c r="K70" s="92" t="str">
        <f>IF('Indtast oplysninger'!K20="andet","Andet - loft",'Indtast oplysninger'!K20)</f>
        <v>&lt; vælg fra listen &gt;</v>
      </c>
      <c r="L70" s="92" t="str">
        <f>IF('Indtast oplysninger'!L20="andet","Andet - loft",'Indtast oplysninger'!L20)</f>
        <v>&lt; vælg fra listen &gt;</v>
      </c>
      <c r="M70" s="92" t="str">
        <f>IF('Indtast oplysninger'!M20="andet","Andet - loft",'Indtast oplysninger'!M20)</f>
        <v>&lt; vælg fra listen &gt;</v>
      </c>
      <c r="N70" s="92" t="str">
        <f>IF('Indtast oplysninger'!N20="andet","Andet - loft",'Indtast oplysninger'!N20)</f>
        <v>&lt; vælg fra listen &gt;</v>
      </c>
      <c r="O70" s="92" t="str">
        <f>IF('Indtast oplysninger'!O20="andet","Andet - loft",'Indtast oplysninger'!O20)</f>
        <v>&lt; vælg fra listen &gt;</v>
      </c>
      <c r="P70" s="92" t="str">
        <f>IF('Indtast oplysninger'!P20="andet","Andet - loft",'Indtast oplysninger'!P20)</f>
        <v>&lt; vælg fra listen &gt;</v>
      </c>
      <c r="Q70" s="92" t="str">
        <f>IF('Indtast oplysninger'!Q20="andet","Andet - loft",'Indtast oplysninger'!Q20)</f>
        <v>&lt; vælg fra listen &gt;</v>
      </c>
      <c r="R70" s="92" t="str">
        <f>IF('Indtast oplysninger'!R20="andet","Andet - loft",'Indtast oplysninger'!R20)</f>
        <v>&lt; vælg fra listen &gt;</v>
      </c>
      <c r="S70" s="92" t="str">
        <f>IF('Indtast oplysninger'!S20="andet","Andet - loft",'Indtast oplysninger'!S20)</f>
        <v>&lt; vælg fra listen &gt;</v>
      </c>
      <c r="T70" s="92" t="str">
        <f>IF('Indtast oplysninger'!T20="andet","Andet - loft",'Indtast oplysninger'!T20)</f>
        <v>&lt; vælg fra listen &gt;</v>
      </c>
      <c r="U70" s="92" t="str">
        <f>IF('Indtast oplysninger'!U20="andet","Andet - loft",'Indtast oplysninger'!U20)</f>
        <v>&lt; vælg fra listen &gt;</v>
      </c>
      <c r="V70" s="92" t="str">
        <f>IF('Indtast oplysninger'!V20="andet","Andet - loft",'Indtast oplysninger'!V20)</f>
        <v>&lt; vælg fra listen &gt;</v>
      </c>
      <c r="W70" s="92" t="str">
        <f>IF('Indtast oplysninger'!W20="andet","Andet - loft",'Indtast oplysninger'!W20)</f>
        <v>&lt; vælg fra listen &gt;</v>
      </c>
      <c r="X70" s="92" t="str">
        <f>IF('Indtast oplysninger'!X20="andet","Andet - loft",'Indtast oplysninger'!X20)</f>
        <v>&lt; vælg fra listen &gt;</v>
      </c>
      <c r="Y70" s="92" t="str">
        <f>IF('Indtast oplysninger'!Y20="andet","Andet - loft",'Indtast oplysninger'!Y20)</f>
        <v>&lt; vælg fra listen &gt;</v>
      </c>
      <c r="Z70" s="92" t="str">
        <f>IF('Indtast oplysninger'!Z20="andet","Andet - loft",'Indtast oplysninger'!Z20)</f>
        <v>&lt; vælg fra listen &gt;</v>
      </c>
      <c r="AA70" s="92" t="str">
        <f>IF('Indtast oplysninger'!AA20="andet","Andet - loft",'Indtast oplysninger'!AA20)</f>
        <v>&lt; vælg fra listen &gt;</v>
      </c>
      <c r="AB70" s="92" t="str">
        <f>IF('Indtast oplysninger'!AB20="andet","Andet - loft",'Indtast oplysninger'!AB20)</f>
        <v>&lt; vælg fra listen &gt;</v>
      </c>
      <c r="AC70" s="92" t="str">
        <f>IF('Indtast oplysninger'!AC20="andet","Andet - loft",'Indtast oplysninger'!AC20)</f>
        <v>&lt; vælg fra listen &gt;</v>
      </c>
      <c r="AD70" s="92" t="str">
        <f>IF('Indtast oplysninger'!AD20="andet","Andet - loft",'Indtast oplysninger'!AD20)</f>
        <v>&lt; vælg fra listen &gt;</v>
      </c>
      <c r="AE70" s="92" t="str">
        <f>IF('Indtast oplysninger'!AE20="andet","Andet - loft",'Indtast oplysninger'!AE20)</f>
        <v>&lt; vælg fra listen &gt;</v>
      </c>
      <c r="AF70" s="92" t="str">
        <f>IF('Indtast oplysninger'!AF20="andet","Andet - loft",'Indtast oplysninger'!AF20)</f>
        <v>&lt; vælg fra listen &gt;</v>
      </c>
      <c r="AG70" s="92" t="str">
        <f>IF('Indtast oplysninger'!AG20="andet","Andet - loft",'Indtast oplysninger'!AG20)</f>
        <v>&lt; vælg fra listen &gt;</v>
      </c>
      <c r="AH70" s="92" t="str">
        <f>IF('Indtast oplysninger'!AH20="andet","Andet - loft",'Indtast oplysninger'!AH20)</f>
        <v>&lt; vælg fra listen &gt;</v>
      </c>
      <c r="AI70" s="92" t="str">
        <f>IF('Indtast oplysninger'!AI20="andet","Andet - loft",'Indtast oplysninger'!AI20)</f>
        <v>&lt; vælg fra listen &gt;</v>
      </c>
      <c r="AJ70" s="92" t="str">
        <f>IF('Indtast oplysninger'!AJ20="andet","Andet - loft",'Indtast oplysninger'!AJ20)</f>
        <v>&lt; vælg fra listen &gt;</v>
      </c>
      <c r="AK70" s="92" t="str">
        <f>IF('Indtast oplysninger'!AK20="andet","Andet - loft",'Indtast oplysninger'!AK20)</f>
        <v>&lt; vælg fra listen &gt;</v>
      </c>
      <c r="AL70" s="92" t="str">
        <f>IF('Indtast oplysninger'!AL20="andet","Andet - loft",'Indtast oplysninger'!AL20)</f>
        <v>&lt; vælg fra listen &gt;</v>
      </c>
      <c r="AM70" s="92" t="str">
        <f>IF('Indtast oplysninger'!AM20="andet","Andet - loft",'Indtast oplysninger'!AM20)</f>
        <v>&lt; vælg fra listen &gt;</v>
      </c>
      <c r="AN70" s="92" t="str">
        <f>IF('Indtast oplysninger'!AN20="andet","Andet - loft",'Indtast oplysninger'!AN20)</f>
        <v>&lt; vælg fra listen &gt;</v>
      </c>
      <c r="AO70" s="92" t="str">
        <f>IF('Indtast oplysninger'!AO20="andet","Andet - loft",'Indtast oplysninger'!AO20)</f>
        <v>&lt; vælg fra listen &gt;</v>
      </c>
      <c r="AP70" s="92" t="str">
        <f>IF('Indtast oplysninger'!AP20="andet","Andet - loft",'Indtast oplysninger'!AP20)</f>
        <v>&lt; vælg fra listen &gt;</v>
      </c>
      <c r="AQ70" s="92" t="str">
        <f>IF('Indtast oplysninger'!AQ20="andet","Andet - loft",'Indtast oplysninger'!AQ20)</f>
        <v>&lt; vælg fra listen &gt;</v>
      </c>
      <c r="AR70" s="92" t="str">
        <f>IF('Indtast oplysninger'!AR20="andet","Andet - loft",'Indtast oplysninger'!AR20)</f>
        <v>&lt; vælg fra listen &gt;</v>
      </c>
      <c r="AS70" s="92" t="str">
        <f>IF('Indtast oplysninger'!AS20="andet","Andet - loft",'Indtast oplysninger'!AS20)</f>
        <v>&lt; vælg fra listen &gt;</v>
      </c>
      <c r="AT70" s="92" t="str">
        <f>IF('Indtast oplysninger'!AT20="andet","Andet - loft",'Indtast oplysninger'!AT20)</f>
        <v>&lt; vælg fra listen &gt;</v>
      </c>
      <c r="AU70" s="92" t="str">
        <f>IF('Indtast oplysninger'!AU20="andet","Andet - loft",'Indtast oplysninger'!AU20)</f>
        <v>&lt; vælg fra listen &gt;</v>
      </c>
      <c r="AV70" s="92" t="str">
        <f>IF('Indtast oplysninger'!AV20="andet","Andet - loft",'Indtast oplysninger'!AV20)</f>
        <v>&lt; vælg fra listen &gt;</v>
      </c>
      <c r="AW70" s="92" t="str">
        <f>IF('Indtast oplysninger'!AW20="andet","Andet - loft",'Indtast oplysninger'!AW20)</f>
        <v>&lt; vælg fra listen &gt;</v>
      </c>
      <c r="AX70" s="92" t="str">
        <f>IF('Indtast oplysninger'!AX20="andet","Andet - loft",'Indtast oplysninger'!AX20)</f>
        <v>&lt; vælg fra listen &gt;</v>
      </c>
      <c r="AY70" s="92" t="str">
        <f>IF('Indtast oplysninger'!AY20="andet","Andet - loft",'Indtast oplysninger'!AY20)</f>
        <v>&lt; vælg fra listen &gt;</v>
      </c>
      <c r="AZ70" s="92" t="str">
        <f>IF('Indtast oplysninger'!AZ20="andet","Andet - loft",'Indtast oplysninger'!AZ20)</f>
        <v>&lt; vælg fra listen &gt;</v>
      </c>
      <c r="BA70" s="92" t="str">
        <f>IF('Indtast oplysninger'!BA20="andet","Andet - loft",'Indtast oplysninger'!BA20)</f>
        <v>&lt; vælg fra listen &gt;</v>
      </c>
      <c r="BB70" s="92" t="str">
        <f>IF('Indtast oplysninger'!BB20="andet","Andet - loft",'Indtast oplysninger'!BB20)</f>
        <v>&lt; vælg fra listen &gt;</v>
      </c>
      <c r="BC70" s="92" t="str">
        <f>IF('Indtast oplysninger'!BC20="andet","Andet - loft",'Indtast oplysninger'!BC20)</f>
        <v>&lt; vælg fra listen &gt;</v>
      </c>
      <c r="BD70" s="92" t="str">
        <f>IF('Indtast oplysninger'!BD20="andet","Andet - loft",'Indtast oplysninger'!BD20)</f>
        <v>&lt; vælg fra listen &gt;</v>
      </c>
      <c r="BE70" s="92" t="str">
        <f>IF('Indtast oplysninger'!BE20="andet","Andet - loft",'Indtast oplysninger'!BE20)</f>
        <v>&lt; vælg fra listen &gt;</v>
      </c>
      <c r="BF70" s="92" t="str">
        <f>IF('Indtast oplysninger'!BF20="andet","Andet - loft",'Indtast oplysninger'!BF20)</f>
        <v>&lt; vælg fra listen &gt;</v>
      </c>
      <c r="BG70" s="92" t="str">
        <f>IF('Indtast oplysninger'!BG20="andet","Andet - loft",'Indtast oplysninger'!BG20)</f>
        <v>&lt; vælg fra listen &gt;</v>
      </c>
      <c r="BH70" s="92" t="str">
        <f>IF('Indtast oplysninger'!BH20="andet","Andet - loft",'Indtast oplysninger'!BH20)</f>
        <v>&lt; vælg fra listen &gt;</v>
      </c>
      <c r="BI70" s="92" t="str">
        <f>IF('Indtast oplysninger'!BI20="andet","Andet - loft",'Indtast oplysninger'!BI20)</f>
        <v>&lt; vælg fra listen &gt;</v>
      </c>
      <c r="BJ70" s="92" t="str">
        <f>IF('Indtast oplysninger'!BJ20="andet","Andet - loft",'Indtast oplysninger'!BJ20)</f>
        <v>&lt; vælg fra listen &gt;</v>
      </c>
      <c r="BK70" s="92" t="str">
        <f>IF('Indtast oplysninger'!BK20="andet","Andet - loft",'Indtast oplysninger'!BK20)</f>
        <v>&lt; vælg fra listen &gt;</v>
      </c>
    </row>
    <row r="71" spans="2:63" x14ac:dyDescent="0.4">
      <c r="B71" s="5" t="s">
        <v>113</v>
      </c>
      <c r="C71" s="99" t="s">
        <v>218</v>
      </c>
      <c r="D71" s="99" t="s">
        <v>218</v>
      </c>
      <c r="E71" s="92" t="str">
        <f>IF('Indtast oplysninger'!E19="Andet","Andet - gulv",'Indtast oplysninger'!E19)</f>
        <v>Limet gulv (f.eks. linoleum)</v>
      </c>
      <c r="F71" s="92" t="str">
        <f>IF('Indtast oplysninger'!F19="Andet","Andet - gulv",'Indtast oplysninger'!F19)</f>
        <v>Trægulv</v>
      </c>
      <c r="G71" s="92" t="str">
        <f>IF('Indtast oplysninger'!G19="Andet","Andet - gulv",'Indtast oplysninger'!G19)</f>
        <v>Tæpper</v>
      </c>
      <c r="H71" s="92" t="str">
        <f>IF('Indtast oplysninger'!H19="Andet","Andet - gulv",'Indtast oplysninger'!H19)</f>
        <v>Beton/klinker</v>
      </c>
      <c r="I71" s="92" t="str">
        <f>IF('Indtast oplysninger'!I19="Andet","Andet - gulv",'Indtast oplysninger'!I19)</f>
        <v>&lt; vælg fra listen &gt;</v>
      </c>
      <c r="J71" s="92" t="str">
        <f>IF('Indtast oplysninger'!J19="Andet","Andet - gulv",'Indtast oplysninger'!J19)</f>
        <v>&lt; vælg fra listen &gt;</v>
      </c>
      <c r="K71" s="92" t="str">
        <f>IF('Indtast oplysninger'!K19="Andet","Andet - gulv",'Indtast oplysninger'!K19)</f>
        <v>&lt; vælg fra listen &gt;</v>
      </c>
      <c r="L71" s="92" t="str">
        <f>IF('Indtast oplysninger'!L19="Andet","Andet - gulv",'Indtast oplysninger'!L19)</f>
        <v>&lt; vælg fra listen &gt;</v>
      </c>
      <c r="M71" s="92" t="str">
        <f>IF('Indtast oplysninger'!M19="Andet","Andet - gulv",'Indtast oplysninger'!M19)</f>
        <v>&lt; vælg fra listen &gt;</v>
      </c>
      <c r="N71" s="92" t="str">
        <f>IF('Indtast oplysninger'!N19="Andet","Andet - gulv",'Indtast oplysninger'!N19)</f>
        <v>&lt; vælg fra listen &gt;</v>
      </c>
      <c r="O71" s="92" t="str">
        <f>IF('Indtast oplysninger'!O19="Andet","Andet - gulv",'Indtast oplysninger'!O19)</f>
        <v>&lt; vælg fra listen &gt;</v>
      </c>
      <c r="P71" s="92" t="str">
        <f>IF('Indtast oplysninger'!P19="Andet","Andet - gulv",'Indtast oplysninger'!P19)</f>
        <v>&lt; vælg fra listen &gt;</v>
      </c>
      <c r="Q71" s="92" t="str">
        <f>IF('Indtast oplysninger'!Q19="Andet","Andet - gulv",'Indtast oplysninger'!Q19)</f>
        <v>&lt; vælg fra listen &gt;</v>
      </c>
      <c r="R71" s="92" t="str">
        <f>IF('Indtast oplysninger'!R19="Andet","Andet - gulv",'Indtast oplysninger'!R19)</f>
        <v>&lt; vælg fra listen &gt;</v>
      </c>
      <c r="S71" s="92" t="str">
        <f>IF('Indtast oplysninger'!S19="Andet","Andet - gulv",'Indtast oplysninger'!S19)</f>
        <v>&lt; vælg fra listen &gt;</v>
      </c>
      <c r="T71" s="92" t="str">
        <f>IF('Indtast oplysninger'!T19="Andet","Andet - gulv",'Indtast oplysninger'!T19)</f>
        <v>&lt; vælg fra listen &gt;</v>
      </c>
      <c r="U71" s="92" t="str">
        <f>IF('Indtast oplysninger'!U19="Andet","Andet - gulv",'Indtast oplysninger'!U19)</f>
        <v>&lt; vælg fra listen &gt;</v>
      </c>
      <c r="V71" s="92" t="str">
        <f>IF('Indtast oplysninger'!V19="Andet","Andet - gulv",'Indtast oplysninger'!V19)</f>
        <v>&lt; vælg fra listen &gt;</v>
      </c>
      <c r="W71" s="92" t="str">
        <f>IF('Indtast oplysninger'!W19="Andet","Andet - gulv",'Indtast oplysninger'!W19)</f>
        <v>&lt; vælg fra listen &gt;</v>
      </c>
      <c r="X71" s="92" t="str">
        <f>IF('Indtast oplysninger'!X19="Andet","Andet - gulv",'Indtast oplysninger'!X19)</f>
        <v>&lt; vælg fra listen &gt;</v>
      </c>
      <c r="Y71" s="92" t="str">
        <f>IF('Indtast oplysninger'!Y19="Andet","Andet - gulv",'Indtast oplysninger'!Y19)</f>
        <v>&lt; vælg fra listen &gt;</v>
      </c>
      <c r="Z71" s="92" t="str">
        <f>IF('Indtast oplysninger'!Z19="Andet","Andet - gulv",'Indtast oplysninger'!Z19)</f>
        <v>&lt; vælg fra listen &gt;</v>
      </c>
      <c r="AA71" s="92" t="str">
        <f>IF('Indtast oplysninger'!AA19="Andet","Andet - gulv",'Indtast oplysninger'!AA19)</f>
        <v>&lt; vælg fra listen &gt;</v>
      </c>
      <c r="AB71" s="92" t="str">
        <f>IF('Indtast oplysninger'!AB19="Andet","Andet - gulv",'Indtast oplysninger'!AB19)</f>
        <v>&lt; vælg fra listen &gt;</v>
      </c>
      <c r="AC71" s="92" t="str">
        <f>IF('Indtast oplysninger'!AC19="Andet","Andet - gulv",'Indtast oplysninger'!AC19)</f>
        <v>&lt; vælg fra listen &gt;</v>
      </c>
      <c r="AD71" s="92" t="str">
        <f>IF('Indtast oplysninger'!AD19="Andet","Andet - gulv",'Indtast oplysninger'!AD19)</f>
        <v>&lt; vælg fra listen &gt;</v>
      </c>
      <c r="AE71" s="92" t="str">
        <f>IF('Indtast oplysninger'!AE19="Andet","Andet - gulv",'Indtast oplysninger'!AE19)</f>
        <v>&lt; vælg fra listen &gt;</v>
      </c>
      <c r="AF71" s="92" t="str">
        <f>IF('Indtast oplysninger'!AF19="Andet","Andet - gulv",'Indtast oplysninger'!AF19)</f>
        <v>&lt; vælg fra listen &gt;</v>
      </c>
      <c r="AG71" s="92" t="str">
        <f>IF('Indtast oplysninger'!AG19="Andet","Andet - gulv",'Indtast oplysninger'!AG19)</f>
        <v>&lt; vælg fra listen &gt;</v>
      </c>
      <c r="AH71" s="92" t="str">
        <f>IF('Indtast oplysninger'!AH19="Andet","Andet - gulv",'Indtast oplysninger'!AH19)</f>
        <v>&lt; vælg fra listen &gt;</v>
      </c>
      <c r="AI71" s="92" t="str">
        <f>IF('Indtast oplysninger'!AI19="Andet","Andet - gulv",'Indtast oplysninger'!AI19)</f>
        <v>&lt; vælg fra listen &gt;</v>
      </c>
      <c r="AJ71" s="92" t="str">
        <f>IF('Indtast oplysninger'!AJ19="Andet","Andet - gulv",'Indtast oplysninger'!AJ19)</f>
        <v>&lt; vælg fra listen &gt;</v>
      </c>
      <c r="AK71" s="92" t="str">
        <f>IF('Indtast oplysninger'!AK19="Andet","Andet - gulv",'Indtast oplysninger'!AK19)</f>
        <v>&lt; vælg fra listen &gt;</v>
      </c>
      <c r="AL71" s="92" t="str">
        <f>IF('Indtast oplysninger'!AL19="Andet","Andet - gulv",'Indtast oplysninger'!AL19)</f>
        <v>&lt; vælg fra listen &gt;</v>
      </c>
      <c r="AM71" s="92" t="str">
        <f>IF('Indtast oplysninger'!AM19="Andet","Andet - gulv",'Indtast oplysninger'!AM19)</f>
        <v>&lt; vælg fra listen &gt;</v>
      </c>
      <c r="AN71" s="92" t="str">
        <f>IF('Indtast oplysninger'!AN19="Andet","Andet - gulv",'Indtast oplysninger'!AN19)</f>
        <v>&lt; vælg fra listen &gt;</v>
      </c>
      <c r="AO71" s="92" t="str">
        <f>IF('Indtast oplysninger'!AO19="Andet","Andet - gulv",'Indtast oplysninger'!AO19)</f>
        <v>&lt; vælg fra listen &gt;</v>
      </c>
      <c r="AP71" s="92" t="str">
        <f>IF('Indtast oplysninger'!AP19="Andet","Andet - gulv",'Indtast oplysninger'!AP19)</f>
        <v>&lt; vælg fra listen &gt;</v>
      </c>
      <c r="AQ71" s="92" t="str">
        <f>IF('Indtast oplysninger'!AQ19="Andet","Andet - gulv",'Indtast oplysninger'!AQ19)</f>
        <v>&lt; vælg fra listen &gt;</v>
      </c>
      <c r="AR71" s="92" t="str">
        <f>IF('Indtast oplysninger'!AR19="Andet","Andet - gulv",'Indtast oplysninger'!AR19)</f>
        <v>&lt; vælg fra listen &gt;</v>
      </c>
      <c r="AS71" s="92" t="str">
        <f>IF('Indtast oplysninger'!AS19="Andet","Andet - gulv",'Indtast oplysninger'!AS19)</f>
        <v>&lt; vælg fra listen &gt;</v>
      </c>
      <c r="AT71" s="92" t="str">
        <f>IF('Indtast oplysninger'!AT19="Andet","Andet - gulv",'Indtast oplysninger'!AT19)</f>
        <v>&lt; vælg fra listen &gt;</v>
      </c>
      <c r="AU71" s="92" t="str">
        <f>IF('Indtast oplysninger'!AU19="Andet","Andet - gulv",'Indtast oplysninger'!AU19)</f>
        <v>&lt; vælg fra listen &gt;</v>
      </c>
      <c r="AV71" s="92" t="str">
        <f>IF('Indtast oplysninger'!AV19="Andet","Andet - gulv",'Indtast oplysninger'!AV19)</f>
        <v>&lt; vælg fra listen &gt;</v>
      </c>
      <c r="AW71" s="92" t="str">
        <f>IF('Indtast oplysninger'!AW19="Andet","Andet - gulv",'Indtast oplysninger'!AW19)</f>
        <v>&lt; vælg fra listen &gt;</v>
      </c>
      <c r="AX71" s="92" t="str">
        <f>IF('Indtast oplysninger'!AX19="Andet","Andet - gulv",'Indtast oplysninger'!AX19)</f>
        <v>&lt; vælg fra listen &gt;</v>
      </c>
      <c r="AY71" s="92" t="str">
        <f>IF('Indtast oplysninger'!AY19="Andet","Andet - gulv",'Indtast oplysninger'!AY19)</f>
        <v>&lt; vælg fra listen &gt;</v>
      </c>
      <c r="AZ71" s="92" t="str">
        <f>IF('Indtast oplysninger'!AZ19="Andet","Andet - gulv",'Indtast oplysninger'!AZ19)</f>
        <v>&lt; vælg fra listen &gt;</v>
      </c>
      <c r="BA71" s="92" t="str">
        <f>IF('Indtast oplysninger'!BA19="Andet","Andet - gulv",'Indtast oplysninger'!BA19)</f>
        <v>&lt; vælg fra listen &gt;</v>
      </c>
      <c r="BB71" s="92" t="str">
        <f>IF('Indtast oplysninger'!BB19="Andet","Andet - gulv",'Indtast oplysninger'!BB19)</f>
        <v>&lt; vælg fra listen &gt;</v>
      </c>
      <c r="BC71" s="92" t="str">
        <f>IF('Indtast oplysninger'!BC19="Andet","Andet - gulv",'Indtast oplysninger'!BC19)</f>
        <v>&lt; vælg fra listen &gt;</v>
      </c>
      <c r="BD71" s="92" t="str">
        <f>IF('Indtast oplysninger'!BD19="Andet","Andet - gulv",'Indtast oplysninger'!BD19)</f>
        <v>&lt; vælg fra listen &gt;</v>
      </c>
      <c r="BE71" s="92" t="str">
        <f>IF('Indtast oplysninger'!BE19="Andet","Andet - gulv",'Indtast oplysninger'!BE19)</f>
        <v>&lt; vælg fra listen &gt;</v>
      </c>
      <c r="BF71" s="92" t="str">
        <f>IF('Indtast oplysninger'!BF19="Andet","Andet - gulv",'Indtast oplysninger'!BF19)</f>
        <v>&lt; vælg fra listen &gt;</v>
      </c>
      <c r="BG71" s="92" t="str">
        <f>IF('Indtast oplysninger'!BG19="Andet","Andet - gulv",'Indtast oplysninger'!BG19)</f>
        <v>&lt; vælg fra listen &gt;</v>
      </c>
      <c r="BH71" s="92" t="str">
        <f>IF('Indtast oplysninger'!BH19="Andet","Andet - gulv",'Indtast oplysninger'!BH19)</f>
        <v>&lt; vælg fra listen &gt;</v>
      </c>
      <c r="BI71" s="92" t="str">
        <f>IF('Indtast oplysninger'!BI19="Andet","Andet - gulv",'Indtast oplysninger'!BI19)</f>
        <v>&lt; vælg fra listen &gt;</v>
      </c>
      <c r="BJ71" s="92" t="str">
        <f>IF('Indtast oplysninger'!BJ19="Andet","Andet - gulv",'Indtast oplysninger'!BJ19)</f>
        <v>&lt; vælg fra listen &gt;</v>
      </c>
      <c r="BK71" s="92" t="str">
        <f>IF('Indtast oplysninger'!BK19="Andet","Andet - gulv",'Indtast oplysninger'!BK19)</f>
        <v>&lt; vælg fra listen &gt;</v>
      </c>
    </row>
    <row r="72" spans="2:63" x14ac:dyDescent="0.4">
      <c r="B72" s="5" t="s">
        <v>114</v>
      </c>
      <c r="C72" s="99" t="s">
        <v>218</v>
      </c>
      <c r="D72" s="99" t="s">
        <v>218</v>
      </c>
      <c r="E72" s="92" cm="1">
        <f t="array" ref="E72">_xlfn.IFS('Indtast oplysninger'!E21="Halvdelen (ca. 50%)",50%,
'Indtast oplysninger'!E21="Mere end halvdelen (ca. 75%)",75%,
'Indtast oplysninger'!E21="Det hele (ca 100%)",100%)</f>
        <v>1</v>
      </c>
      <c r="F72" s="92" cm="1">
        <f t="array" ref="F72">_xlfn.IFS('Indtast oplysninger'!F21="Halvdelen (ca. 50%)",50%,
'Indtast oplysninger'!F21="Mere end halvdelen (ca. 75%)",75%,
'Indtast oplysninger'!F21="Det hele (ca 100%)",100%)</f>
        <v>1</v>
      </c>
      <c r="G72" s="92" cm="1">
        <f t="array" ref="G72">_xlfn.IFS('Indtast oplysninger'!G21="Halvdelen (ca. 50%)",50%,
'Indtast oplysninger'!G21="Mere end halvdelen (ca. 75%)",75%,
'Indtast oplysninger'!G21="Det hele (ca 100%)",100%)</f>
        <v>1</v>
      </c>
      <c r="H72" s="92" cm="1">
        <f t="array" ref="H72">_xlfn.IFS('Indtast oplysninger'!H21="Halvdelen (ca. 50%)",50%,
'Indtast oplysninger'!H21="Mere end halvdelen (ca. 75%)",75%,
'Indtast oplysninger'!H21="Det hele (ca 100%)",100%)</f>
        <v>1</v>
      </c>
      <c r="I72" s="92" t="e" cm="1">
        <f t="array" ref="I72">_xlfn.IFS('Indtast oplysninger'!I21="Halvdelen (ca. 50%)",50%,
'Indtast oplysninger'!I21="Mere end halvdelen (ca. 75%)",75%,
'Indtast oplysninger'!I21="Det hele (ca 100%)",100%)</f>
        <v>#N/A</v>
      </c>
      <c r="J72" s="92" t="e" cm="1">
        <f t="array" ref="J72">_xlfn.IFS('Indtast oplysninger'!J21="Halvdelen (ca. 50%)",50%,
'Indtast oplysninger'!J21="Mere end halvdelen (ca. 75%)",75%,
'Indtast oplysninger'!J21="Det hele (ca 100%)",100%)</f>
        <v>#N/A</v>
      </c>
      <c r="K72" s="92" t="e" cm="1">
        <f t="array" ref="K72">_xlfn.IFS('Indtast oplysninger'!K21="Halvdelen (ca. 50%)",50%,
'Indtast oplysninger'!K21="Mere end halvdelen (ca. 75%)",75%,
'Indtast oplysninger'!K21="Det hele (ca 100%)",100%)</f>
        <v>#N/A</v>
      </c>
      <c r="L72" s="92" t="e" cm="1">
        <f t="array" ref="L72">_xlfn.IFS('Indtast oplysninger'!L21="Halvdelen (ca. 50%)",50%,
'Indtast oplysninger'!L21="Mere end halvdelen (ca. 75%)",75%,
'Indtast oplysninger'!L21="Det hele (ca 100%)",100%)</f>
        <v>#N/A</v>
      </c>
      <c r="M72" s="92" t="e" cm="1">
        <f t="array" ref="M72">_xlfn.IFS('Indtast oplysninger'!M21="Halvdelen (ca. 50%)",50%,
'Indtast oplysninger'!M21="Mere end halvdelen (ca. 75%)",75%,
'Indtast oplysninger'!M21="Det hele (ca 100%)",100%)</f>
        <v>#N/A</v>
      </c>
      <c r="N72" s="92" t="e" cm="1">
        <f t="array" ref="N72">_xlfn.IFS('Indtast oplysninger'!N21="Halvdelen (ca. 50%)",50%,
'Indtast oplysninger'!N21="Mere end halvdelen (ca. 75%)",75%,
'Indtast oplysninger'!N21="Det hele (ca 100%)",100%)</f>
        <v>#N/A</v>
      </c>
      <c r="O72" s="92" t="e" cm="1">
        <f t="array" ref="O72">_xlfn.IFS('Indtast oplysninger'!O21="Halvdelen (ca. 50%)",50%,
'Indtast oplysninger'!O21="Mere end halvdelen (ca. 75%)",75%,
'Indtast oplysninger'!O21="Det hele (ca 100%)",100%)</f>
        <v>#N/A</v>
      </c>
      <c r="P72" s="92" t="e" cm="1">
        <f t="array" ref="P72">_xlfn.IFS('Indtast oplysninger'!P21="Halvdelen (ca. 50%)",50%,
'Indtast oplysninger'!P21="Mere end halvdelen (ca. 75%)",75%,
'Indtast oplysninger'!P21="Det hele (ca 100%)",100%)</f>
        <v>#N/A</v>
      </c>
      <c r="Q72" s="92" t="e" cm="1">
        <f t="array" ref="Q72">_xlfn.IFS('Indtast oplysninger'!Q21="Halvdelen (ca. 50%)",50%,
'Indtast oplysninger'!Q21="Mere end halvdelen (ca. 75%)",75%,
'Indtast oplysninger'!Q21="Det hele (ca 100%)",100%)</f>
        <v>#N/A</v>
      </c>
      <c r="R72" s="92" t="e" cm="1">
        <f t="array" ref="R72">_xlfn.IFS('Indtast oplysninger'!R21="Halvdelen (ca. 50%)",50%,
'Indtast oplysninger'!R21="Mere end halvdelen (ca. 75%)",75%,
'Indtast oplysninger'!R21="Det hele (ca 100%)",100%)</f>
        <v>#N/A</v>
      </c>
      <c r="S72" s="92" t="e" cm="1">
        <f t="array" ref="S72">_xlfn.IFS('Indtast oplysninger'!S21="Halvdelen (ca. 50%)",50%,
'Indtast oplysninger'!S21="Mere end halvdelen (ca. 75%)",75%,
'Indtast oplysninger'!S21="Det hele (ca 100%)",100%)</f>
        <v>#N/A</v>
      </c>
      <c r="T72" s="92" t="e" cm="1">
        <f t="array" ref="T72">_xlfn.IFS('Indtast oplysninger'!T21="Halvdelen (ca. 50%)",50%,
'Indtast oplysninger'!T21="Mere end halvdelen (ca. 75%)",75%,
'Indtast oplysninger'!T21="Det hele (ca 100%)",100%)</f>
        <v>#N/A</v>
      </c>
      <c r="U72" s="92" t="e" cm="1">
        <f t="array" ref="U72">_xlfn.IFS('Indtast oplysninger'!U21="Halvdelen (ca. 50%)",50%,
'Indtast oplysninger'!U21="Mere end halvdelen (ca. 75%)",75%,
'Indtast oplysninger'!U21="Det hele (ca 100%)",100%)</f>
        <v>#N/A</v>
      </c>
      <c r="V72" s="92" t="e" cm="1">
        <f t="array" ref="V72">_xlfn.IFS('Indtast oplysninger'!V21="Halvdelen (ca. 50%)",50%,
'Indtast oplysninger'!V21="Mere end halvdelen (ca. 75%)",75%,
'Indtast oplysninger'!V21="Det hele (ca 100%)",100%)</f>
        <v>#N/A</v>
      </c>
      <c r="W72" s="92" t="e" cm="1">
        <f t="array" ref="W72">_xlfn.IFS('Indtast oplysninger'!W21="Halvdelen (ca. 50%)",50%,
'Indtast oplysninger'!W21="Mere end halvdelen (ca. 75%)",75%,
'Indtast oplysninger'!W21="Det hele (ca 100%)",100%)</f>
        <v>#N/A</v>
      </c>
      <c r="X72" s="92" t="e" cm="1">
        <f t="array" ref="X72">_xlfn.IFS('Indtast oplysninger'!X21="Halvdelen (ca. 50%)",50%,
'Indtast oplysninger'!X21="Mere end halvdelen (ca. 75%)",75%,
'Indtast oplysninger'!X21="Det hele (ca 100%)",100%)</f>
        <v>#N/A</v>
      </c>
      <c r="Y72" s="92" t="e" cm="1">
        <f t="array" ref="Y72">_xlfn.IFS('Indtast oplysninger'!Y21="Halvdelen (ca. 50%)",50%,
'Indtast oplysninger'!Y21="Mere end halvdelen (ca. 75%)",75%,
'Indtast oplysninger'!Y21="Det hele (ca 100%)",100%)</f>
        <v>#N/A</v>
      </c>
      <c r="Z72" s="92" t="e" cm="1">
        <f t="array" ref="Z72">_xlfn.IFS('Indtast oplysninger'!Z21="Halvdelen (ca. 50%)",50%,
'Indtast oplysninger'!Z21="Mere end halvdelen (ca. 75%)",75%,
'Indtast oplysninger'!Z21="Det hele (ca 100%)",100%)</f>
        <v>#N/A</v>
      </c>
      <c r="AA72" s="92" t="e" cm="1">
        <f t="array" ref="AA72">_xlfn.IFS('Indtast oplysninger'!AA21="Halvdelen (ca. 50%)",50%,
'Indtast oplysninger'!AA21="Mere end halvdelen (ca. 75%)",75%,
'Indtast oplysninger'!AA21="Det hele (ca 100%)",100%)</f>
        <v>#N/A</v>
      </c>
      <c r="AB72" s="92" t="e" cm="1">
        <f t="array" ref="AB72">_xlfn.IFS('Indtast oplysninger'!AB21="Halvdelen (ca. 50%)",50%,
'Indtast oplysninger'!AB21="Mere end halvdelen (ca. 75%)",75%,
'Indtast oplysninger'!AB21="Det hele (ca 100%)",100%)</f>
        <v>#N/A</v>
      </c>
      <c r="AC72" s="92" t="e" cm="1">
        <f t="array" ref="AC72">_xlfn.IFS('Indtast oplysninger'!AC21="Halvdelen (ca. 50%)",50%,
'Indtast oplysninger'!AC21="Mere end halvdelen (ca. 75%)",75%,
'Indtast oplysninger'!AC21="Det hele (ca 100%)",100%)</f>
        <v>#N/A</v>
      </c>
      <c r="AD72" s="92" t="e" cm="1">
        <f t="array" ref="AD72">_xlfn.IFS('Indtast oplysninger'!AD21="Halvdelen (ca. 50%)",50%,
'Indtast oplysninger'!AD21="Mere end halvdelen (ca. 75%)",75%,
'Indtast oplysninger'!AD21="Det hele (ca 100%)",100%)</f>
        <v>#N/A</v>
      </c>
      <c r="AE72" s="92" t="e" cm="1">
        <f t="array" ref="AE72">_xlfn.IFS('Indtast oplysninger'!AE21="Halvdelen (ca. 50%)",50%,
'Indtast oplysninger'!AE21="Mere end halvdelen (ca. 75%)",75%,
'Indtast oplysninger'!AE21="Det hele (ca 100%)",100%)</f>
        <v>#N/A</v>
      </c>
      <c r="AF72" s="92" t="e" cm="1">
        <f t="array" ref="AF72">_xlfn.IFS('Indtast oplysninger'!AF21="Halvdelen (ca. 50%)",50%,
'Indtast oplysninger'!AF21="Mere end halvdelen (ca. 75%)",75%,
'Indtast oplysninger'!AF21="Det hele (ca 100%)",100%)</f>
        <v>#N/A</v>
      </c>
      <c r="AG72" s="92" t="e" cm="1">
        <f t="array" ref="AG72">_xlfn.IFS('Indtast oplysninger'!AG21="Halvdelen (ca. 50%)",50%,
'Indtast oplysninger'!AG21="Mere end halvdelen (ca. 75%)",75%,
'Indtast oplysninger'!AG21="Det hele (ca 100%)",100%)</f>
        <v>#N/A</v>
      </c>
      <c r="AH72" s="92" t="e" cm="1">
        <f t="array" ref="AH72">_xlfn.IFS('Indtast oplysninger'!AH21="Halvdelen (ca. 50%)",50%,
'Indtast oplysninger'!AH21="Mere end halvdelen (ca. 75%)",75%,
'Indtast oplysninger'!AH21="Det hele (ca 100%)",100%)</f>
        <v>#N/A</v>
      </c>
      <c r="AI72" s="92" t="e" cm="1">
        <f t="array" ref="AI72">_xlfn.IFS('Indtast oplysninger'!AI21="Halvdelen (ca. 50%)",50%,
'Indtast oplysninger'!AI21="Mere end halvdelen (ca. 75%)",75%,
'Indtast oplysninger'!AI21="Det hele (ca 100%)",100%)</f>
        <v>#N/A</v>
      </c>
      <c r="AJ72" s="92" t="e" cm="1">
        <f t="array" ref="AJ72">_xlfn.IFS('Indtast oplysninger'!AJ21="Halvdelen (ca. 50%)",50%,
'Indtast oplysninger'!AJ21="Mere end halvdelen (ca. 75%)",75%,
'Indtast oplysninger'!AJ21="Det hele (ca 100%)",100%)</f>
        <v>#N/A</v>
      </c>
      <c r="AK72" s="92" t="e" cm="1">
        <f t="array" ref="AK72">_xlfn.IFS('Indtast oplysninger'!AK21="Halvdelen (ca. 50%)",50%,
'Indtast oplysninger'!AK21="Mere end halvdelen (ca. 75%)",75%,
'Indtast oplysninger'!AK21="Det hele (ca 100%)",100%)</f>
        <v>#N/A</v>
      </c>
      <c r="AL72" s="92" t="e" cm="1">
        <f t="array" ref="AL72">_xlfn.IFS('Indtast oplysninger'!AL21="Halvdelen (ca. 50%)",50%,
'Indtast oplysninger'!AL21="Mere end halvdelen (ca. 75%)",75%,
'Indtast oplysninger'!AL21="Det hele (ca 100%)",100%)</f>
        <v>#N/A</v>
      </c>
      <c r="AM72" s="92" t="e" cm="1">
        <f t="array" ref="AM72">_xlfn.IFS('Indtast oplysninger'!AM21="Halvdelen (ca. 50%)",50%,
'Indtast oplysninger'!AM21="Mere end halvdelen (ca. 75%)",75%,
'Indtast oplysninger'!AM21="Det hele (ca 100%)",100%)</f>
        <v>#N/A</v>
      </c>
      <c r="AN72" s="92" t="e" cm="1">
        <f t="array" ref="AN72">_xlfn.IFS('Indtast oplysninger'!AN21="Halvdelen (ca. 50%)",50%,
'Indtast oplysninger'!AN21="Mere end halvdelen (ca. 75%)",75%,
'Indtast oplysninger'!AN21="Det hele (ca 100%)",100%)</f>
        <v>#N/A</v>
      </c>
      <c r="AO72" s="92" t="e" cm="1">
        <f t="array" ref="AO72">_xlfn.IFS('Indtast oplysninger'!AO21="Halvdelen (ca. 50%)",50%,
'Indtast oplysninger'!AO21="Mere end halvdelen (ca. 75%)",75%,
'Indtast oplysninger'!AO21="Det hele (ca 100%)",100%)</f>
        <v>#N/A</v>
      </c>
      <c r="AP72" s="92" t="e" cm="1">
        <f t="array" ref="AP72">_xlfn.IFS('Indtast oplysninger'!AP21="Halvdelen (ca. 50%)",50%,
'Indtast oplysninger'!AP21="Mere end halvdelen (ca. 75%)",75%,
'Indtast oplysninger'!AP21="Det hele (ca 100%)",100%)</f>
        <v>#N/A</v>
      </c>
      <c r="AQ72" s="92" t="e" cm="1">
        <f t="array" ref="AQ72">_xlfn.IFS('Indtast oplysninger'!AQ21="Halvdelen (ca. 50%)",50%,
'Indtast oplysninger'!AQ21="Mere end halvdelen (ca. 75%)",75%,
'Indtast oplysninger'!AQ21="Det hele (ca 100%)",100%)</f>
        <v>#N/A</v>
      </c>
      <c r="AR72" s="92" t="e" cm="1">
        <f t="array" ref="AR72">_xlfn.IFS('Indtast oplysninger'!AR21="Halvdelen (ca. 50%)",50%,
'Indtast oplysninger'!AR21="Mere end halvdelen (ca. 75%)",75%,
'Indtast oplysninger'!AR21="Det hele (ca 100%)",100%)</f>
        <v>#N/A</v>
      </c>
      <c r="AS72" s="92" t="e" cm="1">
        <f t="array" ref="AS72">_xlfn.IFS('Indtast oplysninger'!AS21="Halvdelen (ca. 50%)",50%,
'Indtast oplysninger'!AS21="Mere end halvdelen (ca. 75%)",75%,
'Indtast oplysninger'!AS21="Det hele (ca 100%)",100%)</f>
        <v>#N/A</v>
      </c>
      <c r="AT72" s="92" t="e" cm="1">
        <f t="array" ref="AT72">_xlfn.IFS('Indtast oplysninger'!AT21="Halvdelen (ca. 50%)",50%,
'Indtast oplysninger'!AT21="Mere end halvdelen (ca. 75%)",75%,
'Indtast oplysninger'!AT21="Det hele (ca 100%)",100%)</f>
        <v>#N/A</v>
      </c>
      <c r="AU72" s="92" t="e" cm="1">
        <f t="array" ref="AU72">_xlfn.IFS('Indtast oplysninger'!AU21="Halvdelen (ca. 50%)",50%,
'Indtast oplysninger'!AU21="Mere end halvdelen (ca. 75%)",75%,
'Indtast oplysninger'!AU21="Det hele (ca 100%)",100%)</f>
        <v>#N/A</v>
      </c>
      <c r="AV72" s="92" t="e" cm="1">
        <f t="array" ref="AV72">_xlfn.IFS('Indtast oplysninger'!AV21="Halvdelen (ca. 50%)",50%,
'Indtast oplysninger'!AV21="Mere end halvdelen (ca. 75%)",75%,
'Indtast oplysninger'!AV21="Det hele (ca 100%)",100%)</f>
        <v>#N/A</v>
      </c>
      <c r="AW72" s="92" t="e" cm="1">
        <f t="array" ref="AW72">_xlfn.IFS('Indtast oplysninger'!AW21="Halvdelen (ca. 50%)",50%,
'Indtast oplysninger'!AW21="Mere end halvdelen (ca. 75%)",75%,
'Indtast oplysninger'!AW21="Det hele (ca 100%)",100%)</f>
        <v>#N/A</v>
      </c>
      <c r="AX72" s="92" t="e" cm="1">
        <f t="array" ref="AX72">_xlfn.IFS('Indtast oplysninger'!AX21="Halvdelen (ca. 50%)",50%,
'Indtast oplysninger'!AX21="Mere end halvdelen (ca. 75%)",75%,
'Indtast oplysninger'!AX21="Det hele (ca 100%)",100%)</f>
        <v>#N/A</v>
      </c>
      <c r="AY72" s="92" t="e" cm="1">
        <f t="array" ref="AY72">_xlfn.IFS('Indtast oplysninger'!AY21="Halvdelen (ca. 50%)",50%,
'Indtast oplysninger'!AY21="Mere end halvdelen (ca. 75%)",75%,
'Indtast oplysninger'!AY21="Det hele (ca 100%)",100%)</f>
        <v>#N/A</v>
      </c>
      <c r="AZ72" s="92" t="e" cm="1">
        <f t="array" ref="AZ72">_xlfn.IFS('Indtast oplysninger'!AZ21="Halvdelen (ca. 50%)",50%,
'Indtast oplysninger'!AZ21="Mere end halvdelen (ca. 75%)",75%,
'Indtast oplysninger'!AZ21="Det hele (ca 100%)",100%)</f>
        <v>#N/A</v>
      </c>
      <c r="BA72" s="92" t="e" cm="1">
        <f t="array" ref="BA72">_xlfn.IFS('Indtast oplysninger'!BA21="Halvdelen (ca. 50%)",50%,
'Indtast oplysninger'!BA21="Mere end halvdelen (ca. 75%)",75%,
'Indtast oplysninger'!BA21="Det hele (ca 100%)",100%)</f>
        <v>#N/A</v>
      </c>
      <c r="BB72" s="92" t="e" cm="1">
        <f t="array" ref="BB72">_xlfn.IFS('Indtast oplysninger'!BB21="Halvdelen (ca. 50%)",50%,
'Indtast oplysninger'!BB21="Mere end halvdelen (ca. 75%)",75%,
'Indtast oplysninger'!BB21="Det hele (ca 100%)",100%)</f>
        <v>#N/A</v>
      </c>
      <c r="BC72" s="92" t="e" cm="1">
        <f t="array" ref="BC72">_xlfn.IFS('Indtast oplysninger'!BC21="Halvdelen (ca. 50%)",50%,
'Indtast oplysninger'!BC21="Mere end halvdelen (ca. 75%)",75%,
'Indtast oplysninger'!BC21="Det hele (ca 100%)",100%)</f>
        <v>#N/A</v>
      </c>
      <c r="BD72" s="92" t="e" cm="1">
        <f t="array" ref="BD72">_xlfn.IFS('Indtast oplysninger'!BD21="Halvdelen (ca. 50%)",50%,
'Indtast oplysninger'!BD21="Mere end halvdelen (ca. 75%)",75%,
'Indtast oplysninger'!BD21="Det hele (ca 100%)",100%)</f>
        <v>#N/A</v>
      </c>
      <c r="BE72" s="92" t="e" cm="1">
        <f t="array" ref="BE72">_xlfn.IFS('Indtast oplysninger'!BE21="Halvdelen (ca. 50%)",50%,
'Indtast oplysninger'!BE21="Mere end halvdelen (ca. 75%)",75%,
'Indtast oplysninger'!BE21="Det hele (ca 100%)",100%)</f>
        <v>#N/A</v>
      </c>
      <c r="BF72" s="92" t="e" cm="1">
        <f t="array" ref="BF72">_xlfn.IFS('Indtast oplysninger'!BF21="Halvdelen (ca. 50%)",50%,
'Indtast oplysninger'!BF21="Mere end halvdelen (ca. 75%)",75%,
'Indtast oplysninger'!BF21="Det hele (ca 100%)",100%)</f>
        <v>#N/A</v>
      </c>
      <c r="BG72" s="92" t="e" cm="1">
        <f t="array" ref="BG72">_xlfn.IFS('Indtast oplysninger'!BG21="Halvdelen (ca. 50%)",50%,
'Indtast oplysninger'!BG21="Mere end halvdelen (ca. 75%)",75%,
'Indtast oplysninger'!BG21="Det hele (ca 100%)",100%)</f>
        <v>#N/A</v>
      </c>
      <c r="BH72" s="92" t="e" cm="1">
        <f t="array" ref="BH72">_xlfn.IFS('Indtast oplysninger'!BH21="Halvdelen (ca. 50%)",50%,
'Indtast oplysninger'!BH21="Mere end halvdelen (ca. 75%)",75%,
'Indtast oplysninger'!BH21="Det hele (ca 100%)",100%)</f>
        <v>#N/A</v>
      </c>
      <c r="BI72" s="92" t="e" cm="1">
        <f t="array" ref="BI72">_xlfn.IFS('Indtast oplysninger'!BI21="Halvdelen (ca. 50%)",50%,
'Indtast oplysninger'!BI21="Mere end halvdelen (ca. 75%)",75%,
'Indtast oplysninger'!BI21="Det hele (ca 100%)",100%)</f>
        <v>#N/A</v>
      </c>
      <c r="BJ72" s="92" t="e" cm="1">
        <f t="array" ref="BJ72">_xlfn.IFS('Indtast oplysninger'!BJ21="Halvdelen (ca. 50%)",50%,
'Indtast oplysninger'!BJ21="Mere end halvdelen (ca. 75%)",75%,
'Indtast oplysninger'!BJ21="Det hele (ca 100%)",100%)</f>
        <v>#N/A</v>
      </c>
      <c r="BK72" s="92" t="e" cm="1">
        <f t="array" ref="BK72">_xlfn.IFS('Indtast oplysninger'!BK21="Halvdelen (ca. 50%)",50%,
'Indtast oplysninger'!BK21="Mere end halvdelen (ca. 75%)",75%,
'Indtast oplysninger'!BK21="Det hele (ca 100%)",100%)</f>
        <v>#N/A</v>
      </c>
    </row>
    <row r="73" spans="2:63" x14ac:dyDescent="0.4">
      <c r="B73" t="s">
        <v>115</v>
      </c>
      <c r="C73" s="99" t="s">
        <v>218</v>
      </c>
      <c r="D73" s="99" t="s">
        <v>218</v>
      </c>
      <c r="E73" s="249">
        <f>IF('Indtast oplysninger'!E23="-",0,'Indtast oplysninger'!E23)</f>
        <v>0</v>
      </c>
      <c r="F73" s="249">
        <f>IF('Indtast oplysninger'!F23="-",0,'Indtast oplysninger'!F23)</f>
        <v>0</v>
      </c>
      <c r="G73" s="249">
        <f>IF('Indtast oplysninger'!G23="-",0,'Indtast oplysninger'!G23)</f>
        <v>0</v>
      </c>
      <c r="H73" s="249">
        <f>IF('Indtast oplysninger'!H23="-",0,'Indtast oplysninger'!H23)</f>
        <v>4</v>
      </c>
      <c r="I73" s="249">
        <f>IF('Indtast oplysninger'!I23="-",0,'Indtast oplysninger'!I23)</f>
        <v>0</v>
      </c>
      <c r="J73" s="249">
        <f>IF('Indtast oplysninger'!J23="-",0,'Indtast oplysninger'!J23)</f>
        <v>0</v>
      </c>
      <c r="K73" s="249">
        <f>IF('Indtast oplysninger'!K23="-",0,'Indtast oplysninger'!K23)</f>
        <v>0</v>
      </c>
      <c r="L73" s="249">
        <f>IF('Indtast oplysninger'!L23="-",0,'Indtast oplysninger'!L23)</f>
        <v>0</v>
      </c>
      <c r="M73" s="249">
        <f>IF('Indtast oplysninger'!M23="-",0,'Indtast oplysninger'!M23)</f>
        <v>0</v>
      </c>
      <c r="N73" s="249">
        <f>IF('Indtast oplysninger'!N23="-",0,'Indtast oplysninger'!N23)</f>
        <v>0</v>
      </c>
      <c r="O73" s="249">
        <f>IF('Indtast oplysninger'!O23="-",0,'Indtast oplysninger'!O23)</f>
        <v>0</v>
      </c>
      <c r="P73" s="249">
        <f>IF('Indtast oplysninger'!P23="-",0,'Indtast oplysninger'!P23)</f>
        <v>0</v>
      </c>
      <c r="Q73" s="249">
        <f>IF('Indtast oplysninger'!Q23="-",0,'Indtast oplysninger'!Q23)</f>
        <v>0</v>
      </c>
      <c r="R73" s="249">
        <f>IF('Indtast oplysninger'!R23="-",0,'Indtast oplysninger'!R23)</f>
        <v>0</v>
      </c>
      <c r="S73" s="249">
        <f>IF('Indtast oplysninger'!S23="-",0,'Indtast oplysninger'!S23)</f>
        <v>0</v>
      </c>
      <c r="T73" s="249">
        <f>IF('Indtast oplysninger'!T23="-",0,'Indtast oplysninger'!T23)</f>
        <v>0</v>
      </c>
      <c r="U73" s="249">
        <f>IF('Indtast oplysninger'!U23="-",0,'Indtast oplysninger'!U23)</f>
        <v>0</v>
      </c>
      <c r="V73" s="249">
        <f>IF('Indtast oplysninger'!V23="-",0,'Indtast oplysninger'!V23)</f>
        <v>0</v>
      </c>
      <c r="W73" s="249">
        <f>IF('Indtast oplysninger'!W23="-",0,'Indtast oplysninger'!W23)</f>
        <v>0</v>
      </c>
      <c r="X73" s="249">
        <f>IF('Indtast oplysninger'!X23="-",0,'Indtast oplysninger'!X23)</f>
        <v>0</v>
      </c>
      <c r="Y73" s="249">
        <f>IF('Indtast oplysninger'!Y23="-",0,'Indtast oplysninger'!Y23)</f>
        <v>0</v>
      </c>
      <c r="Z73" s="249">
        <f>IF('Indtast oplysninger'!Z23="-",0,'Indtast oplysninger'!Z23)</f>
        <v>0</v>
      </c>
      <c r="AA73" s="249">
        <f>IF('Indtast oplysninger'!AA23="-",0,'Indtast oplysninger'!AA23)</f>
        <v>0</v>
      </c>
      <c r="AB73" s="249">
        <f>IF('Indtast oplysninger'!AB23="-",0,'Indtast oplysninger'!AB23)</f>
        <v>0</v>
      </c>
      <c r="AC73" s="249">
        <f>IF('Indtast oplysninger'!AC23="-",0,'Indtast oplysninger'!AC23)</f>
        <v>0</v>
      </c>
      <c r="AD73" s="249">
        <f>IF('Indtast oplysninger'!AD23="-",0,'Indtast oplysninger'!AD23)</f>
        <v>0</v>
      </c>
      <c r="AE73" s="249">
        <f>IF('Indtast oplysninger'!AE23="-",0,'Indtast oplysninger'!AE23)</f>
        <v>0</v>
      </c>
      <c r="AF73" s="249">
        <f>IF('Indtast oplysninger'!AF23="-",0,'Indtast oplysninger'!AF23)</f>
        <v>0</v>
      </c>
      <c r="AG73" s="249">
        <f>IF('Indtast oplysninger'!AG23="-",0,'Indtast oplysninger'!AG23)</f>
        <v>0</v>
      </c>
      <c r="AH73" s="249">
        <f>IF('Indtast oplysninger'!AH23="-",0,'Indtast oplysninger'!AH23)</f>
        <v>0</v>
      </c>
      <c r="AI73" s="249">
        <f>IF('Indtast oplysninger'!AI23="-",0,'Indtast oplysninger'!AI23)</f>
        <v>0</v>
      </c>
      <c r="AJ73" s="249">
        <f>IF('Indtast oplysninger'!AJ23="-",0,'Indtast oplysninger'!AJ23)</f>
        <v>0</v>
      </c>
      <c r="AK73" s="249">
        <f>IF('Indtast oplysninger'!AK23="-",0,'Indtast oplysninger'!AK23)</f>
        <v>0</v>
      </c>
      <c r="AL73" s="249">
        <f>IF('Indtast oplysninger'!AL23="-",0,'Indtast oplysninger'!AL23)</f>
        <v>0</v>
      </c>
      <c r="AM73" s="249">
        <f>IF('Indtast oplysninger'!AM23="-",0,'Indtast oplysninger'!AM23)</f>
        <v>0</v>
      </c>
      <c r="AN73" s="249">
        <f>IF('Indtast oplysninger'!AN23="-",0,'Indtast oplysninger'!AN23)</f>
        <v>0</v>
      </c>
      <c r="AO73" s="249">
        <f>IF('Indtast oplysninger'!AO23="-",0,'Indtast oplysninger'!AO23)</f>
        <v>0</v>
      </c>
      <c r="AP73" s="249">
        <f>IF('Indtast oplysninger'!AP23="-",0,'Indtast oplysninger'!AP23)</f>
        <v>0</v>
      </c>
      <c r="AQ73" s="249">
        <f>IF('Indtast oplysninger'!AQ23="-",0,'Indtast oplysninger'!AQ23)</f>
        <v>0</v>
      </c>
      <c r="AR73" s="249">
        <f>IF('Indtast oplysninger'!AR23="-",0,'Indtast oplysninger'!AR23)</f>
        <v>0</v>
      </c>
      <c r="AS73" s="249">
        <f>IF('Indtast oplysninger'!AS23="-",0,'Indtast oplysninger'!AS23)</f>
        <v>0</v>
      </c>
      <c r="AT73" s="249">
        <f>IF('Indtast oplysninger'!AT23="-",0,'Indtast oplysninger'!AT23)</f>
        <v>0</v>
      </c>
      <c r="AU73" s="249">
        <f>IF('Indtast oplysninger'!AU23="-",0,'Indtast oplysninger'!AU23)</f>
        <v>0</v>
      </c>
      <c r="AV73" s="249">
        <f>IF('Indtast oplysninger'!AV23="-",0,'Indtast oplysninger'!AV23)</f>
        <v>0</v>
      </c>
      <c r="AW73" s="249">
        <f>IF('Indtast oplysninger'!AW23="-",0,'Indtast oplysninger'!AW23)</f>
        <v>0</v>
      </c>
      <c r="AX73" s="249">
        <f>IF('Indtast oplysninger'!AX23="-",0,'Indtast oplysninger'!AX23)</f>
        <v>0</v>
      </c>
      <c r="AY73" s="249">
        <f>IF('Indtast oplysninger'!AY23="-",0,'Indtast oplysninger'!AY23)</f>
        <v>0</v>
      </c>
      <c r="AZ73" s="249">
        <f>IF('Indtast oplysninger'!AZ23="-",0,'Indtast oplysninger'!AZ23)</f>
        <v>0</v>
      </c>
      <c r="BA73" s="249">
        <f>IF('Indtast oplysninger'!BA23="-",0,'Indtast oplysninger'!BA23)</f>
        <v>0</v>
      </c>
      <c r="BB73" s="249">
        <f>IF('Indtast oplysninger'!BB23="-",0,'Indtast oplysninger'!BB23)</f>
        <v>0</v>
      </c>
      <c r="BC73" s="249">
        <f>IF('Indtast oplysninger'!BC23="-",0,'Indtast oplysninger'!BC23)</f>
        <v>0</v>
      </c>
      <c r="BD73" s="249">
        <f>IF('Indtast oplysninger'!BD23="-",0,'Indtast oplysninger'!BD23)</f>
        <v>0</v>
      </c>
      <c r="BE73" s="249">
        <f>IF('Indtast oplysninger'!BE23="-",0,'Indtast oplysninger'!BE23)</f>
        <v>0</v>
      </c>
      <c r="BF73" s="249">
        <f>IF('Indtast oplysninger'!BF23="-",0,'Indtast oplysninger'!BF23)</f>
        <v>0</v>
      </c>
      <c r="BG73" s="249">
        <f>IF('Indtast oplysninger'!BG23="-",0,'Indtast oplysninger'!BG23)</f>
        <v>0</v>
      </c>
      <c r="BH73" s="249">
        <f>IF('Indtast oplysninger'!BH23="-",0,'Indtast oplysninger'!BH23)</f>
        <v>0</v>
      </c>
      <c r="BI73" s="249">
        <f>IF('Indtast oplysninger'!BI23="-",0,'Indtast oplysninger'!BI23)</f>
        <v>0</v>
      </c>
      <c r="BJ73" s="249">
        <f>IF('Indtast oplysninger'!BJ23="-",0,'Indtast oplysninger'!BJ23)</f>
        <v>0</v>
      </c>
      <c r="BK73" s="249">
        <f>IF('Indtast oplysninger'!BK23="-",0,'Indtast oplysninger'!BK23)</f>
        <v>0</v>
      </c>
    </row>
    <row r="74" spans="2:63" x14ac:dyDescent="0.4">
      <c r="B74" t="s">
        <v>118</v>
      </c>
      <c r="C74" s="99" t="s">
        <v>218</v>
      </c>
      <c r="D74" s="99" t="s">
        <v>0</v>
      </c>
      <c r="E74" s="92">
        <f>IF(OR('Indtast oplysninger'!E40="Tung væg",'Indtast oplysninger'!E40="Ved ikke"),E16,0)
+IF(OR('Indtast oplysninger'!E60="Tung væg",'Indtast oplysninger'!E60="Ved ikke"),E17,0)
+IF(OR('Indtast oplysninger'!E80="Tung væg",'Indtast oplysninger'!E80="Ved ikke"),E18,0)
+IF(OR('Indtast oplysninger'!E100="Tung væg",'Indtast oplysninger'!E100="Ved ikke"),E19,0)</f>
        <v>55.666040000000002</v>
      </c>
      <c r="F74" s="92">
        <f>IF(OR('Indtast oplysninger'!F40="Tung væg",'Indtast oplysninger'!F40="Ved ikke"),F16,0)
+IF(OR('Indtast oplysninger'!F60="Tung væg",'Indtast oplysninger'!F60="Ved ikke"),F17,0)
+IF(OR('Indtast oplysninger'!F80="Tung væg",'Indtast oplysninger'!F80="Ved ikke"),F18,0)
+IF(OR('Indtast oplysninger'!F100="Tung væg",'Indtast oplysninger'!F100="Ved ikke"),F19,0)</f>
        <v>24.0822</v>
      </c>
      <c r="G74" s="92">
        <f>IF(OR('Indtast oplysninger'!G40="Tung væg",'Indtast oplysninger'!G40="Ved ikke"),G16,0)
+IF(OR('Indtast oplysninger'!G60="Tung væg",'Indtast oplysninger'!G60="Ved ikke"),G17,0)
+IF(OR('Indtast oplysninger'!G80="Tung væg",'Indtast oplysninger'!G80="Ved ikke"),G18,0)
+IF(OR('Indtast oplysninger'!G100="Tung væg",'Indtast oplysninger'!G100="Ved ikke"),G19,0)</f>
        <v>24.0822</v>
      </c>
      <c r="H74" s="92">
        <f>IF(OR('Indtast oplysninger'!H40="Tung væg",'Indtast oplysninger'!H40="Ved ikke"),H16,0)
+IF(OR('Indtast oplysninger'!H60="Tung væg",'Indtast oplysninger'!H60="Ved ikke"),H17,0)
+IF(OR('Indtast oplysninger'!H80="Tung væg",'Indtast oplysninger'!H80="Ved ikke"),H18,0)
+IF(OR('Indtast oplysninger'!H100="Tung væg",'Indtast oplysninger'!H100="Ved ikke"),H19,0)</f>
        <v>58.072200000000002</v>
      </c>
      <c r="I74" s="92">
        <f>IF(OR('Indtast oplysninger'!I40="Tung væg",'Indtast oplysninger'!I40="Ved ikke"),I16,0)
+IF(OR('Indtast oplysninger'!I60="Tung væg",'Indtast oplysninger'!I60="Ved ikke"),I17,0)
+IF(OR('Indtast oplysninger'!I80="Tung væg",'Indtast oplysninger'!I80="Ved ikke"),I18,0)
+IF(OR('Indtast oplysninger'!I100="Tung væg",'Indtast oplysninger'!I100="Ved ikke"),I19,0)</f>
        <v>0</v>
      </c>
      <c r="J74" s="92">
        <f>IF(OR('Indtast oplysninger'!J40="Tung væg",'Indtast oplysninger'!J40="Ved ikke"),J16,0)
+IF(OR('Indtast oplysninger'!J60="Tung væg",'Indtast oplysninger'!J60="Ved ikke"),J17,0)
+IF(OR('Indtast oplysninger'!J80="Tung væg",'Indtast oplysninger'!J80="Ved ikke"),J18,0)
+IF(OR('Indtast oplysninger'!J100="Tung væg",'Indtast oplysninger'!J100="Ved ikke"),J19,0)</f>
        <v>0</v>
      </c>
      <c r="K74" s="92">
        <f>IF(OR('Indtast oplysninger'!K40="Tung væg",'Indtast oplysninger'!K40="Ved ikke"),K16,0)
+IF(OR('Indtast oplysninger'!K60="Tung væg",'Indtast oplysninger'!K60="Ved ikke"),K17,0)
+IF(OR('Indtast oplysninger'!K80="Tung væg",'Indtast oplysninger'!K80="Ved ikke"),K18,0)
+IF(OR('Indtast oplysninger'!K100="Tung væg",'Indtast oplysninger'!K100="Ved ikke"),K19,0)</f>
        <v>0</v>
      </c>
      <c r="L74" s="92">
        <f>IF(OR('Indtast oplysninger'!L40="Tung væg",'Indtast oplysninger'!L40="Ved ikke"),L16,0)
+IF(OR('Indtast oplysninger'!L60="Tung væg",'Indtast oplysninger'!L60="Ved ikke"),L17,0)
+IF(OR('Indtast oplysninger'!L80="Tung væg",'Indtast oplysninger'!L80="Ved ikke"),L18,0)
+IF(OR('Indtast oplysninger'!L100="Tung væg",'Indtast oplysninger'!L100="Ved ikke"),L19,0)</f>
        <v>0</v>
      </c>
      <c r="M74" s="92">
        <f>IF(OR('Indtast oplysninger'!M40="Tung væg",'Indtast oplysninger'!M40="Ved ikke"),M16,0)
+IF(OR('Indtast oplysninger'!M60="Tung væg",'Indtast oplysninger'!M60="Ved ikke"),M17,0)
+IF(OR('Indtast oplysninger'!M80="Tung væg",'Indtast oplysninger'!M80="Ved ikke"),M18,0)
+IF(OR('Indtast oplysninger'!M100="Tung væg",'Indtast oplysninger'!M100="Ved ikke"),M19,0)</f>
        <v>0</v>
      </c>
      <c r="N74" s="92">
        <f>IF(OR('Indtast oplysninger'!N40="Tung væg",'Indtast oplysninger'!N40="Ved ikke"),N16,0)
+IF(OR('Indtast oplysninger'!N60="Tung væg",'Indtast oplysninger'!N60="Ved ikke"),N17,0)
+IF(OR('Indtast oplysninger'!N80="Tung væg",'Indtast oplysninger'!N80="Ved ikke"),N18,0)
+IF(OR('Indtast oplysninger'!N100="Tung væg",'Indtast oplysninger'!N100="Ved ikke"),N19,0)</f>
        <v>0</v>
      </c>
      <c r="O74" s="92">
        <f>IF(OR('Indtast oplysninger'!O40="Tung væg",'Indtast oplysninger'!O40="Ved ikke"),O16,0)
+IF(OR('Indtast oplysninger'!O60="Tung væg",'Indtast oplysninger'!O60="Ved ikke"),O17,0)
+IF(OR('Indtast oplysninger'!O80="Tung væg",'Indtast oplysninger'!O80="Ved ikke"),O18,0)
+IF(OR('Indtast oplysninger'!O100="Tung væg",'Indtast oplysninger'!O100="Ved ikke"),O19,0)</f>
        <v>0</v>
      </c>
      <c r="P74" s="92">
        <f>IF(OR('Indtast oplysninger'!P40="Tung væg",'Indtast oplysninger'!P40="Ved ikke"),P16,0)
+IF(OR('Indtast oplysninger'!P60="Tung væg",'Indtast oplysninger'!P60="Ved ikke"),P17,0)
+IF(OR('Indtast oplysninger'!P80="Tung væg",'Indtast oplysninger'!P80="Ved ikke"),P18,0)
+IF(OR('Indtast oplysninger'!P100="Tung væg",'Indtast oplysninger'!P100="Ved ikke"),P19,0)</f>
        <v>0</v>
      </c>
      <c r="Q74" s="92">
        <f>IF(OR('Indtast oplysninger'!Q40="Tung væg",'Indtast oplysninger'!Q40="Ved ikke"),Q16,0)
+IF(OR('Indtast oplysninger'!Q60="Tung væg",'Indtast oplysninger'!Q60="Ved ikke"),Q17,0)
+IF(OR('Indtast oplysninger'!Q80="Tung væg",'Indtast oplysninger'!Q80="Ved ikke"),Q18,0)
+IF(OR('Indtast oplysninger'!Q100="Tung væg",'Indtast oplysninger'!Q100="Ved ikke"),Q19,0)</f>
        <v>0</v>
      </c>
      <c r="R74" s="92">
        <f>IF(OR('Indtast oplysninger'!R40="Tung væg",'Indtast oplysninger'!R40="Ved ikke"),R16,0)
+IF(OR('Indtast oplysninger'!R60="Tung væg",'Indtast oplysninger'!R60="Ved ikke"),R17,0)
+IF(OR('Indtast oplysninger'!R80="Tung væg",'Indtast oplysninger'!R80="Ved ikke"),R18,0)
+IF(OR('Indtast oplysninger'!R100="Tung væg",'Indtast oplysninger'!R100="Ved ikke"),R19,0)</f>
        <v>0</v>
      </c>
      <c r="S74" s="92">
        <f>IF(OR('Indtast oplysninger'!S40="Tung væg",'Indtast oplysninger'!S40="Ved ikke"),S16,0)
+IF(OR('Indtast oplysninger'!S60="Tung væg",'Indtast oplysninger'!S60="Ved ikke"),S17,0)
+IF(OR('Indtast oplysninger'!S80="Tung væg",'Indtast oplysninger'!S80="Ved ikke"),S18,0)
+IF(OR('Indtast oplysninger'!S100="Tung væg",'Indtast oplysninger'!S100="Ved ikke"),S19,0)</f>
        <v>0</v>
      </c>
      <c r="T74" s="92">
        <f>IF(OR('Indtast oplysninger'!T40="Tung væg",'Indtast oplysninger'!T40="Ved ikke"),T16,0)
+IF(OR('Indtast oplysninger'!T60="Tung væg",'Indtast oplysninger'!T60="Ved ikke"),T17,0)
+IF(OR('Indtast oplysninger'!T80="Tung væg",'Indtast oplysninger'!T80="Ved ikke"),T18,0)
+IF(OR('Indtast oplysninger'!T100="Tung væg",'Indtast oplysninger'!T100="Ved ikke"),T19,0)</f>
        <v>0</v>
      </c>
      <c r="U74" s="92">
        <f>IF(OR('Indtast oplysninger'!U40="Tung væg",'Indtast oplysninger'!U40="Ved ikke"),U16,0)
+IF(OR('Indtast oplysninger'!U60="Tung væg",'Indtast oplysninger'!U60="Ved ikke"),U17,0)
+IF(OR('Indtast oplysninger'!U80="Tung væg",'Indtast oplysninger'!U80="Ved ikke"),U18,0)
+IF(OR('Indtast oplysninger'!U100="Tung væg",'Indtast oplysninger'!U100="Ved ikke"),U19,0)</f>
        <v>0</v>
      </c>
      <c r="V74" s="92">
        <f>IF(OR('Indtast oplysninger'!V40="Tung væg",'Indtast oplysninger'!V40="Ved ikke"),V16,0)
+IF(OR('Indtast oplysninger'!V60="Tung væg",'Indtast oplysninger'!V60="Ved ikke"),V17,0)
+IF(OR('Indtast oplysninger'!V80="Tung væg",'Indtast oplysninger'!V80="Ved ikke"),V18,0)
+IF(OR('Indtast oplysninger'!V100="Tung væg",'Indtast oplysninger'!V100="Ved ikke"),V19,0)</f>
        <v>0</v>
      </c>
      <c r="W74" s="92">
        <f>IF(OR('Indtast oplysninger'!W40="Tung væg",'Indtast oplysninger'!W40="Ved ikke"),W16,0)
+IF(OR('Indtast oplysninger'!W60="Tung væg",'Indtast oplysninger'!W60="Ved ikke"),W17,0)
+IF(OR('Indtast oplysninger'!W80="Tung væg",'Indtast oplysninger'!W80="Ved ikke"),W18,0)
+IF(OR('Indtast oplysninger'!W100="Tung væg",'Indtast oplysninger'!W100="Ved ikke"),W19,0)</f>
        <v>0</v>
      </c>
      <c r="X74" s="92">
        <f>IF(OR('Indtast oplysninger'!X40="Tung væg",'Indtast oplysninger'!X40="Ved ikke"),X16,0)
+IF(OR('Indtast oplysninger'!X60="Tung væg",'Indtast oplysninger'!X60="Ved ikke"),X17,0)
+IF(OR('Indtast oplysninger'!X80="Tung væg",'Indtast oplysninger'!X80="Ved ikke"),X18,0)
+IF(OR('Indtast oplysninger'!X100="Tung væg",'Indtast oplysninger'!X100="Ved ikke"),X19,0)</f>
        <v>0</v>
      </c>
      <c r="Y74" s="92">
        <f>IF(OR('Indtast oplysninger'!Y40="Tung væg",'Indtast oplysninger'!Y40="Ved ikke"),Y16,0)
+IF(OR('Indtast oplysninger'!Y60="Tung væg",'Indtast oplysninger'!Y60="Ved ikke"),Y17,0)
+IF(OR('Indtast oplysninger'!Y80="Tung væg",'Indtast oplysninger'!Y80="Ved ikke"),Y18,0)
+IF(OR('Indtast oplysninger'!Y100="Tung væg",'Indtast oplysninger'!Y100="Ved ikke"),Y19,0)</f>
        <v>0</v>
      </c>
      <c r="Z74" s="92">
        <f>IF(OR('Indtast oplysninger'!Z40="Tung væg",'Indtast oplysninger'!Z40="Ved ikke"),Z16,0)
+IF(OR('Indtast oplysninger'!Z60="Tung væg",'Indtast oplysninger'!Z60="Ved ikke"),Z17,0)
+IF(OR('Indtast oplysninger'!Z80="Tung væg",'Indtast oplysninger'!Z80="Ved ikke"),Z18,0)
+IF(OR('Indtast oplysninger'!Z100="Tung væg",'Indtast oplysninger'!Z100="Ved ikke"),Z19,0)</f>
        <v>0</v>
      </c>
      <c r="AA74" s="92">
        <f>IF(OR('Indtast oplysninger'!AA40="Tung væg",'Indtast oplysninger'!AA40="Ved ikke"),AA16,0)
+IF(OR('Indtast oplysninger'!AA60="Tung væg",'Indtast oplysninger'!AA60="Ved ikke"),AA17,0)
+IF(OR('Indtast oplysninger'!AA80="Tung væg",'Indtast oplysninger'!AA80="Ved ikke"),AA18,0)
+IF(OR('Indtast oplysninger'!AA100="Tung væg",'Indtast oplysninger'!AA100="Ved ikke"),AA19,0)</f>
        <v>0</v>
      </c>
      <c r="AB74" s="92">
        <f>IF(OR('Indtast oplysninger'!AB40="Tung væg",'Indtast oplysninger'!AB40="Ved ikke"),AB16,0)
+IF(OR('Indtast oplysninger'!AB60="Tung væg",'Indtast oplysninger'!AB60="Ved ikke"),AB17,0)
+IF(OR('Indtast oplysninger'!AB80="Tung væg",'Indtast oplysninger'!AB80="Ved ikke"),AB18,0)
+IF(OR('Indtast oplysninger'!AB100="Tung væg",'Indtast oplysninger'!AB100="Ved ikke"),AB19,0)</f>
        <v>0</v>
      </c>
      <c r="AC74" s="92">
        <f>IF(OR('Indtast oplysninger'!AC40="Tung væg",'Indtast oplysninger'!AC40="Ved ikke"),AC16,0)
+IF(OR('Indtast oplysninger'!AC60="Tung væg",'Indtast oplysninger'!AC60="Ved ikke"),AC17,0)
+IF(OR('Indtast oplysninger'!AC80="Tung væg",'Indtast oplysninger'!AC80="Ved ikke"),AC18,0)
+IF(OR('Indtast oplysninger'!AC100="Tung væg",'Indtast oplysninger'!AC100="Ved ikke"),AC19,0)</f>
        <v>0</v>
      </c>
      <c r="AD74" s="92">
        <f>IF(OR('Indtast oplysninger'!AD40="Tung væg",'Indtast oplysninger'!AD40="Ved ikke"),AD16,0)
+IF(OR('Indtast oplysninger'!AD60="Tung væg",'Indtast oplysninger'!AD60="Ved ikke"),AD17,0)
+IF(OR('Indtast oplysninger'!AD80="Tung væg",'Indtast oplysninger'!AD80="Ved ikke"),AD18,0)
+IF(OR('Indtast oplysninger'!AD100="Tung væg",'Indtast oplysninger'!AD100="Ved ikke"),AD19,0)</f>
        <v>0</v>
      </c>
      <c r="AE74" s="92">
        <f>IF(OR('Indtast oplysninger'!AE40="Tung væg",'Indtast oplysninger'!AE40="Ved ikke"),AE16,0)
+IF(OR('Indtast oplysninger'!AE60="Tung væg",'Indtast oplysninger'!AE60="Ved ikke"),AE17,0)
+IF(OR('Indtast oplysninger'!AE80="Tung væg",'Indtast oplysninger'!AE80="Ved ikke"),AE18,0)
+IF(OR('Indtast oplysninger'!AE100="Tung væg",'Indtast oplysninger'!AE100="Ved ikke"),AE19,0)</f>
        <v>0</v>
      </c>
      <c r="AF74" s="92">
        <f>IF(OR('Indtast oplysninger'!AF40="Tung væg",'Indtast oplysninger'!AF40="Ved ikke"),AF16,0)
+IF(OR('Indtast oplysninger'!AF60="Tung væg",'Indtast oplysninger'!AF60="Ved ikke"),AF17,0)
+IF(OR('Indtast oplysninger'!AF80="Tung væg",'Indtast oplysninger'!AF80="Ved ikke"),AF18,0)
+IF(OR('Indtast oplysninger'!AF100="Tung væg",'Indtast oplysninger'!AF100="Ved ikke"),AF19,0)</f>
        <v>0</v>
      </c>
      <c r="AG74" s="92">
        <f>IF(OR('Indtast oplysninger'!AG40="Tung væg",'Indtast oplysninger'!AG40="Ved ikke"),AG16,0)
+IF(OR('Indtast oplysninger'!AG60="Tung væg",'Indtast oplysninger'!AG60="Ved ikke"),AG17,0)
+IF(OR('Indtast oplysninger'!AG80="Tung væg",'Indtast oplysninger'!AG80="Ved ikke"),AG18,0)
+IF(OR('Indtast oplysninger'!AG100="Tung væg",'Indtast oplysninger'!AG100="Ved ikke"),AG19,0)</f>
        <v>0</v>
      </c>
      <c r="AH74" s="92">
        <f>IF(OR('Indtast oplysninger'!AH40="Tung væg",'Indtast oplysninger'!AH40="Ved ikke"),AH16,0)
+IF(OR('Indtast oplysninger'!AH60="Tung væg",'Indtast oplysninger'!AH60="Ved ikke"),AH17,0)
+IF(OR('Indtast oplysninger'!AH80="Tung væg",'Indtast oplysninger'!AH80="Ved ikke"),AH18,0)
+IF(OR('Indtast oplysninger'!AH100="Tung væg",'Indtast oplysninger'!AH100="Ved ikke"),AH19,0)</f>
        <v>0</v>
      </c>
      <c r="AI74" s="92">
        <f>IF(OR('Indtast oplysninger'!AI40="Tung væg",'Indtast oplysninger'!AI40="Ved ikke"),AI16,0)
+IF(OR('Indtast oplysninger'!AI60="Tung væg",'Indtast oplysninger'!AI60="Ved ikke"),AI17,0)
+IF(OR('Indtast oplysninger'!AI80="Tung væg",'Indtast oplysninger'!AI80="Ved ikke"),AI18,0)
+IF(OR('Indtast oplysninger'!AI100="Tung væg",'Indtast oplysninger'!AI100="Ved ikke"),AI19,0)</f>
        <v>0</v>
      </c>
      <c r="AJ74" s="92">
        <f>IF(OR('Indtast oplysninger'!AJ40="Tung væg",'Indtast oplysninger'!AJ40="Ved ikke"),AJ16,0)
+IF(OR('Indtast oplysninger'!AJ60="Tung væg",'Indtast oplysninger'!AJ60="Ved ikke"),AJ17,0)
+IF(OR('Indtast oplysninger'!AJ80="Tung væg",'Indtast oplysninger'!AJ80="Ved ikke"),AJ18,0)
+IF(OR('Indtast oplysninger'!AJ100="Tung væg",'Indtast oplysninger'!AJ100="Ved ikke"),AJ19,0)</f>
        <v>0</v>
      </c>
      <c r="AK74" s="92">
        <f>IF(OR('Indtast oplysninger'!AK40="Tung væg",'Indtast oplysninger'!AK40="Ved ikke"),AK16,0)
+IF(OR('Indtast oplysninger'!AK60="Tung væg",'Indtast oplysninger'!AK60="Ved ikke"),AK17,0)
+IF(OR('Indtast oplysninger'!AK80="Tung væg",'Indtast oplysninger'!AK80="Ved ikke"),AK18,0)
+IF(OR('Indtast oplysninger'!AK100="Tung væg",'Indtast oplysninger'!AK100="Ved ikke"),AK19,0)</f>
        <v>0</v>
      </c>
      <c r="AL74" s="92">
        <f>IF(OR('Indtast oplysninger'!AL40="Tung væg",'Indtast oplysninger'!AL40="Ved ikke"),AL16,0)
+IF(OR('Indtast oplysninger'!AL60="Tung væg",'Indtast oplysninger'!AL60="Ved ikke"),AL17,0)
+IF(OR('Indtast oplysninger'!AL80="Tung væg",'Indtast oplysninger'!AL80="Ved ikke"),AL18,0)
+IF(OR('Indtast oplysninger'!AL100="Tung væg",'Indtast oplysninger'!AL100="Ved ikke"),AL19,0)</f>
        <v>0</v>
      </c>
      <c r="AM74" s="92">
        <f>IF(OR('Indtast oplysninger'!AM40="Tung væg",'Indtast oplysninger'!AM40="Ved ikke"),AM16,0)
+IF(OR('Indtast oplysninger'!AM60="Tung væg",'Indtast oplysninger'!AM60="Ved ikke"),AM17,0)
+IF(OR('Indtast oplysninger'!AM80="Tung væg",'Indtast oplysninger'!AM80="Ved ikke"),AM18,0)
+IF(OR('Indtast oplysninger'!AM100="Tung væg",'Indtast oplysninger'!AM100="Ved ikke"),AM19,0)</f>
        <v>0</v>
      </c>
      <c r="AN74" s="92">
        <f>IF(OR('Indtast oplysninger'!AN40="Tung væg",'Indtast oplysninger'!AN40="Ved ikke"),AN16,0)
+IF(OR('Indtast oplysninger'!AN60="Tung væg",'Indtast oplysninger'!AN60="Ved ikke"),AN17,0)
+IF(OR('Indtast oplysninger'!AN80="Tung væg",'Indtast oplysninger'!AN80="Ved ikke"),AN18,0)
+IF(OR('Indtast oplysninger'!AN100="Tung væg",'Indtast oplysninger'!AN100="Ved ikke"),AN19,0)</f>
        <v>0</v>
      </c>
      <c r="AO74" s="92">
        <f>IF(OR('Indtast oplysninger'!AO40="Tung væg",'Indtast oplysninger'!AO40="Ved ikke"),AO16,0)
+IF(OR('Indtast oplysninger'!AO60="Tung væg",'Indtast oplysninger'!AO60="Ved ikke"),AO17,0)
+IF(OR('Indtast oplysninger'!AO80="Tung væg",'Indtast oplysninger'!AO80="Ved ikke"),AO18,0)
+IF(OR('Indtast oplysninger'!AO100="Tung væg",'Indtast oplysninger'!AO100="Ved ikke"),AO19,0)</f>
        <v>0</v>
      </c>
      <c r="AP74" s="92">
        <f>IF(OR('Indtast oplysninger'!AP40="Tung væg",'Indtast oplysninger'!AP40="Ved ikke"),AP16,0)
+IF(OR('Indtast oplysninger'!AP60="Tung væg",'Indtast oplysninger'!AP60="Ved ikke"),AP17,0)
+IF(OR('Indtast oplysninger'!AP80="Tung væg",'Indtast oplysninger'!AP80="Ved ikke"),AP18,0)
+IF(OR('Indtast oplysninger'!AP100="Tung væg",'Indtast oplysninger'!AP100="Ved ikke"),AP19,0)</f>
        <v>0</v>
      </c>
      <c r="AQ74" s="92">
        <f>IF(OR('Indtast oplysninger'!AQ40="Tung væg",'Indtast oplysninger'!AQ40="Ved ikke"),AQ16,0)
+IF(OR('Indtast oplysninger'!AQ60="Tung væg",'Indtast oplysninger'!AQ60="Ved ikke"),AQ17,0)
+IF(OR('Indtast oplysninger'!AQ80="Tung væg",'Indtast oplysninger'!AQ80="Ved ikke"),AQ18,0)
+IF(OR('Indtast oplysninger'!AQ100="Tung væg",'Indtast oplysninger'!AQ100="Ved ikke"),AQ19,0)</f>
        <v>0</v>
      </c>
      <c r="AR74" s="92">
        <f>IF(OR('Indtast oplysninger'!AR40="Tung væg",'Indtast oplysninger'!AR40="Ved ikke"),AR16,0)
+IF(OR('Indtast oplysninger'!AR60="Tung væg",'Indtast oplysninger'!AR60="Ved ikke"),AR17,0)
+IF(OR('Indtast oplysninger'!AR80="Tung væg",'Indtast oplysninger'!AR80="Ved ikke"),AR18,0)
+IF(OR('Indtast oplysninger'!AR100="Tung væg",'Indtast oplysninger'!AR100="Ved ikke"),AR19,0)</f>
        <v>0</v>
      </c>
      <c r="AS74" s="92">
        <f>IF(OR('Indtast oplysninger'!AS40="Tung væg",'Indtast oplysninger'!AS40="Ved ikke"),AS16,0)
+IF(OR('Indtast oplysninger'!AS60="Tung væg",'Indtast oplysninger'!AS60="Ved ikke"),AS17,0)
+IF(OR('Indtast oplysninger'!AS80="Tung væg",'Indtast oplysninger'!AS80="Ved ikke"),AS18,0)
+IF(OR('Indtast oplysninger'!AS100="Tung væg",'Indtast oplysninger'!AS100="Ved ikke"),AS19,0)</f>
        <v>0</v>
      </c>
      <c r="AT74" s="92">
        <f>IF(OR('Indtast oplysninger'!AT40="Tung væg",'Indtast oplysninger'!AT40="Ved ikke"),AT16,0)
+IF(OR('Indtast oplysninger'!AT60="Tung væg",'Indtast oplysninger'!AT60="Ved ikke"),AT17,0)
+IF(OR('Indtast oplysninger'!AT80="Tung væg",'Indtast oplysninger'!AT80="Ved ikke"),AT18,0)
+IF(OR('Indtast oplysninger'!AT100="Tung væg",'Indtast oplysninger'!AT100="Ved ikke"),AT19,0)</f>
        <v>0</v>
      </c>
      <c r="AU74" s="92">
        <f>IF(OR('Indtast oplysninger'!AU40="Tung væg",'Indtast oplysninger'!AU40="Ved ikke"),AU16,0)
+IF(OR('Indtast oplysninger'!AU60="Tung væg",'Indtast oplysninger'!AU60="Ved ikke"),AU17,0)
+IF(OR('Indtast oplysninger'!AU80="Tung væg",'Indtast oplysninger'!AU80="Ved ikke"),AU18,0)
+IF(OR('Indtast oplysninger'!AU100="Tung væg",'Indtast oplysninger'!AU100="Ved ikke"),AU19,0)</f>
        <v>0</v>
      </c>
      <c r="AV74" s="92">
        <f>IF(OR('Indtast oplysninger'!AV40="Tung væg",'Indtast oplysninger'!AV40="Ved ikke"),AV16,0)
+IF(OR('Indtast oplysninger'!AV60="Tung væg",'Indtast oplysninger'!AV60="Ved ikke"),AV17,0)
+IF(OR('Indtast oplysninger'!AV80="Tung væg",'Indtast oplysninger'!AV80="Ved ikke"),AV18,0)
+IF(OR('Indtast oplysninger'!AV100="Tung væg",'Indtast oplysninger'!AV100="Ved ikke"),AV19,0)</f>
        <v>0</v>
      </c>
      <c r="AW74" s="92">
        <f>IF(OR('Indtast oplysninger'!AW40="Tung væg",'Indtast oplysninger'!AW40="Ved ikke"),AW16,0)
+IF(OR('Indtast oplysninger'!AW60="Tung væg",'Indtast oplysninger'!AW60="Ved ikke"),AW17,0)
+IF(OR('Indtast oplysninger'!AW80="Tung væg",'Indtast oplysninger'!AW80="Ved ikke"),AW18,0)
+IF(OR('Indtast oplysninger'!AW100="Tung væg",'Indtast oplysninger'!AW100="Ved ikke"),AW19,0)</f>
        <v>0</v>
      </c>
      <c r="AX74" s="92">
        <f>IF(OR('Indtast oplysninger'!AX40="Tung væg",'Indtast oplysninger'!AX40="Ved ikke"),AX16,0)
+IF(OR('Indtast oplysninger'!AX60="Tung væg",'Indtast oplysninger'!AX60="Ved ikke"),AX17,0)
+IF(OR('Indtast oplysninger'!AX80="Tung væg",'Indtast oplysninger'!AX80="Ved ikke"),AX18,0)
+IF(OR('Indtast oplysninger'!AX100="Tung væg",'Indtast oplysninger'!AX100="Ved ikke"),AX19,0)</f>
        <v>0</v>
      </c>
      <c r="AY74" s="92">
        <f>IF(OR('Indtast oplysninger'!AY40="Tung væg",'Indtast oplysninger'!AY40="Ved ikke"),AY16,0)
+IF(OR('Indtast oplysninger'!AY60="Tung væg",'Indtast oplysninger'!AY60="Ved ikke"),AY17,0)
+IF(OR('Indtast oplysninger'!AY80="Tung væg",'Indtast oplysninger'!AY80="Ved ikke"),AY18,0)
+IF(OR('Indtast oplysninger'!AY100="Tung væg",'Indtast oplysninger'!AY100="Ved ikke"),AY19,0)</f>
        <v>0</v>
      </c>
      <c r="AZ74" s="92">
        <f>IF(OR('Indtast oplysninger'!AZ40="Tung væg",'Indtast oplysninger'!AZ40="Ved ikke"),AZ16,0)
+IF(OR('Indtast oplysninger'!AZ60="Tung væg",'Indtast oplysninger'!AZ60="Ved ikke"),AZ17,0)
+IF(OR('Indtast oplysninger'!AZ80="Tung væg",'Indtast oplysninger'!AZ80="Ved ikke"),AZ18,0)
+IF(OR('Indtast oplysninger'!AZ100="Tung væg",'Indtast oplysninger'!AZ100="Ved ikke"),AZ19,0)</f>
        <v>0</v>
      </c>
      <c r="BA74" s="92">
        <f>IF(OR('Indtast oplysninger'!BA40="Tung væg",'Indtast oplysninger'!BA40="Ved ikke"),BA16,0)
+IF(OR('Indtast oplysninger'!BA60="Tung væg",'Indtast oplysninger'!BA60="Ved ikke"),BA17,0)
+IF(OR('Indtast oplysninger'!BA80="Tung væg",'Indtast oplysninger'!BA80="Ved ikke"),BA18,0)
+IF(OR('Indtast oplysninger'!BA100="Tung væg",'Indtast oplysninger'!BA100="Ved ikke"),BA19,0)</f>
        <v>0</v>
      </c>
      <c r="BB74" s="92">
        <f>IF(OR('Indtast oplysninger'!BB40="Tung væg",'Indtast oplysninger'!BB40="Ved ikke"),BB16,0)
+IF(OR('Indtast oplysninger'!BB60="Tung væg",'Indtast oplysninger'!BB60="Ved ikke"),BB17,0)
+IF(OR('Indtast oplysninger'!BB80="Tung væg",'Indtast oplysninger'!BB80="Ved ikke"),BB18,0)
+IF(OR('Indtast oplysninger'!BB100="Tung væg",'Indtast oplysninger'!BB100="Ved ikke"),BB19,0)</f>
        <v>0</v>
      </c>
      <c r="BC74" s="92">
        <f>IF(OR('Indtast oplysninger'!BC40="Tung væg",'Indtast oplysninger'!BC40="Ved ikke"),BC16,0)
+IF(OR('Indtast oplysninger'!BC60="Tung væg",'Indtast oplysninger'!BC60="Ved ikke"),BC17,0)
+IF(OR('Indtast oplysninger'!BC80="Tung væg",'Indtast oplysninger'!BC80="Ved ikke"),BC18,0)
+IF(OR('Indtast oplysninger'!BC100="Tung væg",'Indtast oplysninger'!BC100="Ved ikke"),BC19,0)</f>
        <v>0</v>
      </c>
      <c r="BD74" s="92">
        <f>IF(OR('Indtast oplysninger'!BD40="Tung væg",'Indtast oplysninger'!BD40="Ved ikke"),BD16,0)
+IF(OR('Indtast oplysninger'!BD60="Tung væg",'Indtast oplysninger'!BD60="Ved ikke"),BD17,0)
+IF(OR('Indtast oplysninger'!BD80="Tung væg",'Indtast oplysninger'!BD80="Ved ikke"),BD18,0)
+IF(OR('Indtast oplysninger'!BD100="Tung væg",'Indtast oplysninger'!BD100="Ved ikke"),BD19,0)</f>
        <v>0</v>
      </c>
      <c r="BE74" s="92">
        <f>IF(OR('Indtast oplysninger'!BE40="Tung væg",'Indtast oplysninger'!BE40="Ved ikke"),BE16,0)
+IF(OR('Indtast oplysninger'!BE60="Tung væg",'Indtast oplysninger'!BE60="Ved ikke"),BE17,0)
+IF(OR('Indtast oplysninger'!BE80="Tung væg",'Indtast oplysninger'!BE80="Ved ikke"),BE18,0)
+IF(OR('Indtast oplysninger'!BE100="Tung væg",'Indtast oplysninger'!BE100="Ved ikke"),BE19,0)</f>
        <v>0</v>
      </c>
      <c r="BF74" s="92">
        <f>IF(OR('Indtast oplysninger'!BF40="Tung væg",'Indtast oplysninger'!BF40="Ved ikke"),BF16,0)
+IF(OR('Indtast oplysninger'!BF60="Tung væg",'Indtast oplysninger'!BF60="Ved ikke"),BF17,0)
+IF(OR('Indtast oplysninger'!BF80="Tung væg",'Indtast oplysninger'!BF80="Ved ikke"),BF18,0)
+IF(OR('Indtast oplysninger'!BF100="Tung væg",'Indtast oplysninger'!BF100="Ved ikke"),BF19,0)</f>
        <v>0</v>
      </c>
      <c r="BG74" s="92">
        <f>IF(OR('Indtast oplysninger'!BG40="Tung væg",'Indtast oplysninger'!BG40="Ved ikke"),BG16,0)
+IF(OR('Indtast oplysninger'!BG60="Tung væg",'Indtast oplysninger'!BG60="Ved ikke"),BG17,0)
+IF(OR('Indtast oplysninger'!BG80="Tung væg",'Indtast oplysninger'!BG80="Ved ikke"),BG18,0)
+IF(OR('Indtast oplysninger'!BG100="Tung væg",'Indtast oplysninger'!BG100="Ved ikke"),BG19,0)</f>
        <v>0</v>
      </c>
      <c r="BH74" s="92">
        <f>IF(OR('Indtast oplysninger'!BH40="Tung væg",'Indtast oplysninger'!BH40="Ved ikke"),BH16,0)
+IF(OR('Indtast oplysninger'!BH60="Tung væg",'Indtast oplysninger'!BH60="Ved ikke"),BH17,0)
+IF(OR('Indtast oplysninger'!BH80="Tung væg",'Indtast oplysninger'!BH80="Ved ikke"),BH18,0)
+IF(OR('Indtast oplysninger'!BH100="Tung væg",'Indtast oplysninger'!BH100="Ved ikke"),BH19,0)</f>
        <v>0</v>
      </c>
      <c r="BI74" s="92">
        <f>IF(OR('Indtast oplysninger'!BI40="Tung væg",'Indtast oplysninger'!BI40="Ved ikke"),BI16,0)
+IF(OR('Indtast oplysninger'!BI60="Tung væg",'Indtast oplysninger'!BI60="Ved ikke"),BI17,0)
+IF(OR('Indtast oplysninger'!BI80="Tung væg",'Indtast oplysninger'!BI80="Ved ikke"),BI18,0)
+IF(OR('Indtast oplysninger'!BI100="Tung væg",'Indtast oplysninger'!BI100="Ved ikke"),BI19,0)</f>
        <v>0</v>
      </c>
      <c r="BJ74" s="92">
        <f>IF(OR('Indtast oplysninger'!BJ40="Tung væg",'Indtast oplysninger'!BJ40="Ved ikke"),BJ16,0)
+IF(OR('Indtast oplysninger'!BJ60="Tung væg",'Indtast oplysninger'!BJ60="Ved ikke"),BJ17,0)
+IF(OR('Indtast oplysninger'!BJ80="Tung væg",'Indtast oplysninger'!BJ80="Ved ikke"),BJ18,0)
+IF(OR('Indtast oplysninger'!BJ100="Tung væg",'Indtast oplysninger'!BJ100="Ved ikke"),BJ19,0)</f>
        <v>0</v>
      </c>
      <c r="BK74" s="92">
        <f>IF(OR('Indtast oplysninger'!BK40="Tung væg",'Indtast oplysninger'!BK40="Ved ikke"),BK16,0)
+IF(OR('Indtast oplysninger'!BK60="Tung væg",'Indtast oplysninger'!BK60="Ved ikke"),BK17,0)
+IF(OR('Indtast oplysninger'!BK80="Tung væg",'Indtast oplysninger'!BK80="Ved ikke"),BK18,0)
+IF(OR('Indtast oplysninger'!BK100="Tung væg",'Indtast oplysninger'!BK100="Ved ikke"),BK19,0)</f>
        <v>0</v>
      </c>
    </row>
    <row r="75" spans="2:63" x14ac:dyDescent="0.4">
      <c r="B75" t="s">
        <v>119</v>
      </c>
      <c r="C75" s="99" t="s">
        <v>218</v>
      </c>
      <c r="D75" s="99" t="s">
        <v>0</v>
      </c>
      <c r="E75" s="92">
        <f t="shared" ref="E75:AJ75" si="23">E20-E74</f>
        <v>76.384999999999991</v>
      </c>
      <c r="F75" s="92">
        <f t="shared" si="23"/>
        <v>88.745000000000005</v>
      </c>
      <c r="G75" s="92">
        <f t="shared" si="23"/>
        <v>104.8725</v>
      </c>
      <c r="H75" s="92">
        <f t="shared" si="23"/>
        <v>66.734999999999985</v>
      </c>
      <c r="I75" s="92" t="e">
        <f t="shared" si="23"/>
        <v>#VALUE!</v>
      </c>
      <c r="J75" s="92" t="e">
        <f t="shared" si="23"/>
        <v>#VALUE!</v>
      </c>
      <c r="K75" s="92" t="e">
        <f t="shared" si="23"/>
        <v>#VALUE!</v>
      </c>
      <c r="L75" s="92" t="e">
        <f t="shared" si="23"/>
        <v>#VALUE!</v>
      </c>
      <c r="M75" s="92" t="e">
        <f t="shared" si="23"/>
        <v>#VALUE!</v>
      </c>
      <c r="N75" s="92" t="e">
        <f t="shared" si="23"/>
        <v>#VALUE!</v>
      </c>
      <c r="O75" s="92" t="e">
        <f t="shared" si="23"/>
        <v>#VALUE!</v>
      </c>
      <c r="P75" s="92" t="e">
        <f t="shared" si="23"/>
        <v>#VALUE!</v>
      </c>
      <c r="Q75" s="92" t="e">
        <f t="shared" si="23"/>
        <v>#VALUE!</v>
      </c>
      <c r="R75" s="92" t="e">
        <f t="shared" si="23"/>
        <v>#VALUE!</v>
      </c>
      <c r="S75" s="92" t="e">
        <f t="shared" si="23"/>
        <v>#VALUE!</v>
      </c>
      <c r="T75" s="92" t="e">
        <f t="shared" si="23"/>
        <v>#VALUE!</v>
      </c>
      <c r="U75" s="92" t="e">
        <f t="shared" si="23"/>
        <v>#VALUE!</v>
      </c>
      <c r="V75" s="92" t="e">
        <f t="shared" si="23"/>
        <v>#VALUE!</v>
      </c>
      <c r="W75" s="92" t="e">
        <f t="shared" si="23"/>
        <v>#VALUE!</v>
      </c>
      <c r="X75" s="92" t="e">
        <f t="shared" si="23"/>
        <v>#VALUE!</v>
      </c>
      <c r="Y75" s="92" t="e">
        <f t="shared" si="23"/>
        <v>#VALUE!</v>
      </c>
      <c r="Z75" s="92" t="e">
        <f t="shared" si="23"/>
        <v>#VALUE!</v>
      </c>
      <c r="AA75" s="92" t="e">
        <f t="shared" si="23"/>
        <v>#VALUE!</v>
      </c>
      <c r="AB75" s="92" t="e">
        <f t="shared" si="23"/>
        <v>#VALUE!</v>
      </c>
      <c r="AC75" s="92" t="e">
        <f t="shared" si="23"/>
        <v>#VALUE!</v>
      </c>
      <c r="AD75" s="92" t="e">
        <f t="shared" si="23"/>
        <v>#VALUE!</v>
      </c>
      <c r="AE75" s="92" t="e">
        <f t="shared" si="23"/>
        <v>#VALUE!</v>
      </c>
      <c r="AF75" s="92" t="e">
        <f t="shared" si="23"/>
        <v>#VALUE!</v>
      </c>
      <c r="AG75" s="92" t="e">
        <f t="shared" si="23"/>
        <v>#VALUE!</v>
      </c>
      <c r="AH75" s="92" t="e">
        <f t="shared" si="23"/>
        <v>#VALUE!</v>
      </c>
      <c r="AI75" s="92" t="e">
        <f t="shared" si="23"/>
        <v>#VALUE!</v>
      </c>
      <c r="AJ75" s="92" t="e">
        <f t="shared" si="23"/>
        <v>#VALUE!</v>
      </c>
      <c r="AK75" s="92" t="e">
        <f t="shared" ref="AK75:BK75" si="24">AK20-AK74</f>
        <v>#VALUE!</v>
      </c>
      <c r="AL75" s="92" t="e">
        <f t="shared" si="24"/>
        <v>#VALUE!</v>
      </c>
      <c r="AM75" s="92" t="e">
        <f t="shared" si="24"/>
        <v>#VALUE!</v>
      </c>
      <c r="AN75" s="92" t="e">
        <f t="shared" si="24"/>
        <v>#VALUE!</v>
      </c>
      <c r="AO75" s="92" t="e">
        <f t="shared" si="24"/>
        <v>#VALUE!</v>
      </c>
      <c r="AP75" s="92" t="e">
        <f t="shared" si="24"/>
        <v>#VALUE!</v>
      </c>
      <c r="AQ75" s="92" t="e">
        <f t="shared" si="24"/>
        <v>#VALUE!</v>
      </c>
      <c r="AR75" s="92" t="e">
        <f t="shared" si="24"/>
        <v>#VALUE!</v>
      </c>
      <c r="AS75" s="92" t="e">
        <f t="shared" si="24"/>
        <v>#VALUE!</v>
      </c>
      <c r="AT75" s="92" t="e">
        <f t="shared" si="24"/>
        <v>#VALUE!</v>
      </c>
      <c r="AU75" s="92" t="e">
        <f t="shared" si="24"/>
        <v>#VALUE!</v>
      </c>
      <c r="AV75" s="92" t="e">
        <f t="shared" si="24"/>
        <v>#VALUE!</v>
      </c>
      <c r="AW75" s="92" t="e">
        <f t="shared" si="24"/>
        <v>#VALUE!</v>
      </c>
      <c r="AX75" s="92" t="e">
        <f t="shared" si="24"/>
        <v>#VALUE!</v>
      </c>
      <c r="AY75" s="92" t="e">
        <f t="shared" si="24"/>
        <v>#VALUE!</v>
      </c>
      <c r="AZ75" s="92" t="e">
        <f t="shared" si="24"/>
        <v>#VALUE!</v>
      </c>
      <c r="BA75" s="92" t="e">
        <f t="shared" si="24"/>
        <v>#VALUE!</v>
      </c>
      <c r="BB75" s="92" t="e">
        <f t="shared" si="24"/>
        <v>#VALUE!</v>
      </c>
      <c r="BC75" s="92" t="e">
        <f t="shared" si="24"/>
        <v>#VALUE!</v>
      </c>
      <c r="BD75" s="92" t="e">
        <f t="shared" si="24"/>
        <v>#VALUE!</v>
      </c>
      <c r="BE75" s="92" t="e">
        <f t="shared" si="24"/>
        <v>#VALUE!</v>
      </c>
      <c r="BF75" s="92" t="e">
        <f t="shared" si="24"/>
        <v>#VALUE!</v>
      </c>
      <c r="BG75" s="92" t="e">
        <f t="shared" si="24"/>
        <v>#VALUE!</v>
      </c>
      <c r="BH75" s="92" t="e">
        <f t="shared" si="24"/>
        <v>#VALUE!</v>
      </c>
      <c r="BI75" s="92" t="e">
        <f t="shared" si="24"/>
        <v>#VALUE!</v>
      </c>
      <c r="BJ75" s="92" t="e">
        <f t="shared" si="24"/>
        <v>#VALUE!</v>
      </c>
      <c r="BK75" s="92" t="e">
        <f t="shared" si="24"/>
        <v>#VALUE!</v>
      </c>
    </row>
    <row r="76" spans="2:63" x14ac:dyDescent="0.4">
      <c r="B76" t="s">
        <v>418</v>
      </c>
      <c r="C76" s="99" t="s">
        <v>218</v>
      </c>
      <c r="D76" s="99" t="s">
        <v>418</v>
      </c>
      <c r="E76" s="92">
        <f>E74*Tabelværdier!$B$25
+E75*Tabelværdier!$B$26
+E15*(E72)*_xlfn.XLOOKUP(E70,Tabelværdier!$A$13:$A$35,Tabelværdier!$B$13:$B$35)
+E73*Tabelværdier!$B$28
+E14*_xlfn.XLOOKUP(E71,Tabelværdier!$A$13:$A$35,Tabelværdier!$B$13:$B$35)
+E25*IF(E67="Nej",Tabelværdier!$B$29,VLOOKUP('Indtast oplysninger'!E17,Tabelværdier!$A$30:$B$35,2))
+E13*Tabelværdier!$B$35</f>
        <v>75.033210346666664</v>
      </c>
      <c r="F76" s="92">
        <f>F74*Tabelværdier!$B$25
+F75*Tabelværdier!$B$26
+F15*(F72)*_xlfn.XLOOKUP(F70,Tabelværdier!$A$13:$A$35,Tabelværdier!$B$13:$B$35)
+F73*Tabelværdier!$B$28
+F14*_xlfn.XLOOKUP(F71,Tabelværdier!$A$13:$A$35,Tabelværdier!$B$13:$B$35)
+F25*IF(F67="Nej",Tabelværdier!$B$29,VLOOKUP('Indtast oplysninger'!F17,Tabelværdier!$A$30:$B$35,2))
+F13*Tabelværdier!$B$35</f>
        <v>62.398369066666675</v>
      </c>
      <c r="G76" s="92">
        <f>G74*Tabelværdier!$B$25
+G75*Tabelværdier!$B$26
+G15*(G72)*_xlfn.XLOOKUP(G70,Tabelværdier!$A$13:$A$35,Tabelværdier!$B$13:$B$35)
+G73*Tabelværdier!$B$28
+G14*_xlfn.XLOOKUP(G71,Tabelværdier!$A$13:$A$35,Tabelværdier!$B$13:$B$35)
+G25*IF(G67="Nej",Tabelværdier!$B$29,VLOOKUP('Indtast oplysninger'!G17,Tabelværdier!$A$30:$B$35,2))
+G13*Tabelværdier!$B$35</f>
        <v>75.750439900000003</v>
      </c>
      <c r="H76" s="92">
        <f>H74*Tabelværdier!$B$25
+H75*Tabelværdier!$B$26
+H15*(H72)*_xlfn.XLOOKUP(H70,Tabelværdier!$A$13:$A$35,Tabelværdier!$B$13:$B$35)
+H73*Tabelværdier!$B$28
+H14*_xlfn.XLOOKUP(H71,Tabelværdier!$A$13:$A$35,Tabelværdier!$B$13:$B$35)
+H25*IF(H67="Nej",Tabelværdier!$B$29,VLOOKUP('Indtast oplysninger'!H17,Tabelværdier!$A$30:$B$35,2))
+H13*Tabelværdier!$B$35</f>
        <v>27.1978604</v>
      </c>
      <c r="I76" s="92" t="e">
        <f>I74*Tabelværdier!$B$25
+I75*Tabelværdier!$B$26
+I15*(I72)*_xlfn.XLOOKUP(I70,Tabelværdier!$A$13:$A$35,Tabelværdier!$B$13:$B$35)
+I73*Tabelværdier!$B$28
+I14*_xlfn.XLOOKUP(I71,Tabelværdier!$A$13:$A$35,Tabelværdier!$B$13:$B$35)
+I25*IF(I67="Nej",Tabelværdier!$B$29,VLOOKUP('Indtast oplysninger'!I17,Tabelværdier!$A$30:$B$35,2))
+I13*Tabelværdier!$B$35</f>
        <v>#VALUE!</v>
      </c>
      <c r="J76" s="92" t="e">
        <f>J74*Tabelværdier!$B$25
+J75*Tabelværdier!$B$26
+J15*(J72)*_xlfn.XLOOKUP(J70,Tabelværdier!$A$13:$A$35,Tabelværdier!$B$13:$B$35)
+J73*Tabelværdier!$B$28
+J14*_xlfn.XLOOKUP(J71,Tabelværdier!$A$13:$A$35,Tabelværdier!$B$13:$B$35)
+J25*IF(J67="Nej",Tabelværdier!$B$29,VLOOKUP('Indtast oplysninger'!J17,Tabelværdier!$A$30:$B$35,2))
+J13*Tabelværdier!$B$35</f>
        <v>#VALUE!</v>
      </c>
      <c r="K76" s="92" t="e">
        <f>K74*Tabelværdier!$B$25
+K75*Tabelværdier!$B$26
+K15*(K72)*_xlfn.XLOOKUP(K70,Tabelværdier!$A$13:$A$35,Tabelværdier!$B$13:$B$35)
+K73*Tabelværdier!$B$28
+K14*_xlfn.XLOOKUP(K71,Tabelværdier!$A$13:$A$35,Tabelværdier!$B$13:$B$35)
+K25*IF(K67="Nej",Tabelværdier!$B$29,VLOOKUP('Indtast oplysninger'!K17,Tabelværdier!$A$30:$B$35,2))
+K13*Tabelværdier!$B$35</f>
        <v>#VALUE!</v>
      </c>
      <c r="L76" s="92" t="e">
        <f>L74*Tabelværdier!$B$25
+L75*Tabelværdier!$B$26
+L15*(L72)*_xlfn.XLOOKUP(L70,Tabelværdier!$A$13:$A$35,Tabelværdier!$B$13:$B$35)
+L73*Tabelværdier!$B$28
+L14*_xlfn.XLOOKUP(L71,Tabelværdier!$A$13:$A$35,Tabelværdier!$B$13:$B$35)
+L25*IF(L67="Nej",Tabelværdier!$B$29,VLOOKUP('Indtast oplysninger'!L17,Tabelværdier!$A$30:$B$35,2))
+L13*Tabelværdier!$B$35</f>
        <v>#VALUE!</v>
      </c>
      <c r="M76" s="92" t="e">
        <f>M74*Tabelværdier!$B$25
+M75*Tabelværdier!$B$26
+M15*(M72)*_xlfn.XLOOKUP(M70,Tabelværdier!$A$13:$A$35,Tabelværdier!$B$13:$B$35)
+M73*Tabelværdier!$B$28
+M14*_xlfn.XLOOKUP(M71,Tabelværdier!$A$13:$A$35,Tabelværdier!$B$13:$B$35)
+M25*IF(M67="Nej",Tabelværdier!$B$29,VLOOKUP('Indtast oplysninger'!M17,Tabelværdier!$A$30:$B$35,2))
+M13*Tabelværdier!$B$35</f>
        <v>#VALUE!</v>
      </c>
      <c r="N76" s="92" t="e">
        <f>N74*Tabelværdier!$B$25
+N75*Tabelværdier!$B$26
+N15*(N72)*_xlfn.XLOOKUP(N70,Tabelværdier!$A$13:$A$35,Tabelværdier!$B$13:$B$35)
+N73*Tabelværdier!$B$28
+N14*_xlfn.XLOOKUP(N71,Tabelværdier!$A$13:$A$35,Tabelværdier!$B$13:$B$35)
+N25*IF(N67="Nej",Tabelværdier!$B$29,VLOOKUP('Indtast oplysninger'!N17,Tabelværdier!$A$30:$B$35,2))
+N13*Tabelværdier!$B$35</f>
        <v>#VALUE!</v>
      </c>
      <c r="O76" s="92" t="e">
        <f>O74*Tabelværdier!$B$25
+O75*Tabelværdier!$B$26
+O15*(O72)*_xlfn.XLOOKUP(O70,Tabelværdier!$A$13:$A$35,Tabelværdier!$B$13:$B$35)
+O73*Tabelværdier!$B$28
+O14*_xlfn.XLOOKUP(O71,Tabelværdier!$A$13:$A$35,Tabelværdier!$B$13:$B$35)
+O25*IF(O67="Nej",Tabelværdier!$B$29,VLOOKUP('Indtast oplysninger'!O17,Tabelværdier!$A$30:$B$35,2))
+O13*Tabelværdier!$B$35</f>
        <v>#VALUE!</v>
      </c>
      <c r="P76" s="92" t="e">
        <f>P74*Tabelværdier!$B$25
+P75*Tabelværdier!$B$26
+P15*(P72)*_xlfn.XLOOKUP(P70,Tabelværdier!$A$13:$A$35,Tabelværdier!$B$13:$B$35)
+P73*Tabelværdier!$B$28
+P14*_xlfn.XLOOKUP(P71,Tabelværdier!$A$13:$A$35,Tabelværdier!$B$13:$B$35)
+P25*IF(P67="Nej",Tabelværdier!$B$29,VLOOKUP('Indtast oplysninger'!P17,Tabelværdier!$A$30:$B$35,2))
+P13*Tabelværdier!$B$35</f>
        <v>#VALUE!</v>
      </c>
      <c r="Q76" s="92" t="e">
        <f>Q74*Tabelværdier!$B$25
+Q75*Tabelværdier!$B$26
+Q15*(Q72)*_xlfn.XLOOKUP(Q70,Tabelværdier!$A$13:$A$35,Tabelværdier!$B$13:$B$35)
+Q73*Tabelværdier!$B$28
+Q14*_xlfn.XLOOKUP(Q71,Tabelværdier!$A$13:$A$35,Tabelværdier!$B$13:$B$35)
+Q25*IF(Q67="Nej",Tabelværdier!$B$29,VLOOKUP('Indtast oplysninger'!Q17,Tabelværdier!$A$30:$B$35,2))
+Q13*Tabelværdier!$B$35</f>
        <v>#VALUE!</v>
      </c>
      <c r="R76" s="92" t="e">
        <f>R74*Tabelværdier!$B$25
+R75*Tabelværdier!$B$26
+R15*(R72)*_xlfn.XLOOKUP(R70,Tabelværdier!$A$13:$A$35,Tabelværdier!$B$13:$B$35)
+R73*Tabelværdier!$B$28
+R14*_xlfn.XLOOKUP(R71,Tabelværdier!$A$13:$A$35,Tabelværdier!$B$13:$B$35)
+R25*IF(R67="Nej",Tabelværdier!$B$29,VLOOKUP('Indtast oplysninger'!R17,Tabelværdier!$A$30:$B$35,2))
+R13*Tabelværdier!$B$35</f>
        <v>#VALUE!</v>
      </c>
      <c r="S76" s="92" t="e">
        <f>S74*Tabelværdier!$B$25
+S75*Tabelværdier!$B$26
+S15*(S72)*_xlfn.XLOOKUP(S70,Tabelværdier!$A$13:$A$35,Tabelværdier!$B$13:$B$35)
+S73*Tabelværdier!$B$28
+S14*_xlfn.XLOOKUP(S71,Tabelværdier!$A$13:$A$35,Tabelværdier!$B$13:$B$35)
+S25*IF(S67="Nej",Tabelværdier!$B$29,VLOOKUP('Indtast oplysninger'!S17,Tabelværdier!$A$30:$B$35,2))
+S13*Tabelværdier!$B$35</f>
        <v>#VALUE!</v>
      </c>
      <c r="T76" s="92" t="e">
        <f>T74*Tabelværdier!$B$25
+T75*Tabelværdier!$B$26
+T15*(T72)*_xlfn.XLOOKUP(T70,Tabelværdier!$A$13:$A$35,Tabelværdier!$B$13:$B$35)
+T73*Tabelværdier!$B$28
+T14*_xlfn.XLOOKUP(T71,Tabelværdier!$A$13:$A$35,Tabelværdier!$B$13:$B$35)
+T25*IF(T67="Nej",Tabelværdier!$B$29,VLOOKUP('Indtast oplysninger'!T17,Tabelværdier!$A$30:$B$35,2))
+T13*Tabelværdier!$B$35</f>
        <v>#VALUE!</v>
      </c>
      <c r="U76" s="92" t="e">
        <f>U74*Tabelværdier!$B$25
+U75*Tabelværdier!$B$26
+U15*(U72)*_xlfn.XLOOKUP(U70,Tabelværdier!$A$13:$A$35,Tabelværdier!$B$13:$B$35)
+U73*Tabelværdier!$B$28
+U14*_xlfn.XLOOKUP(U71,Tabelværdier!$A$13:$A$35,Tabelværdier!$B$13:$B$35)
+U25*IF(U67="Nej",Tabelværdier!$B$29,VLOOKUP('Indtast oplysninger'!U17,Tabelværdier!$A$30:$B$35,2))
+U13*Tabelværdier!$B$35</f>
        <v>#VALUE!</v>
      </c>
      <c r="V76" s="92" t="e">
        <f>V74*Tabelværdier!$B$25
+V75*Tabelværdier!$B$26
+V15*(V72)*_xlfn.XLOOKUP(V70,Tabelværdier!$A$13:$A$35,Tabelværdier!$B$13:$B$35)
+V73*Tabelværdier!$B$28
+V14*_xlfn.XLOOKUP(V71,Tabelværdier!$A$13:$A$35,Tabelværdier!$B$13:$B$35)
+V25*IF(V67="Nej",Tabelværdier!$B$29,VLOOKUP('Indtast oplysninger'!V17,Tabelværdier!$A$30:$B$35,2))
+V13*Tabelværdier!$B$35</f>
        <v>#VALUE!</v>
      </c>
      <c r="W76" s="92" t="e">
        <f>W74*Tabelværdier!$B$25
+W75*Tabelværdier!$B$26
+W15*(W72)*_xlfn.XLOOKUP(W70,Tabelværdier!$A$13:$A$35,Tabelværdier!$B$13:$B$35)
+W73*Tabelværdier!$B$28
+W14*_xlfn.XLOOKUP(W71,Tabelværdier!$A$13:$A$35,Tabelværdier!$B$13:$B$35)
+W25*IF(W67="Nej",Tabelværdier!$B$29,VLOOKUP('Indtast oplysninger'!W17,Tabelværdier!$A$30:$B$35,2))
+W13*Tabelværdier!$B$35</f>
        <v>#VALUE!</v>
      </c>
      <c r="X76" s="92" t="e">
        <f>X74*Tabelværdier!$B$25
+X75*Tabelværdier!$B$26
+X15*(X72)*_xlfn.XLOOKUP(X70,Tabelværdier!$A$13:$A$35,Tabelværdier!$B$13:$B$35)
+X73*Tabelværdier!$B$28
+X14*_xlfn.XLOOKUP(X71,Tabelværdier!$A$13:$A$35,Tabelværdier!$B$13:$B$35)
+X25*IF(X67="Nej",Tabelværdier!$B$29,VLOOKUP('Indtast oplysninger'!X17,Tabelværdier!$A$30:$B$35,2))
+X13*Tabelværdier!$B$35</f>
        <v>#VALUE!</v>
      </c>
      <c r="Y76" s="92" t="e">
        <f>Y74*Tabelværdier!$B$25
+Y75*Tabelværdier!$B$26
+Y15*(Y72)*_xlfn.XLOOKUP(Y70,Tabelværdier!$A$13:$A$35,Tabelværdier!$B$13:$B$35)
+Y73*Tabelværdier!$B$28
+Y14*_xlfn.XLOOKUP(Y71,Tabelværdier!$A$13:$A$35,Tabelværdier!$B$13:$B$35)
+Y25*IF(Y67="Nej",Tabelværdier!$B$29,VLOOKUP('Indtast oplysninger'!Y17,Tabelværdier!$A$30:$B$35,2))
+Y13*Tabelværdier!$B$35</f>
        <v>#VALUE!</v>
      </c>
      <c r="Z76" s="92" t="e">
        <f>Z74*Tabelværdier!$B$25
+Z75*Tabelværdier!$B$26
+Z15*(Z72)*_xlfn.XLOOKUP(Z70,Tabelværdier!$A$13:$A$35,Tabelværdier!$B$13:$B$35)
+Z73*Tabelværdier!$B$28
+Z14*_xlfn.XLOOKUP(Z71,Tabelværdier!$A$13:$A$35,Tabelværdier!$B$13:$B$35)
+Z25*IF(Z67="Nej",Tabelværdier!$B$29,VLOOKUP('Indtast oplysninger'!Z17,Tabelværdier!$A$30:$B$35,2))
+Z13*Tabelværdier!$B$35</f>
        <v>#VALUE!</v>
      </c>
      <c r="AA76" s="92" t="e">
        <f>AA74*Tabelværdier!$B$25
+AA75*Tabelværdier!$B$26
+AA15*(AA72)*_xlfn.XLOOKUP(AA70,Tabelværdier!$A$13:$A$35,Tabelværdier!$B$13:$B$35)
+AA73*Tabelværdier!$B$28
+AA14*_xlfn.XLOOKUP(AA71,Tabelværdier!$A$13:$A$35,Tabelværdier!$B$13:$B$35)
+AA25*IF(AA67="Nej",Tabelværdier!$B$29,VLOOKUP('Indtast oplysninger'!AA17,Tabelværdier!$A$30:$B$35,2))
+AA13*Tabelværdier!$B$35</f>
        <v>#VALUE!</v>
      </c>
      <c r="AB76" s="92" t="e">
        <f>AB74*Tabelværdier!$B$25
+AB75*Tabelværdier!$B$26
+AB15*(AB72)*_xlfn.XLOOKUP(AB70,Tabelværdier!$A$13:$A$35,Tabelværdier!$B$13:$B$35)
+AB73*Tabelværdier!$B$28
+AB14*_xlfn.XLOOKUP(AB71,Tabelværdier!$A$13:$A$35,Tabelværdier!$B$13:$B$35)
+AB25*IF(AB67="Nej",Tabelværdier!$B$29,VLOOKUP('Indtast oplysninger'!AB17,Tabelværdier!$A$30:$B$35,2))
+AB13*Tabelværdier!$B$35</f>
        <v>#VALUE!</v>
      </c>
      <c r="AC76" s="92" t="e">
        <f>AC74*Tabelværdier!$B$25
+AC75*Tabelværdier!$B$26
+AC15*(AC72)*_xlfn.XLOOKUP(AC70,Tabelværdier!$A$13:$A$35,Tabelværdier!$B$13:$B$35)
+AC73*Tabelværdier!$B$28
+AC14*_xlfn.XLOOKUP(AC71,Tabelværdier!$A$13:$A$35,Tabelværdier!$B$13:$B$35)
+AC25*IF(AC67="Nej",Tabelværdier!$B$29,VLOOKUP('Indtast oplysninger'!AC17,Tabelværdier!$A$30:$B$35,2))
+AC13*Tabelværdier!$B$35</f>
        <v>#VALUE!</v>
      </c>
      <c r="AD76" s="92" t="e">
        <f>AD74*Tabelværdier!$B$25
+AD75*Tabelværdier!$B$26
+AD15*(AD72)*_xlfn.XLOOKUP(AD70,Tabelværdier!$A$13:$A$35,Tabelværdier!$B$13:$B$35)
+AD73*Tabelværdier!$B$28
+AD14*_xlfn.XLOOKUP(AD71,Tabelværdier!$A$13:$A$35,Tabelværdier!$B$13:$B$35)
+AD25*IF(AD67="Nej",Tabelværdier!$B$29,VLOOKUP('Indtast oplysninger'!AD17,Tabelværdier!$A$30:$B$35,2))
+AD13*Tabelværdier!$B$35</f>
        <v>#VALUE!</v>
      </c>
      <c r="AE76" s="92" t="e">
        <f>AE74*Tabelværdier!$B$25
+AE75*Tabelværdier!$B$26
+AE15*(AE72)*_xlfn.XLOOKUP(AE70,Tabelværdier!$A$13:$A$35,Tabelværdier!$B$13:$B$35)
+AE73*Tabelværdier!$B$28
+AE14*_xlfn.XLOOKUP(AE71,Tabelværdier!$A$13:$A$35,Tabelværdier!$B$13:$B$35)
+AE25*IF(AE67="Nej",Tabelværdier!$B$29,VLOOKUP('Indtast oplysninger'!AE17,Tabelværdier!$A$30:$B$35,2))
+AE13*Tabelværdier!$B$35</f>
        <v>#VALUE!</v>
      </c>
      <c r="AF76" s="92" t="e">
        <f>AF74*Tabelværdier!$B$25
+AF75*Tabelværdier!$B$26
+AF15*(AF72)*_xlfn.XLOOKUP(AF70,Tabelværdier!$A$13:$A$35,Tabelværdier!$B$13:$B$35)
+AF73*Tabelværdier!$B$28
+AF14*_xlfn.XLOOKUP(AF71,Tabelværdier!$A$13:$A$35,Tabelværdier!$B$13:$B$35)
+AF25*IF(AF67="Nej",Tabelværdier!$B$29,VLOOKUP('Indtast oplysninger'!AF17,Tabelværdier!$A$30:$B$35,2))
+AF13*Tabelværdier!$B$35</f>
        <v>#VALUE!</v>
      </c>
      <c r="AG76" s="92" t="e">
        <f>AG74*Tabelværdier!$B$25
+AG75*Tabelværdier!$B$26
+AG15*(AG72)*_xlfn.XLOOKUP(AG70,Tabelværdier!$A$13:$A$35,Tabelværdier!$B$13:$B$35)
+AG73*Tabelværdier!$B$28
+AG14*_xlfn.XLOOKUP(AG71,Tabelværdier!$A$13:$A$35,Tabelværdier!$B$13:$B$35)
+AG25*IF(AG67="Nej",Tabelværdier!$B$29,VLOOKUP('Indtast oplysninger'!AG17,Tabelværdier!$A$30:$B$35,2))
+AG13*Tabelværdier!$B$35</f>
        <v>#VALUE!</v>
      </c>
      <c r="AH76" s="92" t="e">
        <f>AH74*Tabelværdier!$B$25
+AH75*Tabelværdier!$B$26
+AH15*(AH72)*_xlfn.XLOOKUP(AH70,Tabelværdier!$A$13:$A$35,Tabelværdier!$B$13:$B$35)
+AH73*Tabelværdier!$B$28
+AH14*_xlfn.XLOOKUP(AH71,Tabelværdier!$A$13:$A$35,Tabelværdier!$B$13:$B$35)
+AH25*IF(AH67="Nej",Tabelværdier!$B$29,VLOOKUP('Indtast oplysninger'!AH17,Tabelværdier!$A$30:$B$35,2))
+AH13*Tabelværdier!$B$35</f>
        <v>#VALUE!</v>
      </c>
      <c r="AI76" s="92" t="e">
        <f>AI74*Tabelværdier!$B$25
+AI75*Tabelværdier!$B$26
+AI15*(AI72)*_xlfn.XLOOKUP(AI70,Tabelværdier!$A$13:$A$35,Tabelværdier!$B$13:$B$35)
+AI73*Tabelværdier!$B$28
+AI14*_xlfn.XLOOKUP(AI71,Tabelværdier!$A$13:$A$35,Tabelværdier!$B$13:$B$35)
+AI25*IF(AI67="Nej",Tabelværdier!$B$29,VLOOKUP('Indtast oplysninger'!AI17,Tabelværdier!$A$30:$B$35,2))
+AI13*Tabelværdier!$B$35</f>
        <v>#VALUE!</v>
      </c>
      <c r="AJ76" s="92" t="e">
        <f>AJ74*Tabelværdier!$B$25
+AJ75*Tabelværdier!$B$26
+AJ15*(AJ72)*_xlfn.XLOOKUP(AJ70,Tabelværdier!$A$13:$A$35,Tabelværdier!$B$13:$B$35)
+AJ73*Tabelværdier!$B$28
+AJ14*_xlfn.XLOOKUP(AJ71,Tabelværdier!$A$13:$A$35,Tabelværdier!$B$13:$B$35)
+AJ25*IF(AJ67="Nej",Tabelværdier!$B$29,VLOOKUP('Indtast oplysninger'!AJ17,Tabelværdier!$A$30:$B$35,2))
+AJ13*Tabelværdier!$B$35</f>
        <v>#VALUE!</v>
      </c>
      <c r="AK76" s="92" t="e">
        <f>AK74*Tabelværdier!$B$25
+AK75*Tabelværdier!$B$26
+AK15*(AK72)*_xlfn.XLOOKUP(AK70,Tabelværdier!$A$13:$A$35,Tabelværdier!$B$13:$B$35)
+AK73*Tabelværdier!$B$28
+AK14*_xlfn.XLOOKUP(AK71,Tabelværdier!$A$13:$A$35,Tabelværdier!$B$13:$B$35)
+AK25*IF(AK67="Nej",Tabelværdier!$B$29,VLOOKUP('Indtast oplysninger'!AK17,Tabelværdier!$A$30:$B$35,2))
+AK13*Tabelværdier!$B$35</f>
        <v>#VALUE!</v>
      </c>
      <c r="AL76" s="92" t="e">
        <f>AL74*Tabelværdier!$B$25
+AL75*Tabelværdier!$B$26
+AL15*(AL72)*_xlfn.XLOOKUP(AL70,Tabelværdier!$A$13:$A$35,Tabelværdier!$B$13:$B$35)
+AL73*Tabelværdier!$B$28
+AL14*_xlfn.XLOOKUP(AL71,Tabelværdier!$A$13:$A$35,Tabelværdier!$B$13:$B$35)
+AL25*IF(AL67="Nej",Tabelværdier!$B$29,VLOOKUP('Indtast oplysninger'!AL17,Tabelværdier!$A$30:$B$35,2))
+AL13*Tabelværdier!$B$35</f>
        <v>#VALUE!</v>
      </c>
      <c r="AM76" s="92" t="e">
        <f>AM74*Tabelværdier!$B$25
+AM75*Tabelværdier!$B$26
+AM15*(AM72)*_xlfn.XLOOKUP(AM70,Tabelværdier!$A$13:$A$35,Tabelværdier!$B$13:$B$35)
+AM73*Tabelværdier!$B$28
+AM14*_xlfn.XLOOKUP(AM71,Tabelværdier!$A$13:$A$35,Tabelværdier!$B$13:$B$35)
+AM25*IF(AM67="Nej",Tabelværdier!$B$29,VLOOKUP('Indtast oplysninger'!AM17,Tabelværdier!$A$30:$B$35,2))
+AM13*Tabelværdier!$B$35</f>
        <v>#VALUE!</v>
      </c>
      <c r="AN76" s="92" t="e">
        <f>AN74*Tabelværdier!$B$25
+AN75*Tabelværdier!$B$26
+AN15*(AN72)*_xlfn.XLOOKUP(AN70,Tabelværdier!$A$13:$A$35,Tabelværdier!$B$13:$B$35)
+AN73*Tabelværdier!$B$28
+AN14*_xlfn.XLOOKUP(AN71,Tabelværdier!$A$13:$A$35,Tabelværdier!$B$13:$B$35)
+AN25*IF(AN67="Nej",Tabelværdier!$B$29,VLOOKUP('Indtast oplysninger'!AN17,Tabelværdier!$A$30:$B$35,2))
+AN13*Tabelværdier!$B$35</f>
        <v>#VALUE!</v>
      </c>
      <c r="AO76" s="92" t="e">
        <f>AO74*Tabelværdier!$B$25
+AO75*Tabelværdier!$B$26
+AO15*(AO72)*_xlfn.XLOOKUP(AO70,Tabelværdier!$A$13:$A$35,Tabelværdier!$B$13:$B$35)
+AO73*Tabelværdier!$B$28
+AO14*_xlfn.XLOOKUP(AO71,Tabelværdier!$A$13:$A$35,Tabelværdier!$B$13:$B$35)
+AO25*IF(AO67="Nej",Tabelværdier!$B$29,VLOOKUP('Indtast oplysninger'!AO17,Tabelværdier!$A$30:$B$35,2))
+AO13*Tabelværdier!$B$35</f>
        <v>#VALUE!</v>
      </c>
      <c r="AP76" s="92" t="e">
        <f>AP74*Tabelværdier!$B$25
+AP75*Tabelværdier!$B$26
+AP15*(AP72)*_xlfn.XLOOKUP(AP70,Tabelværdier!$A$13:$A$35,Tabelværdier!$B$13:$B$35)
+AP73*Tabelværdier!$B$28
+AP14*_xlfn.XLOOKUP(AP71,Tabelværdier!$A$13:$A$35,Tabelværdier!$B$13:$B$35)
+AP25*IF(AP67="Nej",Tabelværdier!$B$29,VLOOKUP('Indtast oplysninger'!AP17,Tabelværdier!$A$30:$B$35,2))
+AP13*Tabelværdier!$B$35</f>
        <v>#VALUE!</v>
      </c>
      <c r="AQ76" s="92" t="e">
        <f>AQ74*Tabelværdier!$B$25
+AQ75*Tabelværdier!$B$26
+AQ15*(AQ72)*_xlfn.XLOOKUP(AQ70,Tabelværdier!$A$13:$A$35,Tabelværdier!$B$13:$B$35)
+AQ73*Tabelværdier!$B$28
+AQ14*_xlfn.XLOOKUP(AQ71,Tabelværdier!$A$13:$A$35,Tabelværdier!$B$13:$B$35)
+AQ25*IF(AQ67="Nej",Tabelværdier!$B$29,VLOOKUP('Indtast oplysninger'!AQ17,Tabelværdier!$A$30:$B$35,2))
+AQ13*Tabelværdier!$B$35</f>
        <v>#VALUE!</v>
      </c>
      <c r="AR76" s="92" t="e">
        <f>AR74*Tabelværdier!$B$25
+AR75*Tabelværdier!$B$26
+AR15*(AR72)*_xlfn.XLOOKUP(AR70,Tabelværdier!$A$13:$A$35,Tabelværdier!$B$13:$B$35)
+AR73*Tabelværdier!$B$28
+AR14*_xlfn.XLOOKUP(AR71,Tabelværdier!$A$13:$A$35,Tabelværdier!$B$13:$B$35)
+AR25*IF(AR67="Nej",Tabelværdier!$B$29,VLOOKUP('Indtast oplysninger'!AR17,Tabelværdier!$A$30:$B$35,2))
+AR13*Tabelværdier!$B$35</f>
        <v>#VALUE!</v>
      </c>
      <c r="AS76" s="92" t="e">
        <f>AS74*Tabelværdier!$B$25
+AS75*Tabelværdier!$B$26
+AS15*(AS72)*_xlfn.XLOOKUP(AS70,Tabelværdier!$A$13:$A$35,Tabelværdier!$B$13:$B$35)
+AS73*Tabelværdier!$B$28
+AS14*_xlfn.XLOOKUP(AS71,Tabelværdier!$A$13:$A$35,Tabelværdier!$B$13:$B$35)
+AS25*IF(AS67="Nej",Tabelværdier!$B$29,VLOOKUP('Indtast oplysninger'!AS17,Tabelværdier!$A$30:$B$35,2))
+AS13*Tabelværdier!$B$35</f>
        <v>#VALUE!</v>
      </c>
      <c r="AT76" s="92" t="e">
        <f>AT74*Tabelværdier!$B$25
+AT75*Tabelværdier!$B$26
+AT15*(AT72)*_xlfn.XLOOKUP(AT70,Tabelværdier!$A$13:$A$35,Tabelværdier!$B$13:$B$35)
+AT73*Tabelværdier!$B$28
+AT14*_xlfn.XLOOKUP(AT71,Tabelværdier!$A$13:$A$35,Tabelværdier!$B$13:$B$35)
+AT25*IF(AT67="Nej",Tabelværdier!$B$29,VLOOKUP('Indtast oplysninger'!AT17,Tabelværdier!$A$30:$B$35,2))
+AT13*Tabelværdier!$B$35</f>
        <v>#VALUE!</v>
      </c>
      <c r="AU76" s="92" t="e">
        <f>AU74*Tabelværdier!$B$25
+AU75*Tabelværdier!$B$26
+AU15*(AU72)*_xlfn.XLOOKUP(AU70,Tabelværdier!$A$13:$A$35,Tabelværdier!$B$13:$B$35)
+AU73*Tabelværdier!$B$28
+AU14*_xlfn.XLOOKUP(AU71,Tabelværdier!$A$13:$A$35,Tabelværdier!$B$13:$B$35)
+AU25*IF(AU67="Nej",Tabelværdier!$B$29,VLOOKUP('Indtast oplysninger'!AU17,Tabelværdier!$A$30:$B$35,2))
+AU13*Tabelværdier!$B$35</f>
        <v>#VALUE!</v>
      </c>
      <c r="AV76" s="92" t="e">
        <f>AV74*Tabelværdier!$B$25
+AV75*Tabelværdier!$B$26
+AV15*(AV72)*_xlfn.XLOOKUP(AV70,Tabelværdier!$A$13:$A$35,Tabelværdier!$B$13:$B$35)
+AV73*Tabelværdier!$B$28
+AV14*_xlfn.XLOOKUP(AV71,Tabelværdier!$A$13:$A$35,Tabelværdier!$B$13:$B$35)
+AV25*IF(AV67="Nej",Tabelværdier!$B$29,VLOOKUP('Indtast oplysninger'!AV17,Tabelværdier!$A$30:$B$35,2))
+AV13*Tabelværdier!$B$35</f>
        <v>#VALUE!</v>
      </c>
      <c r="AW76" s="92" t="e">
        <f>AW74*Tabelværdier!$B$25
+AW75*Tabelværdier!$B$26
+AW15*(AW72)*_xlfn.XLOOKUP(AW70,Tabelværdier!$A$13:$A$35,Tabelværdier!$B$13:$B$35)
+AW73*Tabelværdier!$B$28
+AW14*_xlfn.XLOOKUP(AW71,Tabelværdier!$A$13:$A$35,Tabelværdier!$B$13:$B$35)
+AW25*IF(AW67="Nej",Tabelværdier!$B$29,VLOOKUP('Indtast oplysninger'!AW17,Tabelværdier!$A$30:$B$35,2))
+AW13*Tabelværdier!$B$35</f>
        <v>#VALUE!</v>
      </c>
      <c r="AX76" s="92" t="e">
        <f>AX74*Tabelværdier!$B$25
+AX75*Tabelværdier!$B$26
+AX15*(AX72)*_xlfn.XLOOKUP(AX70,Tabelværdier!$A$13:$A$35,Tabelværdier!$B$13:$B$35)
+AX73*Tabelværdier!$B$28
+AX14*_xlfn.XLOOKUP(AX71,Tabelværdier!$A$13:$A$35,Tabelværdier!$B$13:$B$35)
+AX25*IF(AX67="Nej",Tabelværdier!$B$29,VLOOKUP('Indtast oplysninger'!AX17,Tabelværdier!$A$30:$B$35,2))
+AX13*Tabelværdier!$B$35</f>
        <v>#VALUE!</v>
      </c>
      <c r="AY76" s="92" t="e">
        <f>AY74*Tabelværdier!$B$25
+AY75*Tabelværdier!$B$26
+AY15*(AY72)*_xlfn.XLOOKUP(AY70,Tabelværdier!$A$13:$A$35,Tabelværdier!$B$13:$B$35)
+AY73*Tabelværdier!$B$28
+AY14*_xlfn.XLOOKUP(AY71,Tabelværdier!$A$13:$A$35,Tabelværdier!$B$13:$B$35)
+AY25*IF(AY67="Nej",Tabelværdier!$B$29,VLOOKUP('Indtast oplysninger'!AY17,Tabelværdier!$A$30:$B$35,2))
+AY13*Tabelværdier!$B$35</f>
        <v>#VALUE!</v>
      </c>
      <c r="AZ76" s="92" t="e">
        <f>AZ74*Tabelværdier!$B$25
+AZ75*Tabelværdier!$B$26
+AZ15*(AZ72)*_xlfn.XLOOKUP(AZ70,Tabelværdier!$A$13:$A$35,Tabelværdier!$B$13:$B$35)
+AZ73*Tabelværdier!$B$28
+AZ14*_xlfn.XLOOKUP(AZ71,Tabelværdier!$A$13:$A$35,Tabelværdier!$B$13:$B$35)
+AZ25*IF(AZ67="Nej",Tabelværdier!$B$29,VLOOKUP('Indtast oplysninger'!AZ17,Tabelværdier!$A$30:$B$35,2))
+AZ13*Tabelværdier!$B$35</f>
        <v>#VALUE!</v>
      </c>
      <c r="BA76" s="92" t="e">
        <f>BA74*Tabelværdier!$B$25
+BA75*Tabelværdier!$B$26
+BA15*(BA72)*_xlfn.XLOOKUP(BA70,Tabelværdier!$A$13:$A$35,Tabelværdier!$B$13:$B$35)
+BA73*Tabelværdier!$B$28
+BA14*_xlfn.XLOOKUP(BA71,Tabelværdier!$A$13:$A$35,Tabelværdier!$B$13:$B$35)
+BA25*IF(BA67="Nej",Tabelværdier!$B$29,VLOOKUP('Indtast oplysninger'!BA17,Tabelværdier!$A$30:$B$35,2))
+BA13*Tabelværdier!$B$35</f>
        <v>#VALUE!</v>
      </c>
      <c r="BB76" s="92" t="e">
        <f>BB74*Tabelværdier!$B$25
+BB75*Tabelværdier!$B$26
+BB15*(BB72)*_xlfn.XLOOKUP(BB70,Tabelværdier!$A$13:$A$35,Tabelværdier!$B$13:$B$35)
+BB73*Tabelværdier!$B$28
+BB14*_xlfn.XLOOKUP(BB71,Tabelværdier!$A$13:$A$35,Tabelværdier!$B$13:$B$35)
+BB25*IF(BB67="Nej",Tabelværdier!$B$29,VLOOKUP('Indtast oplysninger'!BB17,Tabelværdier!$A$30:$B$35,2))
+BB13*Tabelværdier!$B$35</f>
        <v>#VALUE!</v>
      </c>
      <c r="BC76" s="92" t="e">
        <f>BC74*Tabelværdier!$B$25
+BC75*Tabelværdier!$B$26
+BC15*(BC72)*_xlfn.XLOOKUP(BC70,Tabelværdier!$A$13:$A$35,Tabelværdier!$B$13:$B$35)
+BC73*Tabelværdier!$B$28
+BC14*_xlfn.XLOOKUP(BC71,Tabelværdier!$A$13:$A$35,Tabelværdier!$B$13:$B$35)
+BC25*IF(BC67="Nej",Tabelværdier!$B$29,VLOOKUP('Indtast oplysninger'!BC17,Tabelværdier!$A$30:$B$35,2))
+BC13*Tabelværdier!$B$35</f>
        <v>#VALUE!</v>
      </c>
      <c r="BD76" s="92" t="e">
        <f>BD74*Tabelværdier!$B$25
+BD75*Tabelværdier!$B$26
+BD15*(BD72)*_xlfn.XLOOKUP(BD70,Tabelværdier!$A$13:$A$35,Tabelværdier!$B$13:$B$35)
+BD73*Tabelværdier!$B$28
+BD14*_xlfn.XLOOKUP(BD71,Tabelværdier!$A$13:$A$35,Tabelværdier!$B$13:$B$35)
+BD25*IF(BD67="Nej",Tabelværdier!$B$29,VLOOKUP('Indtast oplysninger'!BD17,Tabelværdier!$A$30:$B$35,2))
+BD13*Tabelværdier!$B$35</f>
        <v>#VALUE!</v>
      </c>
      <c r="BE76" s="92" t="e">
        <f>BE74*Tabelværdier!$B$25
+BE75*Tabelværdier!$B$26
+BE15*(BE72)*_xlfn.XLOOKUP(BE70,Tabelværdier!$A$13:$A$35,Tabelværdier!$B$13:$B$35)
+BE73*Tabelværdier!$B$28
+BE14*_xlfn.XLOOKUP(BE71,Tabelværdier!$A$13:$A$35,Tabelværdier!$B$13:$B$35)
+BE25*IF(BE67="Nej",Tabelværdier!$B$29,VLOOKUP('Indtast oplysninger'!BE17,Tabelværdier!$A$30:$B$35,2))
+BE13*Tabelværdier!$B$35</f>
        <v>#VALUE!</v>
      </c>
      <c r="BF76" s="92" t="e">
        <f>BF74*Tabelværdier!$B$25
+BF75*Tabelværdier!$B$26
+BF15*(BF72)*_xlfn.XLOOKUP(BF70,Tabelværdier!$A$13:$A$35,Tabelværdier!$B$13:$B$35)
+BF73*Tabelværdier!$B$28
+BF14*_xlfn.XLOOKUP(BF71,Tabelværdier!$A$13:$A$35,Tabelværdier!$B$13:$B$35)
+BF25*IF(BF67="Nej",Tabelværdier!$B$29,VLOOKUP('Indtast oplysninger'!BF17,Tabelværdier!$A$30:$B$35,2))
+BF13*Tabelværdier!$B$35</f>
        <v>#VALUE!</v>
      </c>
      <c r="BG76" s="92" t="e">
        <f>BG74*Tabelværdier!$B$25
+BG75*Tabelværdier!$B$26
+BG15*(BG72)*_xlfn.XLOOKUP(BG70,Tabelværdier!$A$13:$A$35,Tabelværdier!$B$13:$B$35)
+BG73*Tabelværdier!$B$28
+BG14*_xlfn.XLOOKUP(BG71,Tabelværdier!$A$13:$A$35,Tabelværdier!$B$13:$B$35)
+BG25*IF(BG67="Nej",Tabelværdier!$B$29,VLOOKUP('Indtast oplysninger'!BG17,Tabelværdier!$A$30:$B$35,2))
+BG13*Tabelværdier!$B$35</f>
        <v>#VALUE!</v>
      </c>
      <c r="BH76" s="92" t="e">
        <f>BH74*Tabelværdier!$B$25
+BH75*Tabelværdier!$B$26
+BH15*(BH72)*_xlfn.XLOOKUP(BH70,Tabelværdier!$A$13:$A$35,Tabelværdier!$B$13:$B$35)
+BH73*Tabelværdier!$B$28
+BH14*_xlfn.XLOOKUP(BH71,Tabelværdier!$A$13:$A$35,Tabelværdier!$B$13:$B$35)
+BH25*IF(BH67="Nej",Tabelværdier!$B$29,VLOOKUP('Indtast oplysninger'!BH17,Tabelværdier!$A$30:$B$35,2))
+BH13*Tabelværdier!$B$35</f>
        <v>#VALUE!</v>
      </c>
      <c r="BI76" s="92" t="e">
        <f>BI74*Tabelværdier!$B$25
+BI75*Tabelværdier!$B$26
+BI15*(BI72)*_xlfn.XLOOKUP(BI70,Tabelværdier!$A$13:$A$35,Tabelværdier!$B$13:$B$35)
+BI73*Tabelværdier!$B$28
+BI14*_xlfn.XLOOKUP(BI71,Tabelværdier!$A$13:$A$35,Tabelværdier!$B$13:$B$35)
+BI25*IF(BI67="Nej",Tabelværdier!$B$29,VLOOKUP('Indtast oplysninger'!BI17,Tabelværdier!$A$30:$B$35,2))
+BI13*Tabelværdier!$B$35</f>
        <v>#VALUE!</v>
      </c>
      <c r="BJ76" s="92" t="e">
        <f>BJ74*Tabelværdier!$B$25
+BJ75*Tabelværdier!$B$26
+BJ15*(BJ72)*_xlfn.XLOOKUP(BJ70,Tabelværdier!$A$13:$A$35,Tabelværdier!$B$13:$B$35)
+BJ73*Tabelværdier!$B$28
+BJ14*_xlfn.XLOOKUP(BJ71,Tabelværdier!$A$13:$A$35,Tabelværdier!$B$13:$B$35)
+BJ25*IF(BJ67="Nej",Tabelværdier!$B$29,VLOOKUP('Indtast oplysninger'!BJ17,Tabelværdier!$A$30:$B$35,2))
+BJ13*Tabelværdier!$B$35</f>
        <v>#VALUE!</v>
      </c>
      <c r="BK76" s="92" t="e">
        <f>BK74*Tabelværdier!$B$25
+BK75*Tabelværdier!$B$26
+BK15*(BK72)*_xlfn.XLOOKUP(BK70,Tabelværdier!$A$13:$A$35,Tabelværdier!$B$13:$B$35)
+BK73*Tabelværdier!$B$28
+BK14*_xlfn.XLOOKUP(BK71,Tabelværdier!$A$13:$A$35,Tabelværdier!$B$13:$B$35)
+BK25*IF(BK67="Nej",Tabelværdier!$B$29,VLOOKUP('Indtast oplysninger'!BK17,Tabelværdier!$A$30:$B$35,2))
+BK13*Tabelværdier!$B$35</f>
        <v>#VALUE!</v>
      </c>
    </row>
    <row r="77" spans="2:63" x14ac:dyDescent="0.4">
      <c r="B77" t="s">
        <v>120</v>
      </c>
      <c r="C77" s="98" t="s">
        <v>217</v>
      </c>
      <c r="D77" s="99" t="s">
        <v>235</v>
      </c>
      <c r="E77" s="92">
        <f t="shared" ref="E77:AJ77" si="25">0.16*(E13*E12)/E76</f>
        <v>0.63274381811265723</v>
      </c>
      <c r="F77" s="92">
        <f t="shared" si="25"/>
        <v>0.52309540278411704</v>
      </c>
      <c r="G77" s="92">
        <f t="shared" si="25"/>
        <v>0.59030102741357138</v>
      </c>
      <c r="H77" s="92">
        <f t="shared" si="25"/>
        <v>1.5758960215855802</v>
      </c>
      <c r="I77" s="92" t="e">
        <f t="shared" si="25"/>
        <v>#VALUE!</v>
      </c>
      <c r="J77" s="92" t="e">
        <f t="shared" si="25"/>
        <v>#VALUE!</v>
      </c>
      <c r="K77" s="92" t="e">
        <f t="shared" si="25"/>
        <v>#VALUE!</v>
      </c>
      <c r="L77" s="92" t="e">
        <f t="shared" si="25"/>
        <v>#VALUE!</v>
      </c>
      <c r="M77" s="92" t="e">
        <f t="shared" si="25"/>
        <v>#VALUE!</v>
      </c>
      <c r="N77" s="92" t="e">
        <f t="shared" si="25"/>
        <v>#VALUE!</v>
      </c>
      <c r="O77" s="92" t="e">
        <f t="shared" si="25"/>
        <v>#VALUE!</v>
      </c>
      <c r="P77" s="92" t="e">
        <f t="shared" si="25"/>
        <v>#VALUE!</v>
      </c>
      <c r="Q77" s="92" t="e">
        <f t="shared" si="25"/>
        <v>#VALUE!</v>
      </c>
      <c r="R77" s="92" t="e">
        <f t="shared" si="25"/>
        <v>#VALUE!</v>
      </c>
      <c r="S77" s="92" t="e">
        <f t="shared" si="25"/>
        <v>#VALUE!</v>
      </c>
      <c r="T77" s="92" t="e">
        <f t="shared" si="25"/>
        <v>#VALUE!</v>
      </c>
      <c r="U77" s="92" t="e">
        <f t="shared" si="25"/>
        <v>#VALUE!</v>
      </c>
      <c r="V77" s="92" t="e">
        <f t="shared" si="25"/>
        <v>#VALUE!</v>
      </c>
      <c r="W77" s="92" t="e">
        <f t="shared" si="25"/>
        <v>#VALUE!</v>
      </c>
      <c r="X77" s="92" t="e">
        <f t="shared" si="25"/>
        <v>#VALUE!</v>
      </c>
      <c r="Y77" s="92" t="e">
        <f t="shared" si="25"/>
        <v>#VALUE!</v>
      </c>
      <c r="Z77" s="92" t="e">
        <f t="shared" si="25"/>
        <v>#VALUE!</v>
      </c>
      <c r="AA77" s="92" t="e">
        <f t="shared" si="25"/>
        <v>#VALUE!</v>
      </c>
      <c r="AB77" s="92" t="e">
        <f t="shared" si="25"/>
        <v>#VALUE!</v>
      </c>
      <c r="AC77" s="92" t="e">
        <f t="shared" si="25"/>
        <v>#VALUE!</v>
      </c>
      <c r="AD77" s="92" t="e">
        <f t="shared" si="25"/>
        <v>#VALUE!</v>
      </c>
      <c r="AE77" s="92" t="e">
        <f t="shared" si="25"/>
        <v>#VALUE!</v>
      </c>
      <c r="AF77" s="92" t="e">
        <f t="shared" si="25"/>
        <v>#VALUE!</v>
      </c>
      <c r="AG77" s="92" t="e">
        <f t="shared" si="25"/>
        <v>#VALUE!</v>
      </c>
      <c r="AH77" s="92" t="e">
        <f t="shared" si="25"/>
        <v>#VALUE!</v>
      </c>
      <c r="AI77" s="92" t="e">
        <f t="shared" si="25"/>
        <v>#VALUE!</v>
      </c>
      <c r="AJ77" s="92" t="e">
        <f t="shared" si="25"/>
        <v>#VALUE!</v>
      </c>
      <c r="AK77" s="92" t="e">
        <f t="shared" ref="AK77:BK77" si="26">0.16*(AK13*AK12)/AK76</f>
        <v>#VALUE!</v>
      </c>
      <c r="AL77" s="92" t="e">
        <f t="shared" si="26"/>
        <v>#VALUE!</v>
      </c>
      <c r="AM77" s="92" t="e">
        <f t="shared" si="26"/>
        <v>#VALUE!</v>
      </c>
      <c r="AN77" s="92" t="e">
        <f t="shared" si="26"/>
        <v>#VALUE!</v>
      </c>
      <c r="AO77" s="92" t="e">
        <f t="shared" si="26"/>
        <v>#VALUE!</v>
      </c>
      <c r="AP77" s="92" t="e">
        <f t="shared" si="26"/>
        <v>#VALUE!</v>
      </c>
      <c r="AQ77" s="92" t="e">
        <f t="shared" si="26"/>
        <v>#VALUE!</v>
      </c>
      <c r="AR77" s="92" t="e">
        <f t="shared" si="26"/>
        <v>#VALUE!</v>
      </c>
      <c r="AS77" s="92" t="e">
        <f t="shared" si="26"/>
        <v>#VALUE!</v>
      </c>
      <c r="AT77" s="92" t="e">
        <f t="shared" si="26"/>
        <v>#VALUE!</v>
      </c>
      <c r="AU77" s="92" t="e">
        <f t="shared" si="26"/>
        <v>#VALUE!</v>
      </c>
      <c r="AV77" s="92" t="e">
        <f t="shared" si="26"/>
        <v>#VALUE!</v>
      </c>
      <c r="AW77" s="92" t="e">
        <f t="shared" si="26"/>
        <v>#VALUE!</v>
      </c>
      <c r="AX77" s="92" t="e">
        <f t="shared" si="26"/>
        <v>#VALUE!</v>
      </c>
      <c r="AY77" s="92" t="e">
        <f t="shared" si="26"/>
        <v>#VALUE!</v>
      </c>
      <c r="AZ77" s="92" t="e">
        <f t="shared" si="26"/>
        <v>#VALUE!</v>
      </c>
      <c r="BA77" s="92" t="e">
        <f t="shared" si="26"/>
        <v>#VALUE!</v>
      </c>
      <c r="BB77" s="92" t="e">
        <f t="shared" si="26"/>
        <v>#VALUE!</v>
      </c>
      <c r="BC77" s="92" t="e">
        <f t="shared" si="26"/>
        <v>#VALUE!</v>
      </c>
      <c r="BD77" s="92" t="e">
        <f t="shared" si="26"/>
        <v>#VALUE!</v>
      </c>
      <c r="BE77" s="92" t="e">
        <f t="shared" si="26"/>
        <v>#VALUE!</v>
      </c>
      <c r="BF77" s="92" t="e">
        <f t="shared" si="26"/>
        <v>#VALUE!</v>
      </c>
      <c r="BG77" s="92" t="e">
        <f t="shared" si="26"/>
        <v>#VALUE!</v>
      </c>
      <c r="BH77" s="92" t="e">
        <f t="shared" si="26"/>
        <v>#VALUE!</v>
      </c>
      <c r="BI77" s="92" t="e">
        <f t="shared" si="26"/>
        <v>#VALUE!</v>
      </c>
      <c r="BJ77" s="92" t="e">
        <f t="shared" si="26"/>
        <v>#VALUE!</v>
      </c>
      <c r="BK77" s="92" t="e">
        <f t="shared" si="26"/>
        <v>#VALUE!</v>
      </c>
    </row>
    <row r="78" spans="2:63" x14ac:dyDescent="0.4">
      <c r="B78" s="5" t="s">
        <v>218</v>
      </c>
      <c r="C78" s="99" t="s">
        <v>218</v>
      </c>
      <c r="D78" s="99" t="s">
        <v>218</v>
      </c>
      <c r="E78" s="92" t="s">
        <v>218</v>
      </c>
      <c r="F78" s="92" t="s">
        <v>218</v>
      </c>
      <c r="G78" s="92" t="s">
        <v>218</v>
      </c>
      <c r="H78" s="92" t="s">
        <v>218</v>
      </c>
      <c r="I78" s="92" t="s">
        <v>218</v>
      </c>
      <c r="J78" s="92" t="s">
        <v>218</v>
      </c>
      <c r="K78" s="92" t="s">
        <v>218</v>
      </c>
      <c r="L78" s="92" t="s">
        <v>218</v>
      </c>
      <c r="M78" s="92" t="s">
        <v>218</v>
      </c>
      <c r="N78" s="92" t="s">
        <v>218</v>
      </c>
      <c r="O78" s="92" t="s">
        <v>218</v>
      </c>
      <c r="P78" s="92" t="s">
        <v>218</v>
      </c>
      <c r="Q78" s="92" t="s">
        <v>218</v>
      </c>
      <c r="R78" s="92" t="s">
        <v>218</v>
      </c>
      <c r="S78" s="92" t="s">
        <v>218</v>
      </c>
      <c r="T78" s="92" t="s">
        <v>218</v>
      </c>
      <c r="U78" s="92" t="s">
        <v>218</v>
      </c>
      <c r="V78" s="92" t="s">
        <v>218</v>
      </c>
      <c r="W78" s="92" t="s">
        <v>218</v>
      </c>
      <c r="X78" s="92" t="s">
        <v>218</v>
      </c>
      <c r="Y78" s="92" t="s">
        <v>218</v>
      </c>
      <c r="Z78" s="92" t="s">
        <v>218</v>
      </c>
      <c r="AA78" s="92" t="s">
        <v>218</v>
      </c>
      <c r="AB78" s="92" t="s">
        <v>218</v>
      </c>
      <c r="AC78" s="92" t="s">
        <v>218</v>
      </c>
      <c r="AD78" s="92" t="s">
        <v>218</v>
      </c>
      <c r="AE78" s="92" t="s">
        <v>218</v>
      </c>
      <c r="AF78" s="92" t="s">
        <v>218</v>
      </c>
      <c r="AG78" s="92" t="s">
        <v>218</v>
      </c>
      <c r="AH78" s="92" t="s">
        <v>218</v>
      </c>
      <c r="AI78" s="92" t="s">
        <v>218</v>
      </c>
      <c r="AJ78" s="92" t="s">
        <v>218</v>
      </c>
      <c r="AK78" s="92" t="s">
        <v>218</v>
      </c>
      <c r="AL78" s="92" t="s">
        <v>218</v>
      </c>
      <c r="AM78" s="92" t="s">
        <v>218</v>
      </c>
      <c r="AN78" s="92" t="s">
        <v>218</v>
      </c>
      <c r="AO78" s="92" t="s">
        <v>218</v>
      </c>
      <c r="AP78" s="92" t="s">
        <v>218</v>
      </c>
      <c r="AQ78" s="92" t="s">
        <v>218</v>
      </c>
      <c r="AR78" s="92" t="s">
        <v>218</v>
      </c>
      <c r="AS78" s="92" t="s">
        <v>218</v>
      </c>
      <c r="AT78" s="92" t="s">
        <v>218</v>
      </c>
      <c r="AU78" s="92" t="s">
        <v>218</v>
      </c>
      <c r="AV78" s="92" t="s">
        <v>218</v>
      </c>
      <c r="AW78" s="92" t="s">
        <v>218</v>
      </c>
      <c r="AX78" s="92" t="s">
        <v>218</v>
      </c>
      <c r="AY78" s="92" t="s">
        <v>218</v>
      </c>
      <c r="AZ78" s="92" t="s">
        <v>218</v>
      </c>
      <c r="BA78" s="92" t="s">
        <v>218</v>
      </c>
      <c r="BB78" s="92" t="s">
        <v>218</v>
      </c>
      <c r="BC78" s="92" t="s">
        <v>218</v>
      </c>
      <c r="BD78" s="92" t="s">
        <v>218</v>
      </c>
      <c r="BE78" s="92" t="s">
        <v>218</v>
      </c>
      <c r="BF78" s="92" t="s">
        <v>218</v>
      </c>
      <c r="BG78" s="92" t="s">
        <v>218</v>
      </c>
      <c r="BH78" s="92" t="s">
        <v>218</v>
      </c>
      <c r="BI78" s="92" t="s">
        <v>218</v>
      </c>
      <c r="BJ78" s="92" t="s">
        <v>218</v>
      </c>
      <c r="BK78" s="92" t="s">
        <v>218</v>
      </c>
    </row>
    <row r="79" spans="2:63" ht="15.9" x14ac:dyDescent="0.45">
      <c r="B79" s="88" t="s">
        <v>604</v>
      </c>
      <c r="C79" s="99" t="s">
        <v>218</v>
      </c>
      <c r="D79" s="99" t="s">
        <v>218</v>
      </c>
      <c r="E79" s="92" t="s">
        <v>218</v>
      </c>
      <c r="F79" s="92" t="s">
        <v>218</v>
      </c>
      <c r="G79" s="92" t="s">
        <v>218</v>
      </c>
      <c r="H79" s="92" t="s">
        <v>218</v>
      </c>
      <c r="I79" s="92" t="s">
        <v>218</v>
      </c>
      <c r="J79" s="92" t="s">
        <v>218</v>
      </c>
      <c r="K79" s="92" t="s">
        <v>218</v>
      </c>
      <c r="L79" s="92" t="s">
        <v>218</v>
      </c>
      <c r="M79" s="92" t="s">
        <v>218</v>
      </c>
      <c r="N79" s="92" t="s">
        <v>218</v>
      </c>
      <c r="O79" s="92" t="s">
        <v>218</v>
      </c>
      <c r="P79" s="92" t="s">
        <v>218</v>
      </c>
      <c r="Q79" s="92" t="s">
        <v>218</v>
      </c>
      <c r="R79" s="92" t="s">
        <v>218</v>
      </c>
      <c r="S79" s="92" t="s">
        <v>218</v>
      </c>
      <c r="T79" s="92" t="s">
        <v>218</v>
      </c>
      <c r="U79" s="92" t="s">
        <v>218</v>
      </c>
      <c r="V79" s="92" t="s">
        <v>218</v>
      </c>
      <c r="W79" s="92" t="s">
        <v>218</v>
      </c>
      <c r="X79" s="92" t="s">
        <v>218</v>
      </c>
      <c r="Y79" s="92" t="s">
        <v>218</v>
      </c>
      <c r="Z79" s="92" t="s">
        <v>218</v>
      </c>
      <c r="AA79" s="92" t="s">
        <v>218</v>
      </c>
      <c r="AB79" s="92" t="s">
        <v>218</v>
      </c>
      <c r="AC79" s="92" t="s">
        <v>218</v>
      </c>
      <c r="AD79" s="92" t="s">
        <v>218</v>
      </c>
      <c r="AE79" s="92" t="s">
        <v>218</v>
      </c>
      <c r="AF79" s="92" t="s">
        <v>218</v>
      </c>
      <c r="AG79" s="92" t="s">
        <v>218</v>
      </c>
      <c r="AH79" s="92" t="s">
        <v>218</v>
      </c>
      <c r="AI79" s="92" t="s">
        <v>218</v>
      </c>
      <c r="AJ79" s="92" t="s">
        <v>218</v>
      </c>
      <c r="AK79" s="92" t="s">
        <v>218</v>
      </c>
      <c r="AL79" s="92" t="s">
        <v>218</v>
      </c>
      <c r="AM79" s="92" t="s">
        <v>218</v>
      </c>
      <c r="AN79" s="92" t="s">
        <v>218</v>
      </c>
      <c r="AO79" s="92" t="s">
        <v>218</v>
      </c>
      <c r="AP79" s="92" t="s">
        <v>218</v>
      </c>
      <c r="AQ79" s="92" t="s">
        <v>218</v>
      </c>
      <c r="AR79" s="92" t="s">
        <v>218</v>
      </c>
      <c r="AS79" s="92" t="s">
        <v>218</v>
      </c>
      <c r="AT79" s="92" t="s">
        <v>218</v>
      </c>
      <c r="AU79" s="92" t="s">
        <v>218</v>
      </c>
      <c r="AV79" s="92" t="s">
        <v>218</v>
      </c>
      <c r="AW79" s="92" t="s">
        <v>218</v>
      </c>
      <c r="AX79" s="92" t="s">
        <v>218</v>
      </c>
      <c r="AY79" s="92" t="s">
        <v>218</v>
      </c>
      <c r="AZ79" s="92" t="s">
        <v>218</v>
      </c>
      <c r="BA79" s="92" t="s">
        <v>218</v>
      </c>
      <c r="BB79" s="92" t="s">
        <v>218</v>
      </c>
      <c r="BC79" s="92" t="s">
        <v>218</v>
      </c>
      <c r="BD79" s="92" t="s">
        <v>218</v>
      </c>
      <c r="BE79" s="92" t="s">
        <v>218</v>
      </c>
      <c r="BF79" s="92" t="s">
        <v>218</v>
      </c>
      <c r="BG79" s="92" t="s">
        <v>218</v>
      </c>
      <c r="BH79" s="92" t="s">
        <v>218</v>
      </c>
      <c r="BI79" s="92" t="s">
        <v>218</v>
      </c>
      <c r="BJ79" s="92" t="s">
        <v>218</v>
      </c>
      <c r="BK79" s="92" t="s">
        <v>218</v>
      </c>
    </row>
    <row r="80" spans="2:63" x14ac:dyDescent="0.4">
      <c r="B80" t="s">
        <v>593</v>
      </c>
      <c r="C80" s="99" t="s">
        <v>218</v>
      </c>
      <c r="D80" s="99" t="s">
        <v>218</v>
      </c>
      <c r="E80" s="92" t="str">
        <f>'Indtast oplysninger'!E25</f>
        <v>Ved ikke</v>
      </c>
      <c r="F80" s="92" t="str">
        <f>'Indtast oplysninger'!F25</f>
        <v>Kun udsugning</v>
      </c>
      <c r="G80" s="92" t="str">
        <f>'Indtast oplysninger'!G25</f>
        <v>Automatisk åbning af vinduer</v>
      </c>
      <c r="H80" s="92" t="str">
        <f>'Indtast oplysninger'!H25</f>
        <v>Ingen ventilation</v>
      </c>
      <c r="I80" s="92" t="str">
        <f>'Indtast oplysninger'!I25</f>
        <v>&lt; vælg fra listen &gt;</v>
      </c>
      <c r="J80" s="92" t="str">
        <f>'Indtast oplysninger'!J25</f>
        <v>&lt; vælg fra listen &gt;</v>
      </c>
      <c r="K80" s="92" t="str">
        <f>'Indtast oplysninger'!K25</f>
        <v>&lt; vælg fra listen &gt;</v>
      </c>
      <c r="L80" s="92" t="str">
        <f>'Indtast oplysninger'!L25</f>
        <v>&lt; vælg fra listen &gt;</v>
      </c>
      <c r="M80" s="92" t="str">
        <f>'Indtast oplysninger'!M25</f>
        <v>&lt; vælg fra listen &gt;</v>
      </c>
      <c r="N80" s="92" t="str">
        <f>'Indtast oplysninger'!N25</f>
        <v>&lt; vælg fra listen &gt;</v>
      </c>
      <c r="O80" s="92" t="str">
        <f>'Indtast oplysninger'!O25</f>
        <v>&lt; vælg fra listen &gt;</v>
      </c>
      <c r="P80" s="92" t="str">
        <f>'Indtast oplysninger'!P25</f>
        <v>&lt; vælg fra listen &gt;</v>
      </c>
      <c r="Q80" s="92" t="str">
        <f>'Indtast oplysninger'!Q25</f>
        <v>&lt; vælg fra listen &gt;</v>
      </c>
      <c r="R80" s="92" t="str">
        <f>'Indtast oplysninger'!R25</f>
        <v>&lt; vælg fra listen &gt;</v>
      </c>
      <c r="S80" s="92" t="str">
        <f>'Indtast oplysninger'!S25</f>
        <v>&lt; vælg fra listen &gt;</v>
      </c>
      <c r="T80" s="92" t="str">
        <f>'Indtast oplysninger'!T25</f>
        <v>&lt; vælg fra listen &gt;</v>
      </c>
      <c r="U80" s="92" t="str">
        <f>'Indtast oplysninger'!U25</f>
        <v>&lt; vælg fra listen &gt;</v>
      </c>
      <c r="V80" s="92" t="str">
        <f>'Indtast oplysninger'!V25</f>
        <v>&lt; vælg fra listen &gt;</v>
      </c>
      <c r="W80" s="92" t="str">
        <f>'Indtast oplysninger'!W25</f>
        <v>&lt; vælg fra listen &gt;</v>
      </c>
      <c r="X80" s="92" t="str">
        <f>'Indtast oplysninger'!X25</f>
        <v>&lt; vælg fra listen &gt;</v>
      </c>
      <c r="Y80" s="92" t="str">
        <f>'Indtast oplysninger'!Y25</f>
        <v>&lt; vælg fra listen &gt;</v>
      </c>
      <c r="Z80" s="92" t="str">
        <f>'Indtast oplysninger'!Z25</f>
        <v>&lt; vælg fra listen &gt;</v>
      </c>
      <c r="AA80" s="92" t="str">
        <f>'Indtast oplysninger'!AA25</f>
        <v>&lt; vælg fra listen &gt;</v>
      </c>
      <c r="AB80" s="92" t="str">
        <f>'Indtast oplysninger'!AB25</f>
        <v>&lt; vælg fra listen &gt;</v>
      </c>
      <c r="AC80" s="92" t="str">
        <f>'Indtast oplysninger'!AC25</f>
        <v>&lt; vælg fra listen &gt;</v>
      </c>
      <c r="AD80" s="92" t="str">
        <f>'Indtast oplysninger'!AD25</f>
        <v>&lt; vælg fra listen &gt;</v>
      </c>
      <c r="AE80" s="92" t="str">
        <f>'Indtast oplysninger'!AE25</f>
        <v>&lt; vælg fra listen &gt;</v>
      </c>
      <c r="AF80" s="92" t="str">
        <f>'Indtast oplysninger'!AF25</f>
        <v>&lt; vælg fra listen &gt;</v>
      </c>
      <c r="AG80" s="92" t="str">
        <f>'Indtast oplysninger'!AG25</f>
        <v>&lt; vælg fra listen &gt;</v>
      </c>
      <c r="AH80" s="92" t="str">
        <f>'Indtast oplysninger'!AH25</f>
        <v>&lt; vælg fra listen &gt;</v>
      </c>
      <c r="AI80" s="92" t="str">
        <f>'Indtast oplysninger'!AI25</f>
        <v>&lt; vælg fra listen &gt;</v>
      </c>
      <c r="AJ80" s="92" t="str">
        <f>'Indtast oplysninger'!AJ25</f>
        <v>&lt; vælg fra listen &gt;</v>
      </c>
      <c r="AK80" s="92" t="str">
        <f>'Indtast oplysninger'!AK25</f>
        <v>&lt; vælg fra listen &gt;</v>
      </c>
      <c r="AL80" s="92" t="str">
        <f>'Indtast oplysninger'!AL25</f>
        <v>&lt; vælg fra listen &gt;</v>
      </c>
      <c r="AM80" s="92" t="str">
        <f>'Indtast oplysninger'!AM25</f>
        <v>&lt; vælg fra listen &gt;</v>
      </c>
      <c r="AN80" s="92" t="str">
        <f>'Indtast oplysninger'!AN25</f>
        <v>&lt; vælg fra listen &gt;</v>
      </c>
      <c r="AO80" s="92" t="str">
        <f>'Indtast oplysninger'!AO25</f>
        <v>&lt; vælg fra listen &gt;</v>
      </c>
      <c r="AP80" s="92" t="str">
        <f>'Indtast oplysninger'!AP25</f>
        <v>&lt; vælg fra listen &gt;</v>
      </c>
      <c r="AQ80" s="92" t="str">
        <f>'Indtast oplysninger'!AQ25</f>
        <v>&lt; vælg fra listen &gt;</v>
      </c>
      <c r="AR80" s="92" t="str">
        <f>'Indtast oplysninger'!AR25</f>
        <v>&lt; vælg fra listen &gt;</v>
      </c>
      <c r="AS80" s="92" t="str">
        <f>'Indtast oplysninger'!AS25</f>
        <v>&lt; vælg fra listen &gt;</v>
      </c>
      <c r="AT80" s="92" t="str">
        <f>'Indtast oplysninger'!AT25</f>
        <v>&lt; vælg fra listen &gt;</v>
      </c>
      <c r="AU80" s="92" t="str">
        <f>'Indtast oplysninger'!AU25</f>
        <v>&lt; vælg fra listen &gt;</v>
      </c>
      <c r="AV80" s="92" t="str">
        <f>'Indtast oplysninger'!AV25</f>
        <v>&lt; vælg fra listen &gt;</v>
      </c>
      <c r="AW80" s="92" t="str">
        <f>'Indtast oplysninger'!AW25</f>
        <v>&lt; vælg fra listen &gt;</v>
      </c>
      <c r="AX80" s="92" t="str">
        <f>'Indtast oplysninger'!AX25</f>
        <v>&lt; vælg fra listen &gt;</v>
      </c>
      <c r="AY80" s="92" t="str">
        <f>'Indtast oplysninger'!AY25</f>
        <v>&lt; vælg fra listen &gt;</v>
      </c>
      <c r="AZ80" s="92" t="str">
        <f>'Indtast oplysninger'!AZ25</f>
        <v>&lt; vælg fra listen &gt;</v>
      </c>
      <c r="BA80" s="92" t="str">
        <f>'Indtast oplysninger'!BA25</f>
        <v>&lt; vælg fra listen &gt;</v>
      </c>
      <c r="BB80" s="92" t="str">
        <f>'Indtast oplysninger'!BB25</f>
        <v>&lt; vælg fra listen &gt;</v>
      </c>
      <c r="BC80" s="92" t="str">
        <f>'Indtast oplysninger'!BC25</f>
        <v>&lt; vælg fra listen &gt;</v>
      </c>
      <c r="BD80" s="92" t="str">
        <f>'Indtast oplysninger'!BD25</f>
        <v>&lt; vælg fra listen &gt;</v>
      </c>
      <c r="BE80" s="92" t="str">
        <f>'Indtast oplysninger'!BE25</f>
        <v>&lt; vælg fra listen &gt;</v>
      </c>
      <c r="BF80" s="92" t="str">
        <f>'Indtast oplysninger'!BF25</f>
        <v>&lt; vælg fra listen &gt;</v>
      </c>
      <c r="BG80" s="92" t="str">
        <f>'Indtast oplysninger'!BG25</f>
        <v>&lt; vælg fra listen &gt;</v>
      </c>
      <c r="BH80" s="92" t="str">
        <f>'Indtast oplysninger'!BH25</f>
        <v>&lt; vælg fra listen &gt;</v>
      </c>
      <c r="BI80" s="92" t="str">
        <f>'Indtast oplysninger'!BI25</f>
        <v>&lt; vælg fra listen &gt;</v>
      </c>
      <c r="BJ80" s="92" t="str">
        <f>'Indtast oplysninger'!BJ25</f>
        <v>&lt; vælg fra listen &gt;</v>
      </c>
      <c r="BK80" s="92" t="str">
        <f>'Indtast oplysninger'!BK25</f>
        <v>&lt; vælg fra listen &gt;</v>
      </c>
    </row>
    <row r="81" spans="2:63" x14ac:dyDescent="0.4">
      <c r="B81" t="s">
        <v>594</v>
      </c>
      <c r="C81" s="99" t="s">
        <v>218</v>
      </c>
      <c r="D81" s="99" t="s">
        <v>218</v>
      </c>
      <c r="E81" s="92" t="str">
        <f>IF('Indtast oplysninger'!E28="decentral","Indblæsning og udsugning",
IF('Indtast oplysninger'!E26="Vandrette tallerkner i loftet",IF('Indtast oplysninger'!E27="Nogle er mere beskidte","Indblæsning og udsugning","kun udsugning"),
IF('Indtast oplysninger'!E26="Dyser/riste i synlig kanal","Indblæsning og udsugning",
IF('Indtast oplysninger'!E26="Kun lodrette riste i væg","kun udsugning",
IF('Indtast oplysninger'!E27="Ja, alle","Kun udsugning","Ingen ventilation")))))</f>
        <v>Indblæsning og udsugning</v>
      </c>
      <c r="F81" s="92" t="str">
        <f>IF('Indtast oplysninger'!F28="decentral","Indblæsning og udsugning",
IF('Indtast oplysninger'!F26="Vandrette tallerkner i loftet",IF('Indtast oplysninger'!F27="Nogle er mere beskidte","Indblæsning og udsugning","kun udsugning"),
IF('Indtast oplysninger'!F26="Dyser/riste i synlig kanal","Indblæsning og udsugning",
IF('Indtast oplysninger'!F26="Kun lodrette riste i væg","kun udsugning",
IF('Indtast oplysninger'!F27="Ja, alle","Kun udsugning","Ingen ventilation")))))</f>
        <v>kun udsugning</v>
      </c>
      <c r="G81" s="92" t="str">
        <f>IF('Indtast oplysninger'!G28="decentral","Indblæsning og udsugning",
IF('Indtast oplysninger'!G26="Vandrette tallerkner i loftet",IF('Indtast oplysninger'!G27="Nogle er mere beskidte","Indblæsning og udsugning","kun udsugning"),
IF('Indtast oplysninger'!G26="Dyser/riste i synlig kanal","Indblæsning og udsugning",
IF('Indtast oplysninger'!G26="Kun lodrette riste i væg","kun udsugning",
IF('Indtast oplysninger'!G27="Ja, alle","Kun udsugning","Ingen ventilation")))))</f>
        <v>Ingen ventilation</v>
      </c>
      <c r="H81" s="92" t="str">
        <f>IF('Indtast oplysninger'!H28="decentral","Indblæsning og udsugning",
IF('Indtast oplysninger'!H26="Vandrette tallerkner i loftet",IF('Indtast oplysninger'!H27="Nogle er mere beskidte","Indblæsning og udsugning","kun udsugning"),
IF('Indtast oplysninger'!H26="Dyser/riste i synlig kanal","Indblæsning og udsugning",
IF('Indtast oplysninger'!H26="Kun lodrette riste i væg","kun udsugning",
IF('Indtast oplysninger'!H27="Ja, alle","Kun udsugning","Ingen ventilation")))))</f>
        <v>Ingen ventilation</v>
      </c>
      <c r="I81" s="92" t="str">
        <f>IF('Indtast oplysninger'!I28="decentral","Indblæsning og udsugning",
IF('Indtast oplysninger'!I26="Vandrette tallerkner i loftet",IF('Indtast oplysninger'!I27="Nogle er mere beskidte","Indblæsning og udsugning","kun udsugning"),
IF('Indtast oplysninger'!I26="Dyser/riste i synlig kanal","Indblæsning og udsugning",
IF('Indtast oplysninger'!I26="Kun lodrette riste i væg","kun udsugning",
IF('Indtast oplysninger'!I27="Ja, alle","Kun udsugning","Ingen ventilation")))))</f>
        <v>Ingen ventilation</v>
      </c>
      <c r="J81" s="92" t="str">
        <f>IF('Indtast oplysninger'!J28="decentral","Indblæsning og udsugning",
IF('Indtast oplysninger'!J26="Vandrette tallerkner i loftet",IF('Indtast oplysninger'!J27="Nogle er mere beskidte","Indblæsning og udsugning","kun udsugning"),
IF('Indtast oplysninger'!J26="Dyser/riste i synlig kanal","Indblæsning og udsugning",
IF('Indtast oplysninger'!J26="Kun lodrette riste i væg","kun udsugning",
IF('Indtast oplysninger'!J27="Ja, alle","Kun udsugning","Ingen ventilation")))))</f>
        <v>Ingen ventilation</v>
      </c>
      <c r="K81" s="92" t="str">
        <f>IF('Indtast oplysninger'!K28="decentral","Indblæsning og udsugning",
IF('Indtast oplysninger'!K26="Vandrette tallerkner i loftet",IF('Indtast oplysninger'!K27="Nogle er mere beskidte","Indblæsning og udsugning","kun udsugning"),
IF('Indtast oplysninger'!K26="Dyser/riste i synlig kanal","Indblæsning og udsugning",
IF('Indtast oplysninger'!K26="Kun lodrette riste i væg","kun udsugning",
IF('Indtast oplysninger'!K27="Ja, alle","Kun udsugning","Ingen ventilation")))))</f>
        <v>Ingen ventilation</v>
      </c>
      <c r="L81" s="92" t="str">
        <f>IF('Indtast oplysninger'!L28="decentral","Indblæsning og udsugning",
IF('Indtast oplysninger'!L26="Vandrette tallerkner i loftet",IF('Indtast oplysninger'!L27="Nogle er mere beskidte","Indblæsning og udsugning","kun udsugning"),
IF('Indtast oplysninger'!L26="Dyser/riste i synlig kanal","Indblæsning og udsugning",
IF('Indtast oplysninger'!L26="Kun lodrette riste i væg","kun udsugning",
IF('Indtast oplysninger'!L27="Ja, alle","Kun udsugning","Ingen ventilation")))))</f>
        <v>Ingen ventilation</v>
      </c>
      <c r="M81" s="92" t="str">
        <f>IF('Indtast oplysninger'!M28="decentral","Indblæsning og udsugning",
IF('Indtast oplysninger'!M26="Vandrette tallerkner i loftet",IF('Indtast oplysninger'!M27="Nogle er mere beskidte","Indblæsning og udsugning","kun udsugning"),
IF('Indtast oplysninger'!M26="Dyser/riste i synlig kanal","Indblæsning og udsugning",
IF('Indtast oplysninger'!M26="Kun lodrette riste i væg","kun udsugning",
IF('Indtast oplysninger'!M27="Ja, alle","Kun udsugning","Ingen ventilation")))))</f>
        <v>Ingen ventilation</v>
      </c>
      <c r="N81" s="92" t="str">
        <f>IF('Indtast oplysninger'!N28="decentral","Indblæsning og udsugning",
IF('Indtast oplysninger'!N26="Vandrette tallerkner i loftet",IF('Indtast oplysninger'!N27="Nogle er mere beskidte","Indblæsning og udsugning","kun udsugning"),
IF('Indtast oplysninger'!N26="Dyser/riste i synlig kanal","Indblæsning og udsugning",
IF('Indtast oplysninger'!N26="Kun lodrette riste i væg","kun udsugning",
IF('Indtast oplysninger'!N27="Ja, alle","Kun udsugning","Ingen ventilation")))))</f>
        <v>Ingen ventilation</v>
      </c>
      <c r="O81" s="92" t="str">
        <f>IF('Indtast oplysninger'!O28="decentral","Indblæsning og udsugning",
IF('Indtast oplysninger'!O26="Vandrette tallerkner i loftet",IF('Indtast oplysninger'!O27="Nogle er mere beskidte","Indblæsning og udsugning","kun udsugning"),
IF('Indtast oplysninger'!O26="Dyser/riste i synlig kanal","Indblæsning og udsugning",
IF('Indtast oplysninger'!O26="Kun lodrette riste i væg","kun udsugning",
IF('Indtast oplysninger'!O27="Ja, alle","Kun udsugning","Ingen ventilation")))))</f>
        <v>Ingen ventilation</v>
      </c>
      <c r="P81" s="92" t="str">
        <f>IF('Indtast oplysninger'!P28="decentral","Indblæsning og udsugning",
IF('Indtast oplysninger'!P26="Vandrette tallerkner i loftet",IF('Indtast oplysninger'!P27="Nogle er mere beskidte","Indblæsning og udsugning","kun udsugning"),
IF('Indtast oplysninger'!P26="Dyser/riste i synlig kanal","Indblæsning og udsugning",
IF('Indtast oplysninger'!P26="Kun lodrette riste i væg","kun udsugning",
IF('Indtast oplysninger'!P27="Ja, alle","Kun udsugning","Ingen ventilation")))))</f>
        <v>Ingen ventilation</v>
      </c>
      <c r="Q81" s="92" t="str">
        <f>IF('Indtast oplysninger'!Q28="decentral","Indblæsning og udsugning",
IF('Indtast oplysninger'!Q26="Vandrette tallerkner i loftet",IF('Indtast oplysninger'!Q27="Nogle er mere beskidte","Indblæsning og udsugning","kun udsugning"),
IF('Indtast oplysninger'!Q26="Dyser/riste i synlig kanal","Indblæsning og udsugning",
IF('Indtast oplysninger'!Q26="Kun lodrette riste i væg","kun udsugning",
IF('Indtast oplysninger'!Q27="Ja, alle","Kun udsugning","Ingen ventilation")))))</f>
        <v>Ingen ventilation</v>
      </c>
      <c r="R81" s="92" t="str">
        <f>IF('Indtast oplysninger'!R28="decentral","Indblæsning og udsugning",
IF('Indtast oplysninger'!R26="Vandrette tallerkner i loftet",IF('Indtast oplysninger'!R27="Nogle er mere beskidte","Indblæsning og udsugning","kun udsugning"),
IF('Indtast oplysninger'!R26="Dyser/riste i synlig kanal","Indblæsning og udsugning",
IF('Indtast oplysninger'!R26="Kun lodrette riste i væg","kun udsugning",
IF('Indtast oplysninger'!R27="Ja, alle","Kun udsugning","Ingen ventilation")))))</f>
        <v>Ingen ventilation</v>
      </c>
      <c r="S81" s="92" t="str">
        <f>IF('Indtast oplysninger'!S28="decentral","Indblæsning og udsugning",
IF('Indtast oplysninger'!S26="Vandrette tallerkner i loftet",IF('Indtast oplysninger'!S27="Nogle er mere beskidte","Indblæsning og udsugning","kun udsugning"),
IF('Indtast oplysninger'!S26="Dyser/riste i synlig kanal","Indblæsning og udsugning",
IF('Indtast oplysninger'!S26="Kun lodrette riste i væg","kun udsugning",
IF('Indtast oplysninger'!S27="Ja, alle","Kun udsugning","Ingen ventilation")))))</f>
        <v>Ingen ventilation</v>
      </c>
      <c r="T81" s="92" t="str">
        <f>IF('Indtast oplysninger'!T28="decentral","Indblæsning og udsugning",
IF('Indtast oplysninger'!T26="Vandrette tallerkner i loftet",IF('Indtast oplysninger'!T27="Nogle er mere beskidte","Indblæsning og udsugning","kun udsugning"),
IF('Indtast oplysninger'!T26="Dyser/riste i synlig kanal","Indblæsning og udsugning",
IF('Indtast oplysninger'!T26="Kun lodrette riste i væg","kun udsugning",
IF('Indtast oplysninger'!T27="Ja, alle","Kun udsugning","Ingen ventilation")))))</f>
        <v>Ingen ventilation</v>
      </c>
      <c r="U81" s="92" t="str">
        <f>IF('Indtast oplysninger'!U28="decentral","Indblæsning og udsugning",
IF('Indtast oplysninger'!U26="Vandrette tallerkner i loftet",IF('Indtast oplysninger'!U27="Nogle er mere beskidte","Indblæsning og udsugning","kun udsugning"),
IF('Indtast oplysninger'!U26="Dyser/riste i synlig kanal","Indblæsning og udsugning",
IF('Indtast oplysninger'!U26="Kun lodrette riste i væg","kun udsugning",
IF('Indtast oplysninger'!U27="Ja, alle","Kun udsugning","Ingen ventilation")))))</f>
        <v>Ingen ventilation</v>
      </c>
      <c r="V81" s="92" t="str">
        <f>IF('Indtast oplysninger'!V28="decentral","Indblæsning og udsugning",
IF('Indtast oplysninger'!V26="Vandrette tallerkner i loftet",IF('Indtast oplysninger'!V27="Nogle er mere beskidte","Indblæsning og udsugning","kun udsugning"),
IF('Indtast oplysninger'!V26="Dyser/riste i synlig kanal","Indblæsning og udsugning",
IF('Indtast oplysninger'!V26="Kun lodrette riste i væg","kun udsugning",
IF('Indtast oplysninger'!V27="Ja, alle","Kun udsugning","Ingen ventilation")))))</f>
        <v>Ingen ventilation</v>
      </c>
      <c r="W81" s="92" t="str">
        <f>IF('Indtast oplysninger'!W28="decentral","Indblæsning og udsugning",
IF('Indtast oplysninger'!W26="Vandrette tallerkner i loftet",IF('Indtast oplysninger'!W27="Nogle er mere beskidte","Indblæsning og udsugning","kun udsugning"),
IF('Indtast oplysninger'!W26="Dyser/riste i synlig kanal","Indblæsning og udsugning",
IF('Indtast oplysninger'!W26="Kun lodrette riste i væg","kun udsugning",
IF('Indtast oplysninger'!W27="Ja, alle","Kun udsugning","Ingen ventilation")))))</f>
        <v>Ingen ventilation</v>
      </c>
      <c r="X81" s="92" t="str">
        <f>IF('Indtast oplysninger'!X28="decentral","Indblæsning og udsugning",
IF('Indtast oplysninger'!X26="Vandrette tallerkner i loftet",IF('Indtast oplysninger'!X27="Nogle er mere beskidte","Indblæsning og udsugning","kun udsugning"),
IF('Indtast oplysninger'!X26="Dyser/riste i synlig kanal","Indblæsning og udsugning",
IF('Indtast oplysninger'!X26="Kun lodrette riste i væg","kun udsugning",
IF('Indtast oplysninger'!X27="Ja, alle","Kun udsugning","Ingen ventilation")))))</f>
        <v>Ingen ventilation</v>
      </c>
      <c r="Y81" s="92" t="str">
        <f>IF('Indtast oplysninger'!Y28="decentral","Indblæsning og udsugning",
IF('Indtast oplysninger'!Y26="Vandrette tallerkner i loftet",IF('Indtast oplysninger'!Y27="Nogle er mere beskidte","Indblæsning og udsugning","kun udsugning"),
IF('Indtast oplysninger'!Y26="Dyser/riste i synlig kanal","Indblæsning og udsugning",
IF('Indtast oplysninger'!Y26="Kun lodrette riste i væg","kun udsugning",
IF('Indtast oplysninger'!Y27="Ja, alle","Kun udsugning","Ingen ventilation")))))</f>
        <v>Ingen ventilation</v>
      </c>
      <c r="Z81" s="92" t="str">
        <f>IF('Indtast oplysninger'!Z28="decentral","Indblæsning og udsugning",
IF('Indtast oplysninger'!Z26="Vandrette tallerkner i loftet",IF('Indtast oplysninger'!Z27="Nogle er mere beskidte","Indblæsning og udsugning","kun udsugning"),
IF('Indtast oplysninger'!Z26="Dyser/riste i synlig kanal","Indblæsning og udsugning",
IF('Indtast oplysninger'!Z26="Kun lodrette riste i væg","kun udsugning",
IF('Indtast oplysninger'!Z27="Ja, alle","Kun udsugning","Ingen ventilation")))))</f>
        <v>Ingen ventilation</v>
      </c>
      <c r="AA81" s="92" t="str">
        <f>IF('Indtast oplysninger'!AA28="decentral","Indblæsning og udsugning",
IF('Indtast oplysninger'!AA26="Vandrette tallerkner i loftet",IF('Indtast oplysninger'!AA27="Nogle er mere beskidte","Indblæsning og udsugning","kun udsugning"),
IF('Indtast oplysninger'!AA26="Dyser/riste i synlig kanal","Indblæsning og udsugning",
IF('Indtast oplysninger'!AA26="Kun lodrette riste i væg","kun udsugning",
IF('Indtast oplysninger'!AA27="Ja, alle","Kun udsugning","Ingen ventilation")))))</f>
        <v>Ingen ventilation</v>
      </c>
      <c r="AB81" s="92" t="str">
        <f>IF('Indtast oplysninger'!AB28="decentral","Indblæsning og udsugning",
IF('Indtast oplysninger'!AB26="Vandrette tallerkner i loftet",IF('Indtast oplysninger'!AB27="Nogle er mere beskidte","Indblæsning og udsugning","kun udsugning"),
IF('Indtast oplysninger'!AB26="Dyser/riste i synlig kanal","Indblæsning og udsugning",
IF('Indtast oplysninger'!AB26="Kun lodrette riste i væg","kun udsugning",
IF('Indtast oplysninger'!AB27="Ja, alle","Kun udsugning","Ingen ventilation")))))</f>
        <v>Ingen ventilation</v>
      </c>
      <c r="AC81" s="92" t="str">
        <f>IF('Indtast oplysninger'!AC28="decentral","Indblæsning og udsugning",
IF('Indtast oplysninger'!AC26="Vandrette tallerkner i loftet",IF('Indtast oplysninger'!AC27="Nogle er mere beskidte","Indblæsning og udsugning","kun udsugning"),
IF('Indtast oplysninger'!AC26="Dyser/riste i synlig kanal","Indblæsning og udsugning",
IF('Indtast oplysninger'!AC26="Kun lodrette riste i væg","kun udsugning",
IF('Indtast oplysninger'!AC27="Ja, alle","Kun udsugning","Ingen ventilation")))))</f>
        <v>Ingen ventilation</v>
      </c>
      <c r="AD81" s="92" t="str">
        <f>IF('Indtast oplysninger'!AD28="decentral","Indblæsning og udsugning",
IF('Indtast oplysninger'!AD26="Vandrette tallerkner i loftet",IF('Indtast oplysninger'!AD27="Nogle er mere beskidte","Indblæsning og udsugning","kun udsugning"),
IF('Indtast oplysninger'!AD26="Dyser/riste i synlig kanal","Indblæsning og udsugning",
IF('Indtast oplysninger'!AD26="Kun lodrette riste i væg","kun udsugning",
IF('Indtast oplysninger'!AD27="Ja, alle","Kun udsugning","Ingen ventilation")))))</f>
        <v>Ingen ventilation</v>
      </c>
      <c r="AE81" s="92" t="str">
        <f>IF('Indtast oplysninger'!AE28="decentral","Indblæsning og udsugning",
IF('Indtast oplysninger'!AE26="Vandrette tallerkner i loftet",IF('Indtast oplysninger'!AE27="Nogle er mere beskidte","Indblæsning og udsugning","kun udsugning"),
IF('Indtast oplysninger'!AE26="Dyser/riste i synlig kanal","Indblæsning og udsugning",
IF('Indtast oplysninger'!AE26="Kun lodrette riste i væg","kun udsugning",
IF('Indtast oplysninger'!AE27="Ja, alle","Kun udsugning","Ingen ventilation")))))</f>
        <v>Ingen ventilation</v>
      </c>
      <c r="AF81" s="92" t="str">
        <f>IF('Indtast oplysninger'!AF28="decentral","Indblæsning og udsugning",
IF('Indtast oplysninger'!AF26="Vandrette tallerkner i loftet",IF('Indtast oplysninger'!AF27="Nogle er mere beskidte","Indblæsning og udsugning","kun udsugning"),
IF('Indtast oplysninger'!AF26="Dyser/riste i synlig kanal","Indblæsning og udsugning",
IF('Indtast oplysninger'!AF26="Kun lodrette riste i væg","kun udsugning",
IF('Indtast oplysninger'!AF27="Ja, alle","Kun udsugning","Ingen ventilation")))))</f>
        <v>Ingen ventilation</v>
      </c>
      <c r="AG81" s="92" t="str">
        <f>IF('Indtast oplysninger'!AG28="decentral","Indblæsning og udsugning",
IF('Indtast oplysninger'!AG26="Vandrette tallerkner i loftet",IF('Indtast oplysninger'!AG27="Nogle er mere beskidte","Indblæsning og udsugning","kun udsugning"),
IF('Indtast oplysninger'!AG26="Dyser/riste i synlig kanal","Indblæsning og udsugning",
IF('Indtast oplysninger'!AG26="Kun lodrette riste i væg","kun udsugning",
IF('Indtast oplysninger'!AG27="Ja, alle","Kun udsugning","Ingen ventilation")))))</f>
        <v>Ingen ventilation</v>
      </c>
      <c r="AH81" s="92" t="str">
        <f>IF('Indtast oplysninger'!AH28="decentral","Indblæsning og udsugning",
IF('Indtast oplysninger'!AH26="Vandrette tallerkner i loftet",IF('Indtast oplysninger'!AH27="Nogle er mere beskidte","Indblæsning og udsugning","kun udsugning"),
IF('Indtast oplysninger'!AH26="Dyser/riste i synlig kanal","Indblæsning og udsugning",
IF('Indtast oplysninger'!AH26="Kun lodrette riste i væg","kun udsugning",
IF('Indtast oplysninger'!AH27="Ja, alle","Kun udsugning","Ingen ventilation")))))</f>
        <v>Ingen ventilation</v>
      </c>
      <c r="AI81" s="92" t="str">
        <f>IF('Indtast oplysninger'!AI28="decentral","Indblæsning og udsugning",
IF('Indtast oplysninger'!AI26="Vandrette tallerkner i loftet",IF('Indtast oplysninger'!AI27="Nogle er mere beskidte","Indblæsning og udsugning","kun udsugning"),
IF('Indtast oplysninger'!AI26="Dyser/riste i synlig kanal","Indblæsning og udsugning",
IF('Indtast oplysninger'!AI26="Kun lodrette riste i væg","kun udsugning",
IF('Indtast oplysninger'!AI27="Ja, alle","Kun udsugning","Ingen ventilation")))))</f>
        <v>Ingen ventilation</v>
      </c>
      <c r="AJ81" s="92" t="str">
        <f>IF('Indtast oplysninger'!AJ28="decentral","Indblæsning og udsugning",
IF('Indtast oplysninger'!AJ26="Vandrette tallerkner i loftet",IF('Indtast oplysninger'!AJ27="Nogle er mere beskidte","Indblæsning og udsugning","kun udsugning"),
IF('Indtast oplysninger'!AJ26="Dyser/riste i synlig kanal","Indblæsning og udsugning",
IF('Indtast oplysninger'!AJ26="Kun lodrette riste i væg","kun udsugning",
IF('Indtast oplysninger'!AJ27="Ja, alle","Kun udsugning","Ingen ventilation")))))</f>
        <v>Ingen ventilation</v>
      </c>
      <c r="AK81" s="92" t="str">
        <f>IF('Indtast oplysninger'!AK28="decentral","Indblæsning og udsugning",
IF('Indtast oplysninger'!AK26="Vandrette tallerkner i loftet",IF('Indtast oplysninger'!AK27="Nogle er mere beskidte","Indblæsning og udsugning","kun udsugning"),
IF('Indtast oplysninger'!AK26="Dyser/riste i synlig kanal","Indblæsning og udsugning",
IF('Indtast oplysninger'!AK26="Kun lodrette riste i væg","kun udsugning",
IF('Indtast oplysninger'!AK27="Ja, alle","Kun udsugning","Ingen ventilation")))))</f>
        <v>Ingen ventilation</v>
      </c>
      <c r="AL81" s="92" t="str">
        <f>IF('Indtast oplysninger'!AL28="decentral","Indblæsning og udsugning",
IF('Indtast oplysninger'!AL26="Vandrette tallerkner i loftet",IF('Indtast oplysninger'!AL27="Nogle er mere beskidte","Indblæsning og udsugning","kun udsugning"),
IF('Indtast oplysninger'!AL26="Dyser/riste i synlig kanal","Indblæsning og udsugning",
IF('Indtast oplysninger'!AL26="Kun lodrette riste i væg","kun udsugning",
IF('Indtast oplysninger'!AL27="Ja, alle","Kun udsugning","Ingen ventilation")))))</f>
        <v>Ingen ventilation</v>
      </c>
      <c r="AM81" s="92" t="str">
        <f>IF('Indtast oplysninger'!AM28="decentral","Indblæsning og udsugning",
IF('Indtast oplysninger'!AM26="Vandrette tallerkner i loftet",IF('Indtast oplysninger'!AM27="Nogle er mere beskidte","Indblæsning og udsugning","kun udsugning"),
IF('Indtast oplysninger'!AM26="Dyser/riste i synlig kanal","Indblæsning og udsugning",
IF('Indtast oplysninger'!AM26="Kun lodrette riste i væg","kun udsugning",
IF('Indtast oplysninger'!AM27="Ja, alle","Kun udsugning","Ingen ventilation")))))</f>
        <v>Ingen ventilation</v>
      </c>
      <c r="AN81" s="92" t="str">
        <f>IF('Indtast oplysninger'!AN28="decentral","Indblæsning og udsugning",
IF('Indtast oplysninger'!AN26="Vandrette tallerkner i loftet",IF('Indtast oplysninger'!AN27="Nogle er mere beskidte","Indblæsning og udsugning","kun udsugning"),
IF('Indtast oplysninger'!AN26="Dyser/riste i synlig kanal","Indblæsning og udsugning",
IF('Indtast oplysninger'!AN26="Kun lodrette riste i væg","kun udsugning",
IF('Indtast oplysninger'!AN27="Ja, alle","Kun udsugning","Ingen ventilation")))))</f>
        <v>Ingen ventilation</v>
      </c>
      <c r="AO81" s="92" t="str">
        <f>IF('Indtast oplysninger'!AO28="decentral","Indblæsning og udsugning",
IF('Indtast oplysninger'!AO26="Vandrette tallerkner i loftet",IF('Indtast oplysninger'!AO27="Nogle er mere beskidte","Indblæsning og udsugning","kun udsugning"),
IF('Indtast oplysninger'!AO26="Dyser/riste i synlig kanal","Indblæsning og udsugning",
IF('Indtast oplysninger'!AO26="Kun lodrette riste i væg","kun udsugning",
IF('Indtast oplysninger'!AO27="Ja, alle","Kun udsugning","Ingen ventilation")))))</f>
        <v>Ingen ventilation</v>
      </c>
      <c r="AP81" s="92" t="str">
        <f>IF('Indtast oplysninger'!AP28="decentral","Indblæsning og udsugning",
IF('Indtast oplysninger'!AP26="Vandrette tallerkner i loftet",IF('Indtast oplysninger'!AP27="Nogle er mere beskidte","Indblæsning og udsugning","kun udsugning"),
IF('Indtast oplysninger'!AP26="Dyser/riste i synlig kanal","Indblæsning og udsugning",
IF('Indtast oplysninger'!AP26="Kun lodrette riste i væg","kun udsugning",
IF('Indtast oplysninger'!AP27="Ja, alle","Kun udsugning","Ingen ventilation")))))</f>
        <v>Ingen ventilation</v>
      </c>
      <c r="AQ81" s="92" t="str">
        <f>IF('Indtast oplysninger'!AQ28="decentral","Indblæsning og udsugning",
IF('Indtast oplysninger'!AQ26="Vandrette tallerkner i loftet",IF('Indtast oplysninger'!AQ27="Nogle er mere beskidte","Indblæsning og udsugning","kun udsugning"),
IF('Indtast oplysninger'!AQ26="Dyser/riste i synlig kanal","Indblæsning og udsugning",
IF('Indtast oplysninger'!AQ26="Kun lodrette riste i væg","kun udsugning",
IF('Indtast oplysninger'!AQ27="Ja, alle","Kun udsugning","Ingen ventilation")))))</f>
        <v>Ingen ventilation</v>
      </c>
      <c r="AR81" s="92" t="str">
        <f>IF('Indtast oplysninger'!AR28="decentral","Indblæsning og udsugning",
IF('Indtast oplysninger'!AR26="Vandrette tallerkner i loftet",IF('Indtast oplysninger'!AR27="Nogle er mere beskidte","Indblæsning og udsugning","kun udsugning"),
IF('Indtast oplysninger'!AR26="Dyser/riste i synlig kanal","Indblæsning og udsugning",
IF('Indtast oplysninger'!AR26="Kun lodrette riste i væg","kun udsugning",
IF('Indtast oplysninger'!AR27="Ja, alle","Kun udsugning","Ingen ventilation")))))</f>
        <v>Ingen ventilation</v>
      </c>
      <c r="AS81" s="92" t="str">
        <f>IF('Indtast oplysninger'!AS28="decentral","Indblæsning og udsugning",
IF('Indtast oplysninger'!AS26="Vandrette tallerkner i loftet",IF('Indtast oplysninger'!AS27="Nogle er mere beskidte","Indblæsning og udsugning","kun udsugning"),
IF('Indtast oplysninger'!AS26="Dyser/riste i synlig kanal","Indblæsning og udsugning",
IF('Indtast oplysninger'!AS26="Kun lodrette riste i væg","kun udsugning",
IF('Indtast oplysninger'!AS27="Ja, alle","Kun udsugning","Ingen ventilation")))))</f>
        <v>Ingen ventilation</v>
      </c>
      <c r="AT81" s="92" t="str">
        <f>IF('Indtast oplysninger'!AT28="decentral","Indblæsning og udsugning",
IF('Indtast oplysninger'!AT26="Vandrette tallerkner i loftet",IF('Indtast oplysninger'!AT27="Nogle er mere beskidte","Indblæsning og udsugning","kun udsugning"),
IF('Indtast oplysninger'!AT26="Dyser/riste i synlig kanal","Indblæsning og udsugning",
IF('Indtast oplysninger'!AT26="Kun lodrette riste i væg","kun udsugning",
IF('Indtast oplysninger'!AT27="Ja, alle","Kun udsugning","Ingen ventilation")))))</f>
        <v>Ingen ventilation</v>
      </c>
      <c r="AU81" s="92" t="str">
        <f>IF('Indtast oplysninger'!AU28="decentral","Indblæsning og udsugning",
IF('Indtast oplysninger'!AU26="Vandrette tallerkner i loftet",IF('Indtast oplysninger'!AU27="Nogle er mere beskidte","Indblæsning og udsugning","kun udsugning"),
IF('Indtast oplysninger'!AU26="Dyser/riste i synlig kanal","Indblæsning og udsugning",
IF('Indtast oplysninger'!AU26="Kun lodrette riste i væg","kun udsugning",
IF('Indtast oplysninger'!AU27="Ja, alle","Kun udsugning","Ingen ventilation")))))</f>
        <v>Ingen ventilation</v>
      </c>
      <c r="AV81" s="92" t="str">
        <f>IF('Indtast oplysninger'!AV28="decentral","Indblæsning og udsugning",
IF('Indtast oplysninger'!AV26="Vandrette tallerkner i loftet",IF('Indtast oplysninger'!AV27="Nogle er mere beskidte","Indblæsning og udsugning","kun udsugning"),
IF('Indtast oplysninger'!AV26="Dyser/riste i synlig kanal","Indblæsning og udsugning",
IF('Indtast oplysninger'!AV26="Kun lodrette riste i væg","kun udsugning",
IF('Indtast oplysninger'!AV27="Ja, alle","Kun udsugning","Ingen ventilation")))))</f>
        <v>Ingen ventilation</v>
      </c>
      <c r="AW81" s="92" t="str">
        <f>IF('Indtast oplysninger'!AW28="decentral","Indblæsning og udsugning",
IF('Indtast oplysninger'!AW26="Vandrette tallerkner i loftet",IF('Indtast oplysninger'!AW27="Nogle er mere beskidte","Indblæsning og udsugning","kun udsugning"),
IF('Indtast oplysninger'!AW26="Dyser/riste i synlig kanal","Indblæsning og udsugning",
IF('Indtast oplysninger'!AW26="Kun lodrette riste i væg","kun udsugning",
IF('Indtast oplysninger'!AW27="Ja, alle","Kun udsugning","Ingen ventilation")))))</f>
        <v>Ingen ventilation</v>
      </c>
      <c r="AX81" s="92" t="str">
        <f>IF('Indtast oplysninger'!AX28="decentral","Indblæsning og udsugning",
IF('Indtast oplysninger'!AX26="Vandrette tallerkner i loftet",IF('Indtast oplysninger'!AX27="Nogle er mere beskidte","Indblæsning og udsugning","kun udsugning"),
IF('Indtast oplysninger'!AX26="Dyser/riste i synlig kanal","Indblæsning og udsugning",
IF('Indtast oplysninger'!AX26="Kun lodrette riste i væg","kun udsugning",
IF('Indtast oplysninger'!AX27="Ja, alle","Kun udsugning","Ingen ventilation")))))</f>
        <v>Ingen ventilation</v>
      </c>
      <c r="AY81" s="92" t="str">
        <f>IF('Indtast oplysninger'!AY28="decentral","Indblæsning og udsugning",
IF('Indtast oplysninger'!AY26="Vandrette tallerkner i loftet",IF('Indtast oplysninger'!AY27="Nogle er mere beskidte","Indblæsning og udsugning","kun udsugning"),
IF('Indtast oplysninger'!AY26="Dyser/riste i synlig kanal","Indblæsning og udsugning",
IF('Indtast oplysninger'!AY26="Kun lodrette riste i væg","kun udsugning",
IF('Indtast oplysninger'!AY27="Ja, alle","Kun udsugning","Ingen ventilation")))))</f>
        <v>Ingen ventilation</v>
      </c>
      <c r="AZ81" s="92" t="str">
        <f>IF('Indtast oplysninger'!AZ28="decentral","Indblæsning og udsugning",
IF('Indtast oplysninger'!AZ26="Vandrette tallerkner i loftet",IF('Indtast oplysninger'!AZ27="Nogle er mere beskidte","Indblæsning og udsugning","kun udsugning"),
IF('Indtast oplysninger'!AZ26="Dyser/riste i synlig kanal","Indblæsning og udsugning",
IF('Indtast oplysninger'!AZ26="Kun lodrette riste i væg","kun udsugning",
IF('Indtast oplysninger'!AZ27="Ja, alle","Kun udsugning","Ingen ventilation")))))</f>
        <v>Ingen ventilation</v>
      </c>
      <c r="BA81" s="92" t="str">
        <f>IF('Indtast oplysninger'!BA28="decentral","Indblæsning og udsugning",
IF('Indtast oplysninger'!BA26="Vandrette tallerkner i loftet",IF('Indtast oplysninger'!BA27="Nogle er mere beskidte","Indblæsning og udsugning","kun udsugning"),
IF('Indtast oplysninger'!BA26="Dyser/riste i synlig kanal","Indblæsning og udsugning",
IF('Indtast oplysninger'!BA26="Kun lodrette riste i væg","kun udsugning",
IF('Indtast oplysninger'!BA27="Ja, alle","Kun udsugning","Ingen ventilation")))))</f>
        <v>Ingen ventilation</v>
      </c>
      <c r="BB81" s="92" t="str">
        <f>IF('Indtast oplysninger'!BB28="decentral","Indblæsning og udsugning",
IF('Indtast oplysninger'!BB26="Vandrette tallerkner i loftet",IF('Indtast oplysninger'!BB27="Nogle er mere beskidte","Indblæsning og udsugning","kun udsugning"),
IF('Indtast oplysninger'!BB26="Dyser/riste i synlig kanal","Indblæsning og udsugning",
IF('Indtast oplysninger'!BB26="Kun lodrette riste i væg","kun udsugning",
IF('Indtast oplysninger'!BB27="Ja, alle","Kun udsugning","Ingen ventilation")))))</f>
        <v>Ingen ventilation</v>
      </c>
      <c r="BC81" s="92" t="str">
        <f>IF('Indtast oplysninger'!BC28="decentral","Indblæsning og udsugning",
IF('Indtast oplysninger'!BC26="Vandrette tallerkner i loftet",IF('Indtast oplysninger'!BC27="Nogle er mere beskidte","Indblæsning og udsugning","kun udsugning"),
IF('Indtast oplysninger'!BC26="Dyser/riste i synlig kanal","Indblæsning og udsugning",
IF('Indtast oplysninger'!BC26="Kun lodrette riste i væg","kun udsugning",
IF('Indtast oplysninger'!BC27="Ja, alle","Kun udsugning","Ingen ventilation")))))</f>
        <v>Ingen ventilation</v>
      </c>
      <c r="BD81" s="92" t="str">
        <f>IF('Indtast oplysninger'!BD28="decentral","Indblæsning og udsugning",
IF('Indtast oplysninger'!BD26="Vandrette tallerkner i loftet",IF('Indtast oplysninger'!BD27="Nogle er mere beskidte","Indblæsning og udsugning","kun udsugning"),
IF('Indtast oplysninger'!BD26="Dyser/riste i synlig kanal","Indblæsning og udsugning",
IF('Indtast oplysninger'!BD26="Kun lodrette riste i væg","kun udsugning",
IF('Indtast oplysninger'!BD27="Ja, alle","Kun udsugning","Ingen ventilation")))))</f>
        <v>Ingen ventilation</v>
      </c>
      <c r="BE81" s="92" t="str">
        <f>IF('Indtast oplysninger'!BE28="decentral","Indblæsning og udsugning",
IF('Indtast oplysninger'!BE26="Vandrette tallerkner i loftet",IF('Indtast oplysninger'!BE27="Nogle er mere beskidte","Indblæsning og udsugning","kun udsugning"),
IF('Indtast oplysninger'!BE26="Dyser/riste i synlig kanal","Indblæsning og udsugning",
IF('Indtast oplysninger'!BE26="Kun lodrette riste i væg","kun udsugning",
IF('Indtast oplysninger'!BE27="Ja, alle","Kun udsugning","Ingen ventilation")))))</f>
        <v>Ingen ventilation</v>
      </c>
      <c r="BF81" s="92" t="str">
        <f>IF('Indtast oplysninger'!BF28="decentral","Indblæsning og udsugning",
IF('Indtast oplysninger'!BF26="Vandrette tallerkner i loftet",IF('Indtast oplysninger'!BF27="Nogle er mere beskidte","Indblæsning og udsugning","kun udsugning"),
IF('Indtast oplysninger'!BF26="Dyser/riste i synlig kanal","Indblæsning og udsugning",
IF('Indtast oplysninger'!BF26="Kun lodrette riste i væg","kun udsugning",
IF('Indtast oplysninger'!BF27="Ja, alle","Kun udsugning","Ingen ventilation")))))</f>
        <v>Ingen ventilation</v>
      </c>
      <c r="BG81" s="92" t="str">
        <f>IF('Indtast oplysninger'!BG28="decentral","Indblæsning og udsugning",
IF('Indtast oplysninger'!BG26="Vandrette tallerkner i loftet",IF('Indtast oplysninger'!BG27="Nogle er mere beskidte","Indblæsning og udsugning","kun udsugning"),
IF('Indtast oplysninger'!BG26="Dyser/riste i synlig kanal","Indblæsning og udsugning",
IF('Indtast oplysninger'!BG26="Kun lodrette riste i væg","kun udsugning",
IF('Indtast oplysninger'!BG27="Ja, alle","Kun udsugning","Ingen ventilation")))))</f>
        <v>Ingen ventilation</v>
      </c>
      <c r="BH81" s="92" t="str">
        <f>IF('Indtast oplysninger'!BH28="decentral","Indblæsning og udsugning",
IF('Indtast oplysninger'!BH26="Vandrette tallerkner i loftet",IF('Indtast oplysninger'!BH27="Nogle er mere beskidte","Indblæsning og udsugning","kun udsugning"),
IF('Indtast oplysninger'!BH26="Dyser/riste i synlig kanal","Indblæsning og udsugning",
IF('Indtast oplysninger'!BH26="Kun lodrette riste i væg","kun udsugning",
IF('Indtast oplysninger'!BH27="Ja, alle","Kun udsugning","Ingen ventilation")))))</f>
        <v>Ingen ventilation</v>
      </c>
      <c r="BI81" s="92" t="str">
        <f>IF('Indtast oplysninger'!BI28="decentral","Indblæsning og udsugning",
IF('Indtast oplysninger'!BI26="Vandrette tallerkner i loftet",IF('Indtast oplysninger'!BI27="Nogle er mere beskidte","Indblæsning og udsugning","kun udsugning"),
IF('Indtast oplysninger'!BI26="Dyser/riste i synlig kanal","Indblæsning og udsugning",
IF('Indtast oplysninger'!BI26="Kun lodrette riste i væg","kun udsugning",
IF('Indtast oplysninger'!BI27="Ja, alle","Kun udsugning","Ingen ventilation")))))</f>
        <v>Ingen ventilation</v>
      </c>
      <c r="BJ81" s="92" t="str">
        <f>IF('Indtast oplysninger'!BJ28="decentral","Indblæsning og udsugning",
IF('Indtast oplysninger'!BJ26="Vandrette tallerkner i loftet",IF('Indtast oplysninger'!BJ27="Nogle er mere beskidte","Indblæsning og udsugning","kun udsugning"),
IF('Indtast oplysninger'!BJ26="Dyser/riste i synlig kanal","Indblæsning og udsugning",
IF('Indtast oplysninger'!BJ26="Kun lodrette riste i væg","kun udsugning",
IF('Indtast oplysninger'!BJ27="Ja, alle","Kun udsugning","Ingen ventilation")))))</f>
        <v>Ingen ventilation</v>
      </c>
      <c r="BK81" s="92" t="str">
        <f>IF('Indtast oplysninger'!BK28="decentral","Indblæsning og udsugning",
IF('Indtast oplysninger'!BK26="Vandrette tallerkner i loftet",IF('Indtast oplysninger'!BK27="Nogle er mere beskidte","Indblæsning og udsugning","kun udsugning"),
IF('Indtast oplysninger'!BK26="Dyser/riste i synlig kanal","Indblæsning og udsugning",
IF('Indtast oplysninger'!BK26="Kun lodrette riste i væg","kun udsugning",
IF('Indtast oplysninger'!BK27="Ja, alle","Kun udsugning","Ingen ventilation")))))</f>
        <v>Ingen ventilation</v>
      </c>
    </row>
    <row r="82" spans="2:63" x14ac:dyDescent="0.4">
      <c r="B82" t="s">
        <v>595</v>
      </c>
      <c r="C82" s="99" t="s">
        <v>218</v>
      </c>
      <c r="D82" s="99" t="s">
        <v>218</v>
      </c>
      <c r="E82" s="92" t="str">
        <f>IF(E80&lt;&gt;"Ved ikke",'Indtast oplysninger'!E25,E81)</f>
        <v>Indblæsning og udsugning</v>
      </c>
      <c r="F82" s="92" t="str">
        <f>IF(F80&lt;&gt;"Ved ikke",'Indtast oplysninger'!F25,F81)</f>
        <v>Kun udsugning</v>
      </c>
      <c r="G82" s="92" t="str">
        <f>IF(G80&lt;&gt;"Ved ikke",'Indtast oplysninger'!G25,G81)</f>
        <v>Automatisk åbning af vinduer</v>
      </c>
      <c r="H82" s="92" t="str">
        <f>IF(H80&lt;&gt;"Ved ikke",'Indtast oplysninger'!H25,H81)</f>
        <v>Ingen ventilation</v>
      </c>
      <c r="I82" s="92" t="str">
        <f>IF(I80&lt;&gt;"Ved ikke",'Indtast oplysninger'!I25,I81)</f>
        <v>&lt; vælg fra listen &gt;</v>
      </c>
      <c r="J82" s="92" t="str">
        <f>IF(J80&lt;&gt;"Ved ikke",'Indtast oplysninger'!J25,J81)</f>
        <v>&lt; vælg fra listen &gt;</v>
      </c>
      <c r="K82" s="92" t="str">
        <f>IF(K80&lt;&gt;"Ved ikke",'Indtast oplysninger'!K25,K81)</f>
        <v>&lt; vælg fra listen &gt;</v>
      </c>
      <c r="L82" s="92" t="str">
        <f>IF(L80&lt;&gt;"Ved ikke",'Indtast oplysninger'!L25,L81)</f>
        <v>&lt; vælg fra listen &gt;</v>
      </c>
      <c r="M82" s="92" t="str">
        <f>IF(M80&lt;&gt;"Ved ikke",'Indtast oplysninger'!M25,M81)</f>
        <v>&lt; vælg fra listen &gt;</v>
      </c>
      <c r="N82" s="92" t="str">
        <f>IF(N80&lt;&gt;"Ved ikke",'Indtast oplysninger'!N25,N81)</f>
        <v>&lt; vælg fra listen &gt;</v>
      </c>
      <c r="O82" s="92" t="str">
        <f>IF(O80&lt;&gt;"Ved ikke",'Indtast oplysninger'!O25,O81)</f>
        <v>&lt; vælg fra listen &gt;</v>
      </c>
      <c r="P82" s="92" t="str">
        <f>IF(P80&lt;&gt;"Ved ikke",'Indtast oplysninger'!P25,P81)</f>
        <v>&lt; vælg fra listen &gt;</v>
      </c>
      <c r="Q82" s="92" t="str">
        <f>IF(Q80&lt;&gt;"Ved ikke",'Indtast oplysninger'!Q25,Q81)</f>
        <v>&lt; vælg fra listen &gt;</v>
      </c>
      <c r="R82" s="92" t="str">
        <f>IF(R80&lt;&gt;"Ved ikke",'Indtast oplysninger'!R25,R81)</f>
        <v>&lt; vælg fra listen &gt;</v>
      </c>
      <c r="S82" s="92" t="str">
        <f>IF(S80&lt;&gt;"Ved ikke",'Indtast oplysninger'!S25,S81)</f>
        <v>&lt; vælg fra listen &gt;</v>
      </c>
      <c r="T82" s="92" t="str">
        <f>IF(T80&lt;&gt;"Ved ikke",'Indtast oplysninger'!T25,T81)</f>
        <v>&lt; vælg fra listen &gt;</v>
      </c>
      <c r="U82" s="92" t="str">
        <f>IF(U80&lt;&gt;"Ved ikke",'Indtast oplysninger'!U25,U81)</f>
        <v>&lt; vælg fra listen &gt;</v>
      </c>
      <c r="V82" s="92" t="str">
        <f>IF(V80&lt;&gt;"Ved ikke",'Indtast oplysninger'!V25,V81)</f>
        <v>&lt; vælg fra listen &gt;</v>
      </c>
      <c r="W82" s="92" t="str">
        <f>IF(W80&lt;&gt;"Ved ikke",'Indtast oplysninger'!W25,W81)</f>
        <v>&lt; vælg fra listen &gt;</v>
      </c>
      <c r="X82" s="92" t="str">
        <f>IF(X80&lt;&gt;"Ved ikke",'Indtast oplysninger'!X25,X81)</f>
        <v>&lt; vælg fra listen &gt;</v>
      </c>
      <c r="Y82" s="92" t="str">
        <f>IF(Y80&lt;&gt;"Ved ikke",'Indtast oplysninger'!Y25,Y81)</f>
        <v>&lt; vælg fra listen &gt;</v>
      </c>
      <c r="Z82" s="92" t="str">
        <f>IF(Z80&lt;&gt;"Ved ikke",'Indtast oplysninger'!Z25,Z81)</f>
        <v>&lt; vælg fra listen &gt;</v>
      </c>
      <c r="AA82" s="92" t="str">
        <f>IF(AA80&lt;&gt;"Ved ikke",'Indtast oplysninger'!AA25,AA81)</f>
        <v>&lt; vælg fra listen &gt;</v>
      </c>
      <c r="AB82" s="92" t="str">
        <f>IF(AB80&lt;&gt;"Ved ikke",'Indtast oplysninger'!AB25,AB81)</f>
        <v>&lt; vælg fra listen &gt;</v>
      </c>
      <c r="AC82" s="92" t="str">
        <f>IF(AC80&lt;&gt;"Ved ikke",'Indtast oplysninger'!AC25,AC81)</f>
        <v>&lt; vælg fra listen &gt;</v>
      </c>
      <c r="AD82" s="92" t="str">
        <f>IF(AD80&lt;&gt;"Ved ikke",'Indtast oplysninger'!AD25,AD81)</f>
        <v>&lt; vælg fra listen &gt;</v>
      </c>
      <c r="AE82" s="92" t="str">
        <f>IF(AE80&lt;&gt;"Ved ikke",'Indtast oplysninger'!AE25,AE81)</f>
        <v>&lt; vælg fra listen &gt;</v>
      </c>
      <c r="AF82" s="92" t="str">
        <f>IF(AF80&lt;&gt;"Ved ikke",'Indtast oplysninger'!AF25,AF81)</f>
        <v>&lt; vælg fra listen &gt;</v>
      </c>
      <c r="AG82" s="92" t="str">
        <f>IF(AG80&lt;&gt;"Ved ikke",'Indtast oplysninger'!AG25,AG81)</f>
        <v>&lt; vælg fra listen &gt;</v>
      </c>
      <c r="AH82" s="92" t="str">
        <f>IF(AH80&lt;&gt;"Ved ikke",'Indtast oplysninger'!AH25,AH81)</f>
        <v>&lt; vælg fra listen &gt;</v>
      </c>
      <c r="AI82" s="92" t="str">
        <f>IF(AI80&lt;&gt;"Ved ikke",'Indtast oplysninger'!AI25,AI81)</f>
        <v>&lt; vælg fra listen &gt;</v>
      </c>
      <c r="AJ82" s="92" t="str">
        <f>IF(AJ80&lt;&gt;"Ved ikke",'Indtast oplysninger'!AJ25,AJ81)</f>
        <v>&lt; vælg fra listen &gt;</v>
      </c>
      <c r="AK82" s="92" t="str">
        <f>IF(AK80&lt;&gt;"Ved ikke",'Indtast oplysninger'!AK25,AK81)</f>
        <v>&lt; vælg fra listen &gt;</v>
      </c>
      <c r="AL82" s="92" t="str">
        <f>IF(AL80&lt;&gt;"Ved ikke",'Indtast oplysninger'!AL25,AL81)</f>
        <v>&lt; vælg fra listen &gt;</v>
      </c>
      <c r="AM82" s="92" t="str">
        <f>IF(AM80&lt;&gt;"Ved ikke",'Indtast oplysninger'!AM25,AM81)</f>
        <v>&lt; vælg fra listen &gt;</v>
      </c>
      <c r="AN82" s="92" t="str">
        <f>IF(AN80&lt;&gt;"Ved ikke",'Indtast oplysninger'!AN25,AN81)</f>
        <v>&lt; vælg fra listen &gt;</v>
      </c>
      <c r="AO82" s="92" t="str">
        <f>IF(AO80&lt;&gt;"Ved ikke",'Indtast oplysninger'!AO25,AO81)</f>
        <v>&lt; vælg fra listen &gt;</v>
      </c>
      <c r="AP82" s="92" t="str">
        <f>IF(AP80&lt;&gt;"Ved ikke",'Indtast oplysninger'!AP25,AP81)</f>
        <v>&lt; vælg fra listen &gt;</v>
      </c>
      <c r="AQ82" s="92" t="str">
        <f>IF(AQ80&lt;&gt;"Ved ikke",'Indtast oplysninger'!AQ25,AQ81)</f>
        <v>&lt; vælg fra listen &gt;</v>
      </c>
      <c r="AR82" s="92" t="str">
        <f>IF(AR80&lt;&gt;"Ved ikke",'Indtast oplysninger'!AR25,AR81)</f>
        <v>&lt; vælg fra listen &gt;</v>
      </c>
      <c r="AS82" s="92" t="str">
        <f>IF(AS80&lt;&gt;"Ved ikke",'Indtast oplysninger'!AS25,AS81)</f>
        <v>&lt; vælg fra listen &gt;</v>
      </c>
      <c r="AT82" s="92" t="str">
        <f>IF(AT80&lt;&gt;"Ved ikke",'Indtast oplysninger'!AT25,AT81)</f>
        <v>&lt; vælg fra listen &gt;</v>
      </c>
      <c r="AU82" s="92" t="str">
        <f>IF(AU80&lt;&gt;"Ved ikke",'Indtast oplysninger'!AU25,AU81)</f>
        <v>&lt; vælg fra listen &gt;</v>
      </c>
      <c r="AV82" s="92" t="str">
        <f>IF(AV80&lt;&gt;"Ved ikke",'Indtast oplysninger'!AV25,AV81)</f>
        <v>&lt; vælg fra listen &gt;</v>
      </c>
      <c r="AW82" s="92" t="str">
        <f>IF(AW80&lt;&gt;"Ved ikke",'Indtast oplysninger'!AW25,AW81)</f>
        <v>&lt; vælg fra listen &gt;</v>
      </c>
      <c r="AX82" s="92" t="str">
        <f>IF(AX80&lt;&gt;"Ved ikke",'Indtast oplysninger'!AX25,AX81)</f>
        <v>&lt; vælg fra listen &gt;</v>
      </c>
      <c r="AY82" s="92" t="str">
        <f>IF(AY80&lt;&gt;"Ved ikke",'Indtast oplysninger'!AY25,AY81)</f>
        <v>&lt; vælg fra listen &gt;</v>
      </c>
      <c r="AZ82" s="92" t="str">
        <f>IF(AZ80&lt;&gt;"Ved ikke",'Indtast oplysninger'!AZ25,AZ81)</f>
        <v>&lt; vælg fra listen &gt;</v>
      </c>
      <c r="BA82" s="92" t="str">
        <f>IF(BA80&lt;&gt;"Ved ikke",'Indtast oplysninger'!BA25,BA81)</f>
        <v>&lt; vælg fra listen &gt;</v>
      </c>
      <c r="BB82" s="92" t="str">
        <f>IF(BB80&lt;&gt;"Ved ikke",'Indtast oplysninger'!BB25,BB81)</f>
        <v>&lt; vælg fra listen &gt;</v>
      </c>
      <c r="BC82" s="92" t="str">
        <f>IF(BC80&lt;&gt;"Ved ikke",'Indtast oplysninger'!BC25,BC81)</f>
        <v>&lt; vælg fra listen &gt;</v>
      </c>
      <c r="BD82" s="92" t="str">
        <f>IF(BD80&lt;&gt;"Ved ikke",'Indtast oplysninger'!BD25,BD81)</f>
        <v>&lt; vælg fra listen &gt;</v>
      </c>
      <c r="BE82" s="92" t="str">
        <f>IF(BE80&lt;&gt;"Ved ikke",'Indtast oplysninger'!BE25,BE81)</f>
        <v>&lt; vælg fra listen &gt;</v>
      </c>
      <c r="BF82" s="92" t="str">
        <f>IF(BF80&lt;&gt;"Ved ikke",'Indtast oplysninger'!BF25,BF81)</f>
        <v>&lt; vælg fra listen &gt;</v>
      </c>
      <c r="BG82" s="92" t="str">
        <f>IF(BG80&lt;&gt;"Ved ikke",'Indtast oplysninger'!BG25,BG81)</f>
        <v>&lt; vælg fra listen &gt;</v>
      </c>
      <c r="BH82" s="92" t="str">
        <f>IF(BH80&lt;&gt;"Ved ikke",'Indtast oplysninger'!BH25,BH81)</f>
        <v>&lt; vælg fra listen &gt;</v>
      </c>
      <c r="BI82" s="92" t="str">
        <f>IF(BI80&lt;&gt;"Ved ikke",'Indtast oplysninger'!BI25,BI81)</f>
        <v>&lt; vælg fra listen &gt;</v>
      </c>
      <c r="BJ82" s="92" t="str">
        <f>IF(BJ80&lt;&gt;"Ved ikke",'Indtast oplysninger'!BJ25,BJ81)</f>
        <v>&lt; vælg fra listen &gt;</v>
      </c>
      <c r="BK82" s="92" t="str">
        <f>IF(BK80&lt;&gt;"Ved ikke",'Indtast oplysninger'!BK25,BK81)</f>
        <v>&lt; vælg fra listen &gt;</v>
      </c>
    </row>
    <row r="83" spans="2:63" x14ac:dyDescent="0.4">
      <c r="B83" t="s">
        <v>121</v>
      </c>
      <c r="C83" s="99" t="s">
        <v>218</v>
      </c>
      <c r="D83" s="99" t="s">
        <v>218</v>
      </c>
      <c r="E83" s="92" t="str">
        <f>IF(
(IF('Indtast oplysninger'!E48="Ja",1,0)+
IF('Indtast oplysninger'!E68="Ja",1,0)+
IF('Indtast oplysninger'!E88="Ja",1,0)+
IF('Indtast oplysninger'!E108="Ja",1,0))
&gt;1,"Ja","Nej")</f>
        <v>Ja</v>
      </c>
      <c r="F83" s="92" t="str">
        <f>IF(
(IF('Indtast oplysninger'!F48="Ja",1,0)+
IF('Indtast oplysninger'!F68="Ja",1,0)+
IF('Indtast oplysninger'!F88="Ja",1,0)+
IF('Indtast oplysninger'!F108="Ja",1,0))
&gt;1,"Ja","Nej")</f>
        <v>Nej</v>
      </c>
      <c r="G83" s="92" t="str">
        <f>IF(
(IF('Indtast oplysninger'!G48="Ja",1,0)+
IF('Indtast oplysninger'!G68="Ja",1,0)+
IF('Indtast oplysninger'!G88="Ja",1,0)+
IF('Indtast oplysninger'!G108="Ja",1,0))
&gt;1,"Ja","Nej")</f>
        <v>Nej</v>
      </c>
      <c r="H83" s="92" t="str">
        <f>IF(
(IF('Indtast oplysninger'!H48="Ja",1,0)+
IF('Indtast oplysninger'!H68="Ja",1,0)+
IF('Indtast oplysninger'!H88="Ja",1,0)+
IF('Indtast oplysninger'!H108="Ja",1,0))
&gt;1,"Ja","Nej")</f>
        <v>Nej</v>
      </c>
      <c r="I83" s="92" t="str">
        <f>IF(
(IF('Indtast oplysninger'!I48="Ja",1,0)+
IF('Indtast oplysninger'!I68="Ja",1,0)+
IF('Indtast oplysninger'!I88="Ja",1,0)+
IF('Indtast oplysninger'!I108="Ja",1,0))
&gt;1,"Ja","Nej")</f>
        <v>Nej</v>
      </c>
      <c r="J83" s="92" t="str">
        <f>IF(
(IF('Indtast oplysninger'!J48="Ja",1,0)+
IF('Indtast oplysninger'!J68="Ja",1,0)+
IF('Indtast oplysninger'!J88="Ja",1,0)+
IF('Indtast oplysninger'!J108="Ja",1,0))
&gt;1,"Ja","Nej")</f>
        <v>Nej</v>
      </c>
      <c r="K83" s="92" t="str">
        <f>IF(
(IF('Indtast oplysninger'!K48="Ja",1,0)+
IF('Indtast oplysninger'!K68="Ja",1,0)+
IF('Indtast oplysninger'!K88="Ja",1,0)+
IF('Indtast oplysninger'!K108="Ja",1,0))
&gt;1,"Ja","Nej")</f>
        <v>Nej</v>
      </c>
      <c r="L83" s="92" t="str">
        <f>IF(
(IF('Indtast oplysninger'!L48="Ja",1,0)+
IF('Indtast oplysninger'!L68="Ja",1,0)+
IF('Indtast oplysninger'!L88="Ja",1,0)+
IF('Indtast oplysninger'!L108="Ja",1,0))
&gt;1,"Ja","Nej")</f>
        <v>Nej</v>
      </c>
      <c r="M83" s="92" t="str">
        <f>IF(
(IF('Indtast oplysninger'!M48="Ja",1,0)+
IF('Indtast oplysninger'!M68="Ja",1,0)+
IF('Indtast oplysninger'!M88="Ja",1,0)+
IF('Indtast oplysninger'!M108="Ja",1,0))
&gt;1,"Ja","Nej")</f>
        <v>Nej</v>
      </c>
      <c r="N83" s="92" t="str">
        <f>IF(
(IF('Indtast oplysninger'!N48="Ja",1,0)+
IF('Indtast oplysninger'!N68="Ja",1,0)+
IF('Indtast oplysninger'!N88="Ja",1,0)+
IF('Indtast oplysninger'!N108="Ja",1,0))
&gt;1,"Ja","Nej")</f>
        <v>Nej</v>
      </c>
      <c r="O83" s="92" t="str">
        <f>IF(
(IF('Indtast oplysninger'!O48="Ja",1,0)+
IF('Indtast oplysninger'!O68="Ja",1,0)+
IF('Indtast oplysninger'!O88="Ja",1,0)+
IF('Indtast oplysninger'!O108="Ja",1,0))
&gt;1,"Ja","Nej")</f>
        <v>Nej</v>
      </c>
      <c r="P83" s="92" t="str">
        <f>IF(
(IF('Indtast oplysninger'!P48="Ja",1,0)+
IF('Indtast oplysninger'!P68="Ja",1,0)+
IF('Indtast oplysninger'!P88="Ja",1,0)+
IF('Indtast oplysninger'!P108="Ja",1,0))
&gt;1,"Ja","Nej")</f>
        <v>Nej</v>
      </c>
      <c r="Q83" s="92" t="str">
        <f>IF(
(IF('Indtast oplysninger'!Q48="Ja",1,0)+
IF('Indtast oplysninger'!Q68="Ja",1,0)+
IF('Indtast oplysninger'!Q88="Ja",1,0)+
IF('Indtast oplysninger'!Q108="Ja",1,0))
&gt;1,"Ja","Nej")</f>
        <v>Nej</v>
      </c>
      <c r="R83" s="92" t="str">
        <f>IF(
(IF('Indtast oplysninger'!R48="Ja",1,0)+
IF('Indtast oplysninger'!R68="Ja",1,0)+
IF('Indtast oplysninger'!R88="Ja",1,0)+
IF('Indtast oplysninger'!R108="Ja",1,0))
&gt;1,"Ja","Nej")</f>
        <v>Nej</v>
      </c>
      <c r="S83" s="92" t="str">
        <f>IF(
(IF('Indtast oplysninger'!S48="Ja",1,0)+
IF('Indtast oplysninger'!S68="Ja",1,0)+
IF('Indtast oplysninger'!S88="Ja",1,0)+
IF('Indtast oplysninger'!S108="Ja",1,0))
&gt;1,"Ja","Nej")</f>
        <v>Nej</v>
      </c>
      <c r="T83" s="92" t="str">
        <f>IF(
(IF('Indtast oplysninger'!T48="Ja",1,0)+
IF('Indtast oplysninger'!T68="Ja",1,0)+
IF('Indtast oplysninger'!T88="Ja",1,0)+
IF('Indtast oplysninger'!T108="Ja",1,0))
&gt;1,"Ja","Nej")</f>
        <v>Nej</v>
      </c>
      <c r="U83" s="92" t="str">
        <f>IF(
(IF('Indtast oplysninger'!U48="Ja",1,0)+
IF('Indtast oplysninger'!U68="Ja",1,0)+
IF('Indtast oplysninger'!U88="Ja",1,0)+
IF('Indtast oplysninger'!U108="Ja",1,0))
&gt;1,"Ja","Nej")</f>
        <v>Nej</v>
      </c>
      <c r="V83" s="92" t="str">
        <f>IF(
(IF('Indtast oplysninger'!V48="Ja",1,0)+
IF('Indtast oplysninger'!V68="Ja",1,0)+
IF('Indtast oplysninger'!V88="Ja",1,0)+
IF('Indtast oplysninger'!V108="Ja",1,0))
&gt;1,"Ja","Nej")</f>
        <v>Nej</v>
      </c>
      <c r="W83" s="92" t="str">
        <f>IF(
(IF('Indtast oplysninger'!W48="Ja",1,0)+
IF('Indtast oplysninger'!W68="Ja",1,0)+
IF('Indtast oplysninger'!W88="Ja",1,0)+
IF('Indtast oplysninger'!W108="Ja",1,0))
&gt;1,"Ja","Nej")</f>
        <v>Nej</v>
      </c>
      <c r="X83" s="92" t="str">
        <f>IF(
(IF('Indtast oplysninger'!X48="Ja",1,0)+
IF('Indtast oplysninger'!X68="Ja",1,0)+
IF('Indtast oplysninger'!X88="Ja",1,0)+
IF('Indtast oplysninger'!X108="Ja",1,0))
&gt;1,"Ja","Nej")</f>
        <v>Nej</v>
      </c>
      <c r="Y83" s="92" t="str">
        <f>IF(
(IF('Indtast oplysninger'!Y48="Ja",1,0)+
IF('Indtast oplysninger'!Y68="Ja",1,0)+
IF('Indtast oplysninger'!Y88="Ja",1,0)+
IF('Indtast oplysninger'!Y108="Ja",1,0))
&gt;1,"Ja","Nej")</f>
        <v>Nej</v>
      </c>
      <c r="Z83" s="92" t="str">
        <f>IF(
(IF('Indtast oplysninger'!Z48="Ja",1,0)+
IF('Indtast oplysninger'!Z68="Ja",1,0)+
IF('Indtast oplysninger'!Z88="Ja",1,0)+
IF('Indtast oplysninger'!Z108="Ja",1,0))
&gt;1,"Ja","Nej")</f>
        <v>Nej</v>
      </c>
      <c r="AA83" s="92" t="str">
        <f>IF(
(IF('Indtast oplysninger'!AA48="Ja",1,0)+
IF('Indtast oplysninger'!AA68="Ja",1,0)+
IF('Indtast oplysninger'!AA88="Ja",1,0)+
IF('Indtast oplysninger'!AA108="Ja",1,0))
&gt;1,"Ja","Nej")</f>
        <v>Nej</v>
      </c>
      <c r="AB83" s="92" t="str">
        <f>IF(
(IF('Indtast oplysninger'!AB48="Ja",1,0)+
IF('Indtast oplysninger'!AB68="Ja",1,0)+
IF('Indtast oplysninger'!AB88="Ja",1,0)+
IF('Indtast oplysninger'!AB108="Ja",1,0))
&gt;1,"Ja","Nej")</f>
        <v>Nej</v>
      </c>
      <c r="AC83" s="92" t="str">
        <f>IF(
(IF('Indtast oplysninger'!AC48="Ja",1,0)+
IF('Indtast oplysninger'!AC68="Ja",1,0)+
IF('Indtast oplysninger'!AC88="Ja",1,0)+
IF('Indtast oplysninger'!AC108="Ja",1,0))
&gt;1,"Ja","Nej")</f>
        <v>Nej</v>
      </c>
      <c r="AD83" s="92" t="str">
        <f>IF(
(IF('Indtast oplysninger'!AD48="Ja",1,0)+
IF('Indtast oplysninger'!AD68="Ja",1,0)+
IF('Indtast oplysninger'!AD88="Ja",1,0)+
IF('Indtast oplysninger'!AD108="Ja",1,0))
&gt;1,"Ja","Nej")</f>
        <v>Nej</v>
      </c>
      <c r="AE83" s="92" t="str">
        <f>IF(
(IF('Indtast oplysninger'!AE48="Ja",1,0)+
IF('Indtast oplysninger'!AE68="Ja",1,0)+
IF('Indtast oplysninger'!AE88="Ja",1,0)+
IF('Indtast oplysninger'!AE108="Ja",1,0))
&gt;1,"Ja","Nej")</f>
        <v>Nej</v>
      </c>
      <c r="AF83" s="92" t="str">
        <f>IF(
(IF('Indtast oplysninger'!AF48="Ja",1,0)+
IF('Indtast oplysninger'!AF68="Ja",1,0)+
IF('Indtast oplysninger'!AF88="Ja",1,0)+
IF('Indtast oplysninger'!AF108="Ja",1,0))
&gt;1,"Ja","Nej")</f>
        <v>Nej</v>
      </c>
      <c r="AG83" s="92" t="str">
        <f>IF(
(IF('Indtast oplysninger'!AG48="Ja",1,0)+
IF('Indtast oplysninger'!AG68="Ja",1,0)+
IF('Indtast oplysninger'!AG88="Ja",1,0)+
IF('Indtast oplysninger'!AG108="Ja",1,0))
&gt;1,"Ja","Nej")</f>
        <v>Nej</v>
      </c>
      <c r="AH83" s="92" t="str">
        <f>IF(
(IF('Indtast oplysninger'!AH48="Ja",1,0)+
IF('Indtast oplysninger'!AH68="Ja",1,0)+
IF('Indtast oplysninger'!AH88="Ja",1,0)+
IF('Indtast oplysninger'!AH108="Ja",1,0))
&gt;1,"Ja","Nej")</f>
        <v>Nej</v>
      </c>
      <c r="AI83" s="92" t="str">
        <f>IF(
(IF('Indtast oplysninger'!AI48="Ja",1,0)+
IF('Indtast oplysninger'!AI68="Ja",1,0)+
IF('Indtast oplysninger'!AI88="Ja",1,0)+
IF('Indtast oplysninger'!AI108="Ja",1,0))
&gt;1,"Ja","Nej")</f>
        <v>Nej</v>
      </c>
      <c r="AJ83" s="92" t="str">
        <f>IF(
(IF('Indtast oplysninger'!AJ48="Ja",1,0)+
IF('Indtast oplysninger'!AJ68="Ja",1,0)+
IF('Indtast oplysninger'!AJ88="Ja",1,0)+
IF('Indtast oplysninger'!AJ108="Ja",1,0))
&gt;1,"Ja","Nej")</f>
        <v>Nej</v>
      </c>
      <c r="AK83" s="92" t="str">
        <f>IF(
(IF('Indtast oplysninger'!AK48="Ja",1,0)+
IF('Indtast oplysninger'!AK68="Ja",1,0)+
IF('Indtast oplysninger'!AK88="Ja",1,0)+
IF('Indtast oplysninger'!AK108="Ja",1,0))
&gt;1,"Ja","Nej")</f>
        <v>Nej</v>
      </c>
      <c r="AL83" s="92" t="str">
        <f>IF(
(IF('Indtast oplysninger'!AL48="Ja",1,0)+
IF('Indtast oplysninger'!AL68="Ja",1,0)+
IF('Indtast oplysninger'!AL88="Ja",1,0)+
IF('Indtast oplysninger'!AL108="Ja",1,0))
&gt;1,"Ja","Nej")</f>
        <v>Nej</v>
      </c>
      <c r="AM83" s="92" t="str">
        <f>IF(
(IF('Indtast oplysninger'!AM48="Ja",1,0)+
IF('Indtast oplysninger'!AM68="Ja",1,0)+
IF('Indtast oplysninger'!AM88="Ja",1,0)+
IF('Indtast oplysninger'!AM108="Ja",1,0))
&gt;1,"Ja","Nej")</f>
        <v>Nej</v>
      </c>
      <c r="AN83" s="92" t="str">
        <f>IF(
(IF('Indtast oplysninger'!AN48="Ja",1,0)+
IF('Indtast oplysninger'!AN68="Ja",1,0)+
IF('Indtast oplysninger'!AN88="Ja",1,0)+
IF('Indtast oplysninger'!AN108="Ja",1,0))
&gt;1,"Ja","Nej")</f>
        <v>Nej</v>
      </c>
      <c r="AO83" s="92" t="str">
        <f>IF(
(IF('Indtast oplysninger'!AO48="Ja",1,0)+
IF('Indtast oplysninger'!AO68="Ja",1,0)+
IF('Indtast oplysninger'!AO88="Ja",1,0)+
IF('Indtast oplysninger'!AO108="Ja",1,0))
&gt;1,"Ja","Nej")</f>
        <v>Nej</v>
      </c>
      <c r="AP83" s="92" t="str">
        <f>IF(
(IF('Indtast oplysninger'!AP48="Ja",1,0)+
IF('Indtast oplysninger'!AP68="Ja",1,0)+
IF('Indtast oplysninger'!AP88="Ja",1,0)+
IF('Indtast oplysninger'!AP108="Ja",1,0))
&gt;1,"Ja","Nej")</f>
        <v>Nej</v>
      </c>
      <c r="AQ83" s="92" t="str">
        <f>IF(
(IF('Indtast oplysninger'!AQ48="Ja",1,0)+
IF('Indtast oplysninger'!AQ68="Ja",1,0)+
IF('Indtast oplysninger'!AQ88="Ja",1,0)+
IF('Indtast oplysninger'!AQ108="Ja",1,0))
&gt;1,"Ja","Nej")</f>
        <v>Nej</v>
      </c>
      <c r="AR83" s="92" t="str">
        <f>IF(
(IF('Indtast oplysninger'!AR48="Ja",1,0)+
IF('Indtast oplysninger'!AR68="Ja",1,0)+
IF('Indtast oplysninger'!AR88="Ja",1,0)+
IF('Indtast oplysninger'!AR108="Ja",1,0))
&gt;1,"Ja","Nej")</f>
        <v>Nej</v>
      </c>
      <c r="AS83" s="92" t="str">
        <f>IF(
(IF('Indtast oplysninger'!AS48="Ja",1,0)+
IF('Indtast oplysninger'!AS68="Ja",1,0)+
IF('Indtast oplysninger'!AS88="Ja",1,0)+
IF('Indtast oplysninger'!AS108="Ja",1,0))
&gt;1,"Ja","Nej")</f>
        <v>Nej</v>
      </c>
      <c r="AT83" s="92" t="str">
        <f>IF(
(IF('Indtast oplysninger'!AT48="Ja",1,0)+
IF('Indtast oplysninger'!AT68="Ja",1,0)+
IF('Indtast oplysninger'!AT88="Ja",1,0)+
IF('Indtast oplysninger'!AT108="Ja",1,0))
&gt;1,"Ja","Nej")</f>
        <v>Nej</v>
      </c>
      <c r="AU83" s="92" t="str">
        <f>IF(
(IF('Indtast oplysninger'!AU48="Ja",1,0)+
IF('Indtast oplysninger'!AU68="Ja",1,0)+
IF('Indtast oplysninger'!AU88="Ja",1,0)+
IF('Indtast oplysninger'!AU108="Ja",1,0))
&gt;1,"Ja","Nej")</f>
        <v>Nej</v>
      </c>
      <c r="AV83" s="92" t="str">
        <f>IF(
(IF('Indtast oplysninger'!AV48="Ja",1,0)+
IF('Indtast oplysninger'!AV68="Ja",1,0)+
IF('Indtast oplysninger'!AV88="Ja",1,0)+
IF('Indtast oplysninger'!AV108="Ja",1,0))
&gt;1,"Ja","Nej")</f>
        <v>Nej</v>
      </c>
      <c r="AW83" s="92" t="str">
        <f>IF(
(IF('Indtast oplysninger'!AW48="Ja",1,0)+
IF('Indtast oplysninger'!AW68="Ja",1,0)+
IF('Indtast oplysninger'!AW88="Ja",1,0)+
IF('Indtast oplysninger'!AW108="Ja",1,0))
&gt;1,"Ja","Nej")</f>
        <v>Nej</v>
      </c>
      <c r="AX83" s="92" t="str">
        <f>IF(
(IF('Indtast oplysninger'!AX48="Ja",1,0)+
IF('Indtast oplysninger'!AX68="Ja",1,0)+
IF('Indtast oplysninger'!AX88="Ja",1,0)+
IF('Indtast oplysninger'!AX108="Ja",1,0))
&gt;1,"Ja","Nej")</f>
        <v>Nej</v>
      </c>
      <c r="AY83" s="92" t="str">
        <f>IF(
(IF('Indtast oplysninger'!AY48="Ja",1,0)+
IF('Indtast oplysninger'!AY68="Ja",1,0)+
IF('Indtast oplysninger'!AY88="Ja",1,0)+
IF('Indtast oplysninger'!AY108="Ja",1,0))
&gt;1,"Ja","Nej")</f>
        <v>Nej</v>
      </c>
      <c r="AZ83" s="92" t="str">
        <f>IF(
(IF('Indtast oplysninger'!AZ48="Ja",1,0)+
IF('Indtast oplysninger'!AZ68="Ja",1,0)+
IF('Indtast oplysninger'!AZ88="Ja",1,0)+
IF('Indtast oplysninger'!AZ108="Ja",1,0))
&gt;1,"Ja","Nej")</f>
        <v>Nej</v>
      </c>
      <c r="BA83" s="92" t="str">
        <f>IF(
(IF('Indtast oplysninger'!BA48="Ja",1,0)+
IF('Indtast oplysninger'!BA68="Ja",1,0)+
IF('Indtast oplysninger'!BA88="Ja",1,0)+
IF('Indtast oplysninger'!BA108="Ja",1,0))
&gt;1,"Ja","Nej")</f>
        <v>Nej</v>
      </c>
      <c r="BB83" s="92" t="str">
        <f>IF(
(IF('Indtast oplysninger'!BB48="Ja",1,0)+
IF('Indtast oplysninger'!BB68="Ja",1,0)+
IF('Indtast oplysninger'!BB88="Ja",1,0)+
IF('Indtast oplysninger'!BB108="Ja",1,0))
&gt;1,"Ja","Nej")</f>
        <v>Nej</v>
      </c>
      <c r="BC83" s="92" t="str">
        <f>IF(
(IF('Indtast oplysninger'!BC48="Ja",1,0)+
IF('Indtast oplysninger'!BC68="Ja",1,0)+
IF('Indtast oplysninger'!BC88="Ja",1,0)+
IF('Indtast oplysninger'!BC108="Ja",1,0))
&gt;1,"Ja","Nej")</f>
        <v>Nej</v>
      </c>
      <c r="BD83" s="92" t="str">
        <f>IF(
(IF('Indtast oplysninger'!BD48="Ja",1,0)+
IF('Indtast oplysninger'!BD68="Ja",1,0)+
IF('Indtast oplysninger'!BD88="Ja",1,0)+
IF('Indtast oplysninger'!BD108="Ja",1,0))
&gt;1,"Ja","Nej")</f>
        <v>Nej</v>
      </c>
      <c r="BE83" s="92" t="str">
        <f>IF(
(IF('Indtast oplysninger'!BE48="Ja",1,0)+
IF('Indtast oplysninger'!BE68="Ja",1,0)+
IF('Indtast oplysninger'!BE88="Ja",1,0)+
IF('Indtast oplysninger'!BE108="Ja",1,0))
&gt;1,"Ja","Nej")</f>
        <v>Nej</v>
      </c>
      <c r="BF83" s="92" t="str">
        <f>IF(
(IF('Indtast oplysninger'!BF48="Ja",1,0)+
IF('Indtast oplysninger'!BF68="Ja",1,0)+
IF('Indtast oplysninger'!BF88="Ja",1,0)+
IF('Indtast oplysninger'!BF108="Ja",1,0))
&gt;1,"Ja","Nej")</f>
        <v>Nej</v>
      </c>
      <c r="BG83" s="92" t="str">
        <f>IF(
(IF('Indtast oplysninger'!BG48="Ja",1,0)+
IF('Indtast oplysninger'!BG68="Ja",1,0)+
IF('Indtast oplysninger'!BG88="Ja",1,0)+
IF('Indtast oplysninger'!BG108="Ja",1,0))
&gt;1,"Ja","Nej")</f>
        <v>Nej</v>
      </c>
      <c r="BH83" s="92" t="str">
        <f>IF(
(IF('Indtast oplysninger'!BH48="Ja",1,0)+
IF('Indtast oplysninger'!BH68="Ja",1,0)+
IF('Indtast oplysninger'!BH88="Ja",1,0)+
IF('Indtast oplysninger'!BH108="Ja",1,0))
&gt;1,"Ja","Nej")</f>
        <v>Nej</v>
      </c>
      <c r="BI83" s="92" t="str">
        <f>IF(
(IF('Indtast oplysninger'!BI48="Ja",1,0)+
IF('Indtast oplysninger'!BI68="Ja",1,0)+
IF('Indtast oplysninger'!BI88="Ja",1,0)+
IF('Indtast oplysninger'!BI108="Ja",1,0))
&gt;1,"Ja","Nej")</f>
        <v>Nej</v>
      </c>
      <c r="BJ83" s="92" t="str">
        <f>IF(
(IF('Indtast oplysninger'!BJ48="Ja",1,0)+
IF('Indtast oplysninger'!BJ68="Ja",1,0)+
IF('Indtast oplysninger'!BJ88="Ja",1,0)+
IF('Indtast oplysninger'!BJ108="Ja",1,0))
&gt;1,"Ja","Nej")</f>
        <v>Nej</v>
      </c>
      <c r="BK83" s="92" t="str">
        <f>IF(
(IF('Indtast oplysninger'!BK48="Ja",1,0)+
IF('Indtast oplysninger'!BK68="Ja",1,0)+
IF('Indtast oplysninger'!BK88="Ja",1,0)+
IF('Indtast oplysninger'!BK108="Ja",1,0))
&gt;1,"Ja","Nej")</f>
        <v>Nej</v>
      </c>
    </row>
    <row r="84" spans="2:63" x14ac:dyDescent="0.4">
      <c r="B84" t="s">
        <v>122</v>
      </c>
      <c r="C84" s="99" t="s">
        <v>218</v>
      </c>
      <c r="D84" s="99" t="s">
        <v>218</v>
      </c>
      <c r="E84" s="92" t="str">
        <f>'Indtast oplysninger'!E33</f>
        <v>Nej</v>
      </c>
      <c r="F84" s="92" t="str">
        <f>'Indtast oplysninger'!F33</f>
        <v>Ja</v>
      </c>
      <c r="G84" s="92" t="str">
        <f>'Indtast oplysninger'!G33</f>
        <v>Nej</v>
      </c>
      <c r="H84" s="92" t="str">
        <f>'Indtast oplysninger'!H33</f>
        <v>Nej</v>
      </c>
      <c r="I84" s="92" t="str">
        <f>'Indtast oplysninger'!I33</f>
        <v>&lt; vælg fra listen &gt;</v>
      </c>
      <c r="J84" s="92" t="str">
        <f>'Indtast oplysninger'!J33</f>
        <v>&lt; vælg fra listen &gt;</v>
      </c>
      <c r="K84" s="92" t="str">
        <f>'Indtast oplysninger'!K33</f>
        <v>&lt; vælg fra listen &gt;</v>
      </c>
      <c r="L84" s="92" t="str">
        <f>'Indtast oplysninger'!L33</f>
        <v>&lt; vælg fra listen &gt;</v>
      </c>
      <c r="M84" s="92" t="str">
        <f>'Indtast oplysninger'!M33</f>
        <v>&lt; vælg fra listen &gt;</v>
      </c>
      <c r="N84" s="92" t="str">
        <f>'Indtast oplysninger'!N33</f>
        <v>&lt; vælg fra listen &gt;</v>
      </c>
      <c r="O84" s="92" t="str">
        <f>'Indtast oplysninger'!O33</f>
        <v>&lt; vælg fra listen &gt;</v>
      </c>
      <c r="P84" s="92" t="str">
        <f>'Indtast oplysninger'!P33</f>
        <v>&lt; vælg fra listen &gt;</v>
      </c>
      <c r="Q84" s="92" t="str">
        <f>'Indtast oplysninger'!Q33</f>
        <v>&lt; vælg fra listen &gt;</v>
      </c>
      <c r="R84" s="92" t="str">
        <f>'Indtast oplysninger'!R33</f>
        <v>&lt; vælg fra listen &gt;</v>
      </c>
      <c r="S84" s="92" t="str">
        <f>'Indtast oplysninger'!S33</f>
        <v>&lt; vælg fra listen &gt;</v>
      </c>
      <c r="T84" s="92" t="str">
        <f>'Indtast oplysninger'!T33</f>
        <v>&lt; vælg fra listen &gt;</v>
      </c>
      <c r="U84" s="92" t="str">
        <f>'Indtast oplysninger'!U33</f>
        <v>&lt; vælg fra listen &gt;</v>
      </c>
      <c r="V84" s="92" t="str">
        <f>'Indtast oplysninger'!V33</f>
        <v>&lt; vælg fra listen &gt;</v>
      </c>
      <c r="W84" s="92" t="str">
        <f>'Indtast oplysninger'!W33</f>
        <v>&lt; vælg fra listen &gt;</v>
      </c>
      <c r="X84" s="92" t="str">
        <f>'Indtast oplysninger'!X33</f>
        <v>&lt; vælg fra listen &gt;</v>
      </c>
      <c r="Y84" s="92" t="str">
        <f>'Indtast oplysninger'!Y33</f>
        <v>&lt; vælg fra listen &gt;</v>
      </c>
      <c r="Z84" s="92" t="str">
        <f>'Indtast oplysninger'!Z33</f>
        <v>&lt; vælg fra listen &gt;</v>
      </c>
      <c r="AA84" s="92" t="str">
        <f>'Indtast oplysninger'!AA33</f>
        <v>&lt; vælg fra listen &gt;</v>
      </c>
      <c r="AB84" s="92" t="str">
        <f>'Indtast oplysninger'!AB33</f>
        <v>&lt; vælg fra listen &gt;</v>
      </c>
      <c r="AC84" s="92" t="str">
        <f>'Indtast oplysninger'!AC33</f>
        <v>&lt; vælg fra listen &gt;</v>
      </c>
      <c r="AD84" s="92" t="str">
        <f>'Indtast oplysninger'!AD33</f>
        <v>&lt; vælg fra listen &gt;</v>
      </c>
      <c r="AE84" s="92" t="str">
        <f>'Indtast oplysninger'!AE33</f>
        <v>&lt; vælg fra listen &gt;</v>
      </c>
      <c r="AF84" s="92" t="str">
        <f>'Indtast oplysninger'!AF33</f>
        <v>&lt; vælg fra listen &gt;</v>
      </c>
      <c r="AG84" s="92" t="str">
        <f>'Indtast oplysninger'!AG33</f>
        <v>&lt; vælg fra listen &gt;</v>
      </c>
      <c r="AH84" s="92" t="str">
        <f>'Indtast oplysninger'!AH33</f>
        <v>&lt; vælg fra listen &gt;</v>
      </c>
      <c r="AI84" s="92" t="str">
        <f>'Indtast oplysninger'!AI33</f>
        <v>&lt; vælg fra listen &gt;</v>
      </c>
      <c r="AJ84" s="92" t="str">
        <f>'Indtast oplysninger'!AJ33</f>
        <v>&lt; vælg fra listen &gt;</v>
      </c>
      <c r="AK84" s="92" t="str">
        <f>'Indtast oplysninger'!AK33</f>
        <v>&lt; vælg fra listen &gt;</v>
      </c>
      <c r="AL84" s="92" t="str">
        <f>'Indtast oplysninger'!AL33</f>
        <v>&lt; vælg fra listen &gt;</v>
      </c>
      <c r="AM84" s="92" t="str">
        <f>'Indtast oplysninger'!AM33</f>
        <v>&lt; vælg fra listen &gt;</v>
      </c>
      <c r="AN84" s="92" t="str">
        <f>'Indtast oplysninger'!AN33</f>
        <v>&lt; vælg fra listen &gt;</v>
      </c>
      <c r="AO84" s="92" t="str">
        <f>'Indtast oplysninger'!AO33</f>
        <v>&lt; vælg fra listen &gt;</v>
      </c>
      <c r="AP84" s="92" t="str">
        <f>'Indtast oplysninger'!AP33</f>
        <v>&lt; vælg fra listen &gt;</v>
      </c>
      <c r="AQ84" s="92" t="str">
        <f>'Indtast oplysninger'!AQ33</f>
        <v>&lt; vælg fra listen &gt;</v>
      </c>
      <c r="AR84" s="92" t="str">
        <f>'Indtast oplysninger'!AR33</f>
        <v>&lt; vælg fra listen &gt;</v>
      </c>
      <c r="AS84" s="92" t="str">
        <f>'Indtast oplysninger'!AS33</f>
        <v>&lt; vælg fra listen &gt;</v>
      </c>
      <c r="AT84" s="92" t="str">
        <f>'Indtast oplysninger'!AT33</f>
        <v>&lt; vælg fra listen &gt;</v>
      </c>
      <c r="AU84" s="92" t="str">
        <f>'Indtast oplysninger'!AU33</f>
        <v>&lt; vælg fra listen &gt;</v>
      </c>
      <c r="AV84" s="92" t="str">
        <f>'Indtast oplysninger'!AV33</f>
        <v>&lt; vælg fra listen &gt;</v>
      </c>
      <c r="AW84" s="92" t="str">
        <f>'Indtast oplysninger'!AW33</f>
        <v>&lt; vælg fra listen &gt;</v>
      </c>
      <c r="AX84" s="92" t="str">
        <f>'Indtast oplysninger'!AX33</f>
        <v>&lt; vælg fra listen &gt;</v>
      </c>
      <c r="AY84" s="92" t="str">
        <f>'Indtast oplysninger'!AY33</f>
        <v>&lt; vælg fra listen &gt;</v>
      </c>
      <c r="AZ84" s="92" t="str">
        <f>'Indtast oplysninger'!AZ33</f>
        <v>&lt; vælg fra listen &gt;</v>
      </c>
      <c r="BA84" s="92" t="str">
        <f>'Indtast oplysninger'!BA33</f>
        <v>&lt; vælg fra listen &gt;</v>
      </c>
      <c r="BB84" s="92" t="str">
        <f>'Indtast oplysninger'!BB33</f>
        <v>&lt; vælg fra listen &gt;</v>
      </c>
      <c r="BC84" s="92" t="str">
        <f>'Indtast oplysninger'!BC33</f>
        <v>&lt; vælg fra listen &gt;</v>
      </c>
      <c r="BD84" s="92" t="str">
        <f>'Indtast oplysninger'!BD33</f>
        <v>&lt; vælg fra listen &gt;</v>
      </c>
      <c r="BE84" s="92" t="str">
        <f>'Indtast oplysninger'!BE33</f>
        <v>&lt; vælg fra listen &gt;</v>
      </c>
      <c r="BF84" s="92" t="str">
        <f>'Indtast oplysninger'!BF33</f>
        <v>&lt; vælg fra listen &gt;</v>
      </c>
      <c r="BG84" s="92" t="str">
        <f>'Indtast oplysninger'!BG33</f>
        <v>&lt; vælg fra listen &gt;</v>
      </c>
      <c r="BH84" s="92" t="str">
        <f>'Indtast oplysninger'!BH33</f>
        <v>&lt; vælg fra listen &gt;</v>
      </c>
      <c r="BI84" s="92" t="str">
        <f>'Indtast oplysninger'!BI33</f>
        <v>&lt; vælg fra listen &gt;</v>
      </c>
      <c r="BJ84" s="92" t="str">
        <f>'Indtast oplysninger'!BJ33</f>
        <v>&lt; vælg fra listen &gt;</v>
      </c>
      <c r="BK84" s="92" t="str">
        <f>'Indtast oplysninger'!BK33</f>
        <v>&lt; vælg fra listen &gt;</v>
      </c>
    </row>
    <row r="85" spans="2:63" x14ac:dyDescent="0.4">
      <c r="B85" t="s">
        <v>123</v>
      </c>
      <c r="C85" s="99" t="s">
        <v>218</v>
      </c>
      <c r="D85" s="99" t="s">
        <v>218</v>
      </c>
      <c r="E85" s="92" t="str">
        <f>'Indtast oplysninger'!E30</f>
        <v>Ja</v>
      </c>
      <c r="F85" s="92" t="str">
        <f>'Indtast oplysninger'!F30</f>
        <v>Ja</v>
      </c>
      <c r="G85" s="92" t="str">
        <f>'Indtast oplysninger'!G30</f>
        <v>Ved ikke</v>
      </c>
      <c r="H85" s="92" t="str">
        <f>'Indtast oplysninger'!H30</f>
        <v>Ved ikke</v>
      </c>
      <c r="I85" s="92" t="str">
        <f>'Indtast oplysninger'!I30</f>
        <v>&lt; vælg fra listen &gt;</v>
      </c>
      <c r="J85" s="92" t="str">
        <f>'Indtast oplysninger'!J30</f>
        <v>&lt; vælg fra listen &gt;</v>
      </c>
      <c r="K85" s="92" t="str">
        <f>'Indtast oplysninger'!K30</f>
        <v>&lt; vælg fra listen &gt;</v>
      </c>
      <c r="L85" s="92" t="str">
        <f>'Indtast oplysninger'!L30</f>
        <v>&lt; vælg fra listen &gt;</v>
      </c>
      <c r="M85" s="92" t="str">
        <f>'Indtast oplysninger'!M30</f>
        <v>&lt; vælg fra listen &gt;</v>
      </c>
      <c r="N85" s="92" t="str">
        <f>'Indtast oplysninger'!N30</f>
        <v>&lt; vælg fra listen &gt;</v>
      </c>
      <c r="O85" s="92" t="str">
        <f>'Indtast oplysninger'!O30</f>
        <v>&lt; vælg fra listen &gt;</v>
      </c>
      <c r="P85" s="92" t="str">
        <f>'Indtast oplysninger'!P30</f>
        <v>&lt; vælg fra listen &gt;</v>
      </c>
      <c r="Q85" s="92" t="str">
        <f>'Indtast oplysninger'!Q30</f>
        <v>&lt; vælg fra listen &gt;</v>
      </c>
      <c r="R85" s="92" t="str">
        <f>'Indtast oplysninger'!R30</f>
        <v>&lt; vælg fra listen &gt;</v>
      </c>
      <c r="S85" s="92" t="str">
        <f>'Indtast oplysninger'!S30</f>
        <v>&lt; vælg fra listen &gt;</v>
      </c>
      <c r="T85" s="92" t="str">
        <f>'Indtast oplysninger'!T30</f>
        <v>&lt; vælg fra listen &gt;</v>
      </c>
      <c r="U85" s="92" t="str">
        <f>'Indtast oplysninger'!U30</f>
        <v>&lt; vælg fra listen &gt;</v>
      </c>
      <c r="V85" s="92" t="str">
        <f>'Indtast oplysninger'!V30</f>
        <v>&lt; vælg fra listen &gt;</v>
      </c>
      <c r="W85" s="92" t="str">
        <f>'Indtast oplysninger'!W30</f>
        <v>&lt; vælg fra listen &gt;</v>
      </c>
      <c r="X85" s="92" t="str">
        <f>'Indtast oplysninger'!X30</f>
        <v>&lt; vælg fra listen &gt;</v>
      </c>
      <c r="Y85" s="92" t="str">
        <f>'Indtast oplysninger'!Y30</f>
        <v>&lt; vælg fra listen &gt;</v>
      </c>
      <c r="Z85" s="92" t="str">
        <f>'Indtast oplysninger'!Z30</f>
        <v>&lt; vælg fra listen &gt;</v>
      </c>
      <c r="AA85" s="92" t="str">
        <f>'Indtast oplysninger'!AA30</f>
        <v>&lt; vælg fra listen &gt;</v>
      </c>
      <c r="AB85" s="92" t="str">
        <f>'Indtast oplysninger'!AB30</f>
        <v>&lt; vælg fra listen &gt;</v>
      </c>
      <c r="AC85" s="92" t="str">
        <f>'Indtast oplysninger'!AC30</f>
        <v>&lt; vælg fra listen &gt;</v>
      </c>
      <c r="AD85" s="92" t="str">
        <f>'Indtast oplysninger'!AD30</f>
        <v>&lt; vælg fra listen &gt;</v>
      </c>
      <c r="AE85" s="92" t="str">
        <f>'Indtast oplysninger'!AE30</f>
        <v>&lt; vælg fra listen &gt;</v>
      </c>
      <c r="AF85" s="92" t="str">
        <f>'Indtast oplysninger'!AF30</f>
        <v>&lt; vælg fra listen &gt;</v>
      </c>
      <c r="AG85" s="92" t="str">
        <f>'Indtast oplysninger'!AG30</f>
        <v>&lt; vælg fra listen &gt;</v>
      </c>
      <c r="AH85" s="92" t="str">
        <f>'Indtast oplysninger'!AH30</f>
        <v>&lt; vælg fra listen &gt;</v>
      </c>
      <c r="AI85" s="92" t="str">
        <f>'Indtast oplysninger'!AI30</f>
        <v>&lt; vælg fra listen &gt;</v>
      </c>
      <c r="AJ85" s="92" t="str">
        <f>'Indtast oplysninger'!AJ30</f>
        <v>&lt; vælg fra listen &gt;</v>
      </c>
      <c r="AK85" s="92" t="str">
        <f>'Indtast oplysninger'!AK30</f>
        <v>&lt; vælg fra listen &gt;</v>
      </c>
      <c r="AL85" s="92" t="str">
        <f>'Indtast oplysninger'!AL30</f>
        <v>&lt; vælg fra listen &gt;</v>
      </c>
      <c r="AM85" s="92" t="str">
        <f>'Indtast oplysninger'!AM30</f>
        <v>&lt; vælg fra listen &gt;</v>
      </c>
      <c r="AN85" s="92" t="str">
        <f>'Indtast oplysninger'!AN30</f>
        <v>&lt; vælg fra listen &gt;</v>
      </c>
      <c r="AO85" s="92" t="str">
        <f>'Indtast oplysninger'!AO30</f>
        <v>&lt; vælg fra listen &gt;</v>
      </c>
      <c r="AP85" s="92" t="str">
        <f>'Indtast oplysninger'!AP30</f>
        <v>&lt; vælg fra listen &gt;</v>
      </c>
      <c r="AQ85" s="92" t="str">
        <f>'Indtast oplysninger'!AQ30</f>
        <v>&lt; vælg fra listen &gt;</v>
      </c>
      <c r="AR85" s="92" t="str">
        <f>'Indtast oplysninger'!AR30</f>
        <v>&lt; vælg fra listen &gt;</v>
      </c>
      <c r="AS85" s="92" t="str">
        <f>'Indtast oplysninger'!AS30</f>
        <v>&lt; vælg fra listen &gt;</v>
      </c>
      <c r="AT85" s="92" t="str">
        <f>'Indtast oplysninger'!AT30</f>
        <v>&lt; vælg fra listen &gt;</v>
      </c>
      <c r="AU85" s="92" t="str">
        <f>'Indtast oplysninger'!AU30</f>
        <v>&lt; vælg fra listen &gt;</v>
      </c>
      <c r="AV85" s="92" t="str">
        <f>'Indtast oplysninger'!AV30</f>
        <v>&lt; vælg fra listen &gt;</v>
      </c>
      <c r="AW85" s="92" t="str">
        <f>'Indtast oplysninger'!AW30</f>
        <v>&lt; vælg fra listen &gt;</v>
      </c>
      <c r="AX85" s="92" t="str">
        <f>'Indtast oplysninger'!AX30</f>
        <v>&lt; vælg fra listen &gt;</v>
      </c>
      <c r="AY85" s="92" t="str">
        <f>'Indtast oplysninger'!AY30</f>
        <v>&lt; vælg fra listen &gt;</v>
      </c>
      <c r="AZ85" s="92" t="str">
        <f>'Indtast oplysninger'!AZ30</f>
        <v>&lt; vælg fra listen &gt;</v>
      </c>
      <c r="BA85" s="92" t="str">
        <f>'Indtast oplysninger'!BA30</f>
        <v>&lt; vælg fra listen &gt;</v>
      </c>
      <c r="BB85" s="92" t="str">
        <f>'Indtast oplysninger'!BB30</f>
        <v>&lt; vælg fra listen &gt;</v>
      </c>
      <c r="BC85" s="92" t="str">
        <f>'Indtast oplysninger'!BC30</f>
        <v>&lt; vælg fra listen &gt;</v>
      </c>
      <c r="BD85" s="92" t="str">
        <f>'Indtast oplysninger'!BD30</f>
        <v>&lt; vælg fra listen &gt;</v>
      </c>
      <c r="BE85" s="92" t="str">
        <f>'Indtast oplysninger'!BE30</f>
        <v>&lt; vælg fra listen &gt;</v>
      </c>
      <c r="BF85" s="92" t="str">
        <f>'Indtast oplysninger'!BF30</f>
        <v>&lt; vælg fra listen &gt;</v>
      </c>
      <c r="BG85" s="92" t="str">
        <f>'Indtast oplysninger'!BG30</f>
        <v>&lt; vælg fra listen &gt;</v>
      </c>
      <c r="BH85" s="92" t="str">
        <f>'Indtast oplysninger'!BH30</f>
        <v>&lt; vælg fra listen &gt;</v>
      </c>
      <c r="BI85" s="92" t="str">
        <f>'Indtast oplysninger'!BI30</f>
        <v>&lt; vælg fra listen &gt;</v>
      </c>
      <c r="BJ85" s="92" t="str">
        <f>'Indtast oplysninger'!BJ30</f>
        <v>&lt; vælg fra listen &gt;</v>
      </c>
      <c r="BK85" s="92" t="str">
        <f>'Indtast oplysninger'!BK30</f>
        <v>&lt; vælg fra listen &gt;</v>
      </c>
    </row>
    <row r="86" spans="2:63" x14ac:dyDescent="0.4">
      <c r="B86" s="84" t="s">
        <v>125</v>
      </c>
      <c r="C86" s="99" t="s">
        <v>420</v>
      </c>
      <c r="D86" s="99" t="s">
        <v>236</v>
      </c>
      <c r="E86" s="92">
        <f>IF('Indtast oplysninger'!E44="Nej",0,
IF('Indtast oplysninger'!E56&lt;&gt;"Ja",
0.095*(SQRT('Indtast oplysninger'!E46*((22-(-10))*0.13*VLOOKUP(E53,Tabelværdier!$A$79:$D$82,4,FALSE)))/(0.6+1.32)),
0))</f>
        <v>0</v>
      </c>
      <c r="F86" s="92">
        <f>IF('Indtast oplysninger'!F44="Nej",0,
IF('Indtast oplysninger'!F56&lt;&gt;"Ja",
0.095*(SQRT('Indtast oplysninger'!F46*((22-(-10))*0.13*VLOOKUP(F53,Tabelværdier!$A$79:$D$82,4,FALSE)))/(0.6+1.32)),
0))</f>
        <v>0</v>
      </c>
      <c r="G86" s="92">
        <f>IF('Indtast oplysninger'!G44="Nej",0,
IF('Indtast oplysninger'!G56&lt;&gt;"Ja",
0.095*(SQRT('Indtast oplysninger'!G46*((22-(-10))*0.13*VLOOKUP(G53,Tabelværdier!$A$79:$D$82,4,FALSE)))/(0.6+1.32)),
0))</f>
        <v>0</v>
      </c>
      <c r="H86" s="92">
        <f>IF('Indtast oplysninger'!H44="Nej",0,
IF('Indtast oplysninger'!H56&lt;&gt;"Ja",
0.095*(SQRT('Indtast oplysninger'!H46*((22-(-10))*0.13*VLOOKUP(H53,Tabelværdier!$A$79:$D$82,4,FALSE)))/(0.6+1.32)),
0))</f>
        <v>0</v>
      </c>
      <c r="I86" s="92" t="e">
        <f>IF('Indtast oplysninger'!I44="Nej",0,
IF('Indtast oplysninger'!I56&lt;&gt;"Ja",
0.095*(SQRT('Indtast oplysninger'!I46*((22-(-10))*0.13*VLOOKUP(I53,Tabelværdier!$A$79:$D$82,4,FALSE)))/(0.6+1.32)),
0))</f>
        <v>#N/A</v>
      </c>
      <c r="J86" s="92" t="e">
        <f>IF('Indtast oplysninger'!J44="Nej",0,
IF('Indtast oplysninger'!J56&lt;&gt;"Ja",
0.095*(SQRT('Indtast oplysninger'!J46*((22-(-10))*0.13*VLOOKUP(J53,Tabelværdier!$A$79:$D$82,4,FALSE)))/(0.6+1.32)),
0))</f>
        <v>#N/A</v>
      </c>
      <c r="K86" s="92" t="e">
        <f>IF('Indtast oplysninger'!K44="Nej",0,
IF('Indtast oplysninger'!K56&lt;&gt;"Ja",
0.095*(SQRT('Indtast oplysninger'!K46*((22-(-10))*0.13*VLOOKUP(K53,Tabelværdier!$A$79:$D$82,4,FALSE)))/(0.6+1.32)),
0))</f>
        <v>#N/A</v>
      </c>
      <c r="L86" s="92" t="e">
        <f>IF('Indtast oplysninger'!L44="Nej",0,
IF('Indtast oplysninger'!L56&lt;&gt;"Ja",
0.095*(SQRT('Indtast oplysninger'!L46*((22-(-10))*0.13*VLOOKUP(L53,Tabelværdier!$A$79:$D$82,4,FALSE)))/(0.6+1.32)),
0))</f>
        <v>#N/A</v>
      </c>
      <c r="M86" s="92" t="e">
        <f>IF('Indtast oplysninger'!M44="Nej",0,
IF('Indtast oplysninger'!M56&lt;&gt;"Ja",
0.095*(SQRT('Indtast oplysninger'!M46*((22-(-10))*0.13*VLOOKUP(M53,Tabelværdier!$A$79:$D$82,4,FALSE)))/(0.6+1.32)),
0))</f>
        <v>#N/A</v>
      </c>
      <c r="N86" s="92" t="e">
        <f>IF('Indtast oplysninger'!N44="Nej",0,
IF('Indtast oplysninger'!N56&lt;&gt;"Ja",
0.095*(SQRT('Indtast oplysninger'!N46*((22-(-10))*0.13*VLOOKUP(N53,Tabelværdier!$A$79:$D$82,4,FALSE)))/(0.6+1.32)),
0))</f>
        <v>#N/A</v>
      </c>
      <c r="O86" s="92" t="e">
        <f>IF('Indtast oplysninger'!O44="Nej",0,
IF('Indtast oplysninger'!O56&lt;&gt;"Ja",
0.095*(SQRT('Indtast oplysninger'!O46*((22-(-10))*0.13*VLOOKUP(O53,Tabelværdier!$A$79:$D$82,4,FALSE)))/(0.6+1.32)),
0))</f>
        <v>#N/A</v>
      </c>
      <c r="P86" s="92" t="e">
        <f>IF('Indtast oplysninger'!P44="Nej",0,
IF('Indtast oplysninger'!P56&lt;&gt;"Ja",
0.095*(SQRT('Indtast oplysninger'!P46*((22-(-10))*0.13*VLOOKUP(P53,Tabelværdier!$A$79:$D$82,4,FALSE)))/(0.6+1.32)),
0))</f>
        <v>#N/A</v>
      </c>
      <c r="Q86" s="92" t="e">
        <f>IF('Indtast oplysninger'!Q44="Nej",0,
IF('Indtast oplysninger'!Q56&lt;&gt;"Ja",
0.095*(SQRT('Indtast oplysninger'!Q46*((22-(-10))*0.13*VLOOKUP(Q53,Tabelværdier!$A$79:$D$82,4,FALSE)))/(0.6+1.32)),
0))</f>
        <v>#N/A</v>
      </c>
      <c r="R86" s="92" t="e">
        <f>IF('Indtast oplysninger'!R44="Nej",0,
IF('Indtast oplysninger'!R56&lt;&gt;"Ja",
0.095*(SQRT('Indtast oplysninger'!R46*((22-(-10))*0.13*VLOOKUP(R53,Tabelværdier!$A$79:$D$82,4,FALSE)))/(0.6+1.32)),
0))</f>
        <v>#N/A</v>
      </c>
      <c r="S86" s="92" t="e">
        <f>IF('Indtast oplysninger'!S44="Nej",0,
IF('Indtast oplysninger'!S56&lt;&gt;"Ja",
0.095*(SQRT('Indtast oplysninger'!S46*((22-(-10))*0.13*VLOOKUP(S53,Tabelværdier!$A$79:$D$82,4,FALSE)))/(0.6+1.32)),
0))</f>
        <v>#N/A</v>
      </c>
      <c r="T86" s="92" t="e">
        <f>IF('Indtast oplysninger'!T44="Nej",0,
IF('Indtast oplysninger'!T56&lt;&gt;"Ja",
0.095*(SQRT('Indtast oplysninger'!T46*((22-(-10))*0.13*VLOOKUP(T53,Tabelværdier!$A$79:$D$82,4,FALSE)))/(0.6+1.32)),
0))</f>
        <v>#N/A</v>
      </c>
      <c r="U86" s="92" t="e">
        <f>IF('Indtast oplysninger'!U44="Nej",0,
IF('Indtast oplysninger'!U56&lt;&gt;"Ja",
0.095*(SQRT('Indtast oplysninger'!U46*((22-(-10))*0.13*VLOOKUP(U53,Tabelværdier!$A$79:$D$82,4,FALSE)))/(0.6+1.32)),
0))</f>
        <v>#N/A</v>
      </c>
      <c r="V86" s="92" t="e">
        <f>IF('Indtast oplysninger'!V44="Nej",0,
IF('Indtast oplysninger'!V56&lt;&gt;"Ja",
0.095*(SQRT('Indtast oplysninger'!V46*((22-(-10))*0.13*VLOOKUP(V53,Tabelværdier!$A$79:$D$82,4,FALSE)))/(0.6+1.32)),
0))</f>
        <v>#N/A</v>
      </c>
      <c r="W86" s="92" t="e">
        <f>IF('Indtast oplysninger'!W44="Nej",0,
IF('Indtast oplysninger'!W56&lt;&gt;"Ja",
0.095*(SQRT('Indtast oplysninger'!W46*((22-(-10))*0.13*VLOOKUP(W53,Tabelværdier!$A$79:$D$82,4,FALSE)))/(0.6+1.32)),
0))</f>
        <v>#N/A</v>
      </c>
      <c r="X86" s="92" t="e">
        <f>IF('Indtast oplysninger'!X44="Nej",0,
IF('Indtast oplysninger'!X56&lt;&gt;"Ja",
0.095*(SQRT('Indtast oplysninger'!X46*((22-(-10))*0.13*VLOOKUP(X53,Tabelværdier!$A$79:$D$82,4,FALSE)))/(0.6+1.32)),
0))</f>
        <v>#N/A</v>
      </c>
      <c r="Y86" s="92" t="e">
        <f>IF('Indtast oplysninger'!Y44="Nej",0,
IF('Indtast oplysninger'!Y56&lt;&gt;"Ja",
0.095*(SQRT('Indtast oplysninger'!Y46*((22-(-10))*0.13*VLOOKUP(Y53,Tabelværdier!$A$79:$D$82,4,FALSE)))/(0.6+1.32)),
0))</f>
        <v>#N/A</v>
      </c>
      <c r="Z86" s="92" t="e">
        <f>IF('Indtast oplysninger'!Z44="Nej",0,
IF('Indtast oplysninger'!Z56&lt;&gt;"Ja",
0.095*(SQRT('Indtast oplysninger'!Z46*((22-(-10))*0.13*VLOOKUP(Z53,Tabelværdier!$A$79:$D$82,4,FALSE)))/(0.6+1.32)),
0))</f>
        <v>#N/A</v>
      </c>
      <c r="AA86" s="92" t="e">
        <f>IF('Indtast oplysninger'!AA44="Nej",0,
IF('Indtast oplysninger'!AA56&lt;&gt;"Ja",
0.095*(SQRT('Indtast oplysninger'!AA46*((22-(-10))*0.13*VLOOKUP(AA53,Tabelværdier!$A$79:$D$82,4,FALSE)))/(0.6+1.32)),
0))</f>
        <v>#N/A</v>
      </c>
      <c r="AB86" s="92" t="e">
        <f>IF('Indtast oplysninger'!AB44="Nej",0,
IF('Indtast oplysninger'!AB56&lt;&gt;"Ja",
0.095*(SQRT('Indtast oplysninger'!AB46*((22-(-10))*0.13*VLOOKUP(AB53,Tabelværdier!$A$79:$D$82,4,FALSE)))/(0.6+1.32)),
0))</f>
        <v>#N/A</v>
      </c>
      <c r="AC86" s="92" t="e">
        <f>IF('Indtast oplysninger'!AC44="Nej",0,
IF('Indtast oplysninger'!AC56&lt;&gt;"Ja",
0.095*(SQRT('Indtast oplysninger'!AC46*((22-(-10))*0.13*VLOOKUP(AC53,Tabelværdier!$A$79:$D$82,4,FALSE)))/(0.6+1.32)),
0))</f>
        <v>#N/A</v>
      </c>
      <c r="AD86" s="92" t="e">
        <f>IF('Indtast oplysninger'!AD44="Nej",0,
IF('Indtast oplysninger'!AD56&lt;&gt;"Ja",
0.095*(SQRT('Indtast oplysninger'!AD46*((22-(-10))*0.13*VLOOKUP(AD53,Tabelværdier!$A$79:$D$82,4,FALSE)))/(0.6+1.32)),
0))</f>
        <v>#N/A</v>
      </c>
      <c r="AE86" s="92" t="e">
        <f>IF('Indtast oplysninger'!AE44="Nej",0,
IF('Indtast oplysninger'!AE56&lt;&gt;"Ja",
0.095*(SQRT('Indtast oplysninger'!AE46*((22-(-10))*0.13*VLOOKUP(AE53,Tabelværdier!$A$79:$D$82,4,FALSE)))/(0.6+1.32)),
0))</f>
        <v>#N/A</v>
      </c>
      <c r="AF86" s="92" t="e">
        <f>IF('Indtast oplysninger'!AF44="Nej",0,
IF('Indtast oplysninger'!AF56&lt;&gt;"Ja",
0.095*(SQRT('Indtast oplysninger'!AF46*((22-(-10))*0.13*VLOOKUP(AF53,Tabelværdier!$A$79:$D$82,4,FALSE)))/(0.6+1.32)),
0))</f>
        <v>#N/A</v>
      </c>
      <c r="AG86" s="92" t="e">
        <f>IF('Indtast oplysninger'!AG44="Nej",0,
IF('Indtast oplysninger'!AG56&lt;&gt;"Ja",
0.095*(SQRT('Indtast oplysninger'!AG46*((22-(-10))*0.13*VLOOKUP(AG53,Tabelværdier!$A$79:$D$82,4,FALSE)))/(0.6+1.32)),
0))</f>
        <v>#N/A</v>
      </c>
      <c r="AH86" s="92" t="e">
        <f>IF('Indtast oplysninger'!AH44="Nej",0,
IF('Indtast oplysninger'!AH56&lt;&gt;"Ja",
0.095*(SQRT('Indtast oplysninger'!AH46*((22-(-10))*0.13*VLOOKUP(AH53,Tabelværdier!$A$79:$D$82,4,FALSE)))/(0.6+1.32)),
0))</f>
        <v>#N/A</v>
      </c>
      <c r="AI86" s="92" t="e">
        <f>IF('Indtast oplysninger'!AI44="Nej",0,
IF('Indtast oplysninger'!AI56&lt;&gt;"Ja",
0.095*(SQRT('Indtast oplysninger'!AI46*((22-(-10))*0.13*VLOOKUP(AI53,Tabelværdier!$A$79:$D$82,4,FALSE)))/(0.6+1.32)),
0))</f>
        <v>#N/A</v>
      </c>
      <c r="AJ86" s="92" t="e">
        <f>IF('Indtast oplysninger'!AJ44="Nej",0,
IF('Indtast oplysninger'!AJ56&lt;&gt;"Ja",
0.095*(SQRT('Indtast oplysninger'!AJ46*((22-(-10))*0.13*VLOOKUP(AJ53,Tabelværdier!$A$79:$D$82,4,FALSE)))/(0.6+1.32)),
0))</f>
        <v>#N/A</v>
      </c>
      <c r="AK86" s="92" t="e">
        <f>IF('Indtast oplysninger'!AK44="Nej",0,
IF('Indtast oplysninger'!AK56&lt;&gt;"Ja",
0.095*(SQRT('Indtast oplysninger'!AK46*((22-(-10))*0.13*VLOOKUP(AK53,Tabelværdier!$A$79:$D$82,4,FALSE)))/(0.6+1.32)),
0))</f>
        <v>#N/A</v>
      </c>
      <c r="AL86" s="92" t="e">
        <f>IF('Indtast oplysninger'!AL44="Nej",0,
IF('Indtast oplysninger'!AL56&lt;&gt;"Ja",
0.095*(SQRT('Indtast oplysninger'!AL46*((22-(-10))*0.13*VLOOKUP(AL53,Tabelværdier!$A$79:$D$82,4,FALSE)))/(0.6+1.32)),
0))</f>
        <v>#N/A</v>
      </c>
      <c r="AM86" s="92" t="e">
        <f>IF('Indtast oplysninger'!AM44="Nej",0,
IF('Indtast oplysninger'!AM56&lt;&gt;"Ja",
0.095*(SQRT('Indtast oplysninger'!AM46*((22-(-10))*0.13*VLOOKUP(AM53,Tabelværdier!$A$79:$D$82,4,FALSE)))/(0.6+1.32)),
0))</f>
        <v>#N/A</v>
      </c>
      <c r="AN86" s="92" t="e">
        <f>IF('Indtast oplysninger'!AN44="Nej",0,
IF('Indtast oplysninger'!AN56&lt;&gt;"Ja",
0.095*(SQRT('Indtast oplysninger'!AN46*((22-(-10))*0.13*VLOOKUP(AN53,Tabelværdier!$A$79:$D$82,4,FALSE)))/(0.6+1.32)),
0))</f>
        <v>#N/A</v>
      </c>
      <c r="AO86" s="92" t="e">
        <f>IF('Indtast oplysninger'!AO44="Nej",0,
IF('Indtast oplysninger'!AO56&lt;&gt;"Ja",
0.095*(SQRT('Indtast oplysninger'!AO46*((22-(-10))*0.13*VLOOKUP(AO53,Tabelværdier!$A$79:$D$82,4,FALSE)))/(0.6+1.32)),
0))</f>
        <v>#N/A</v>
      </c>
      <c r="AP86" s="92" t="e">
        <f>IF('Indtast oplysninger'!AP44="Nej",0,
IF('Indtast oplysninger'!AP56&lt;&gt;"Ja",
0.095*(SQRT('Indtast oplysninger'!AP46*((22-(-10))*0.13*VLOOKUP(AP53,Tabelværdier!$A$79:$D$82,4,FALSE)))/(0.6+1.32)),
0))</f>
        <v>#N/A</v>
      </c>
      <c r="AQ86" s="92" t="e">
        <f>IF('Indtast oplysninger'!AQ44="Nej",0,
IF('Indtast oplysninger'!AQ56&lt;&gt;"Ja",
0.095*(SQRT('Indtast oplysninger'!AQ46*((22-(-10))*0.13*VLOOKUP(AQ53,Tabelværdier!$A$79:$D$82,4,FALSE)))/(0.6+1.32)),
0))</f>
        <v>#N/A</v>
      </c>
      <c r="AR86" s="92" t="e">
        <f>IF('Indtast oplysninger'!AR44="Nej",0,
IF('Indtast oplysninger'!AR56&lt;&gt;"Ja",
0.095*(SQRT('Indtast oplysninger'!AR46*((22-(-10))*0.13*VLOOKUP(AR53,Tabelværdier!$A$79:$D$82,4,FALSE)))/(0.6+1.32)),
0))</f>
        <v>#N/A</v>
      </c>
      <c r="AS86" s="92" t="e">
        <f>IF('Indtast oplysninger'!AS44="Nej",0,
IF('Indtast oplysninger'!AS56&lt;&gt;"Ja",
0.095*(SQRT('Indtast oplysninger'!AS46*((22-(-10))*0.13*VLOOKUP(AS53,Tabelværdier!$A$79:$D$82,4,FALSE)))/(0.6+1.32)),
0))</f>
        <v>#N/A</v>
      </c>
      <c r="AT86" s="92" t="e">
        <f>IF('Indtast oplysninger'!AT44="Nej",0,
IF('Indtast oplysninger'!AT56&lt;&gt;"Ja",
0.095*(SQRT('Indtast oplysninger'!AT46*((22-(-10))*0.13*VLOOKUP(AT53,Tabelværdier!$A$79:$D$82,4,FALSE)))/(0.6+1.32)),
0))</f>
        <v>#N/A</v>
      </c>
      <c r="AU86" s="92" t="e">
        <f>IF('Indtast oplysninger'!AU44="Nej",0,
IF('Indtast oplysninger'!AU56&lt;&gt;"Ja",
0.095*(SQRT('Indtast oplysninger'!AU46*((22-(-10))*0.13*VLOOKUP(AU53,Tabelværdier!$A$79:$D$82,4,FALSE)))/(0.6+1.32)),
0))</f>
        <v>#N/A</v>
      </c>
      <c r="AV86" s="92" t="e">
        <f>IF('Indtast oplysninger'!AV44="Nej",0,
IF('Indtast oplysninger'!AV56&lt;&gt;"Ja",
0.095*(SQRT('Indtast oplysninger'!AV46*((22-(-10))*0.13*VLOOKUP(AV53,Tabelværdier!$A$79:$D$82,4,FALSE)))/(0.6+1.32)),
0))</f>
        <v>#N/A</v>
      </c>
      <c r="AW86" s="92" t="e">
        <f>IF('Indtast oplysninger'!AW44="Nej",0,
IF('Indtast oplysninger'!AW56&lt;&gt;"Ja",
0.095*(SQRT('Indtast oplysninger'!AW46*((22-(-10))*0.13*VLOOKUP(AW53,Tabelværdier!$A$79:$D$82,4,FALSE)))/(0.6+1.32)),
0))</f>
        <v>#N/A</v>
      </c>
      <c r="AX86" s="92" t="e">
        <f>IF('Indtast oplysninger'!AX44="Nej",0,
IF('Indtast oplysninger'!AX56&lt;&gt;"Ja",
0.095*(SQRT('Indtast oplysninger'!AX46*((22-(-10))*0.13*VLOOKUP(AX53,Tabelværdier!$A$79:$D$82,4,FALSE)))/(0.6+1.32)),
0))</f>
        <v>#N/A</v>
      </c>
      <c r="AY86" s="92" t="e">
        <f>IF('Indtast oplysninger'!AY44="Nej",0,
IF('Indtast oplysninger'!AY56&lt;&gt;"Ja",
0.095*(SQRT('Indtast oplysninger'!AY46*((22-(-10))*0.13*VLOOKUP(AY53,Tabelværdier!$A$79:$D$82,4,FALSE)))/(0.6+1.32)),
0))</f>
        <v>#N/A</v>
      </c>
      <c r="AZ86" s="92" t="e">
        <f>IF('Indtast oplysninger'!AZ44="Nej",0,
IF('Indtast oplysninger'!AZ56&lt;&gt;"Ja",
0.095*(SQRT('Indtast oplysninger'!AZ46*((22-(-10))*0.13*VLOOKUP(AZ53,Tabelværdier!$A$79:$D$82,4,FALSE)))/(0.6+1.32)),
0))</f>
        <v>#N/A</v>
      </c>
      <c r="BA86" s="92" t="e">
        <f>IF('Indtast oplysninger'!BA44="Nej",0,
IF('Indtast oplysninger'!BA56&lt;&gt;"Ja",
0.095*(SQRT('Indtast oplysninger'!BA46*((22-(-10))*0.13*VLOOKUP(BA53,Tabelværdier!$A$79:$D$82,4,FALSE)))/(0.6+1.32)),
0))</f>
        <v>#N/A</v>
      </c>
      <c r="BB86" s="92" t="e">
        <f>IF('Indtast oplysninger'!BB44="Nej",0,
IF('Indtast oplysninger'!BB56&lt;&gt;"Ja",
0.095*(SQRT('Indtast oplysninger'!BB46*((22-(-10))*0.13*VLOOKUP(BB53,Tabelværdier!$A$79:$D$82,4,FALSE)))/(0.6+1.32)),
0))</f>
        <v>#N/A</v>
      </c>
      <c r="BC86" s="92" t="e">
        <f>IF('Indtast oplysninger'!BC44="Nej",0,
IF('Indtast oplysninger'!BC56&lt;&gt;"Ja",
0.095*(SQRT('Indtast oplysninger'!BC46*((22-(-10))*0.13*VLOOKUP(BC53,Tabelværdier!$A$79:$D$82,4,FALSE)))/(0.6+1.32)),
0))</f>
        <v>#N/A</v>
      </c>
      <c r="BD86" s="92" t="e">
        <f>IF('Indtast oplysninger'!BD44="Nej",0,
IF('Indtast oplysninger'!BD56&lt;&gt;"Ja",
0.095*(SQRT('Indtast oplysninger'!BD46*((22-(-10))*0.13*VLOOKUP(BD53,Tabelværdier!$A$79:$D$82,4,FALSE)))/(0.6+1.32)),
0))</f>
        <v>#N/A</v>
      </c>
      <c r="BE86" s="92" t="e">
        <f>IF('Indtast oplysninger'!BE44="Nej",0,
IF('Indtast oplysninger'!BE56&lt;&gt;"Ja",
0.095*(SQRT('Indtast oplysninger'!BE46*((22-(-10))*0.13*VLOOKUP(BE53,Tabelværdier!$A$79:$D$82,4,FALSE)))/(0.6+1.32)),
0))</f>
        <v>#N/A</v>
      </c>
      <c r="BF86" s="92" t="e">
        <f>IF('Indtast oplysninger'!BF44="Nej",0,
IF('Indtast oplysninger'!BF56&lt;&gt;"Ja",
0.095*(SQRT('Indtast oplysninger'!BF46*((22-(-10))*0.13*VLOOKUP(BF53,Tabelværdier!$A$79:$D$82,4,FALSE)))/(0.6+1.32)),
0))</f>
        <v>#N/A</v>
      </c>
      <c r="BG86" s="92" t="e">
        <f>IF('Indtast oplysninger'!BG44="Nej",0,
IF('Indtast oplysninger'!BG56&lt;&gt;"Ja",
0.095*(SQRT('Indtast oplysninger'!BG46*((22-(-10))*0.13*VLOOKUP(BG53,Tabelværdier!$A$79:$D$82,4,FALSE)))/(0.6+1.32)),
0))</f>
        <v>#N/A</v>
      </c>
      <c r="BH86" s="92" t="e">
        <f>IF('Indtast oplysninger'!BH44="Nej",0,
IF('Indtast oplysninger'!BH56&lt;&gt;"Ja",
0.095*(SQRT('Indtast oplysninger'!BH46*((22-(-10))*0.13*VLOOKUP(BH53,Tabelværdier!$A$79:$D$82,4,FALSE)))/(0.6+1.32)),
0))</f>
        <v>#N/A</v>
      </c>
      <c r="BI86" s="92" t="e">
        <f>IF('Indtast oplysninger'!BI44="Nej",0,
IF('Indtast oplysninger'!BI56&lt;&gt;"Ja",
0.095*(SQRT('Indtast oplysninger'!BI46*((22-(-10))*0.13*VLOOKUP(BI53,Tabelværdier!$A$79:$D$82,4,FALSE)))/(0.6+1.32)),
0))</f>
        <v>#N/A</v>
      </c>
      <c r="BJ86" s="92" t="e">
        <f>IF('Indtast oplysninger'!BJ44="Nej",0,
IF('Indtast oplysninger'!BJ56&lt;&gt;"Ja",
0.095*(SQRT('Indtast oplysninger'!BJ46*((22-(-10))*0.13*VLOOKUP(BJ53,Tabelværdier!$A$79:$D$82,4,FALSE)))/(0.6+1.32)),
0))</f>
        <v>#N/A</v>
      </c>
      <c r="BK86" s="92" t="e">
        <f>IF('Indtast oplysninger'!BK44="Nej",0,
IF('Indtast oplysninger'!BK56&lt;&gt;"Ja",
0.095*(SQRT('Indtast oplysninger'!BK46*((22-(-10))*0.13*VLOOKUP(BK53,Tabelværdier!$A$79:$D$82,4,FALSE)))/(0.6+1.32)),
0))</f>
        <v>#N/A</v>
      </c>
    </row>
    <row r="87" spans="2:63" x14ac:dyDescent="0.4">
      <c r="B87" s="84" t="s">
        <v>164</v>
      </c>
      <c r="C87" s="99" t="s">
        <v>420</v>
      </c>
      <c r="D87" s="99" t="s">
        <v>236</v>
      </c>
      <c r="E87" s="92">
        <f>IF('Indtast oplysninger'!E64="Nej",0,
IF('Indtast oplysninger'!E76&lt;&gt;"Ja",
0.095*(SQRT('Indtast oplysninger'!E66*((22-(-10))*0.13*VLOOKUP(E55,Tabelværdier!$A$79:$D$82,4,FALSE)))/(0.6+1.32)),
0))</f>
        <v>9.3260551048899798E-2</v>
      </c>
      <c r="F87" s="92">
        <f>IF('Indtast oplysninger'!F64="Nej",0,
IF('Indtast oplysninger'!F76&lt;&gt;"Ja",
0.095*(SQRT('Indtast oplysninger'!F66*((22-(-10))*0.13*VLOOKUP(F55,Tabelværdier!$A$79:$D$82,4,FALSE)))/(0.6+1.32)),
0))</f>
        <v>0</v>
      </c>
      <c r="G87" s="92">
        <f>IF('Indtast oplysninger'!G64="Nej",0,
IF('Indtast oplysninger'!G76&lt;&gt;"Ja",
0.095*(SQRT('Indtast oplysninger'!G66*((22-(-10))*0.13*VLOOKUP(G55,Tabelværdier!$A$79:$D$82,4,FALSE)))/(0.6+1.32)),
0))</f>
        <v>0</v>
      </c>
      <c r="H87" s="92">
        <f>IF('Indtast oplysninger'!H64="Nej",0,
IF('Indtast oplysninger'!H76&lt;&gt;"Ja",
0.095*(SQRT('Indtast oplysninger'!H66*((22-(-10))*0.13*VLOOKUP(H55,Tabelværdier!$A$79:$D$82,4,FALSE)))/(0.6+1.32)),
0))</f>
        <v>0</v>
      </c>
      <c r="I87" s="92" t="e">
        <f>IF('Indtast oplysninger'!I64="Nej",0,
IF('Indtast oplysninger'!I76&lt;&gt;"Ja",
0.095*(SQRT('Indtast oplysninger'!I66*((22-(-10))*0.13*VLOOKUP(I55,Tabelværdier!$A$79:$D$82,4,FALSE)))/(0.6+1.32)),
0))</f>
        <v>#N/A</v>
      </c>
      <c r="J87" s="92" t="e">
        <f>IF('Indtast oplysninger'!J64="Nej",0,
IF('Indtast oplysninger'!J76&lt;&gt;"Ja",
0.095*(SQRT('Indtast oplysninger'!J66*((22-(-10))*0.13*VLOOKUP(J55,Tabelværdier!$A$79:$D$82,4,FALSE)))/(0.6+1.32)),
0))</f>
        <v>#N/A</v>
      </c>
      <c r="K87" s="92" t="e">
        <f>IF('Indtast oplysninger'!K64="Nej",0,
IF('Indtast oplysninger'!K76&lt;&gt;"Ja",
0.095*(SQRT('Indtast oplysninger'!K66*((22-(-10))*0.13*VLOOKUP(K55,Tabelværdier!$A$79:$D$82,4,FALSE)))/(0.6+1.32)),
0))</f>
        <v>#N/A</v>
      </c>
      <c r="L87" s="92" t="e">
        <f>IF('Indtast oplysninger'!L64="Nej",0,
IF('Indtast oplysninger'!L76&lt;&gt;"Ja",
0.095*(SQRT('Indtast oplysninger'!L66*((22-(-10))*0.13*VLOOKUP(L55,Tabelværdier!$A$79:$D$82,4,FALSE)))/(0.6+1.32)),
0))</f>
        <v>#N/A</v>
      </c>
      <c r="M87" s="92" t="e">
        <f>IF('Indtast oplysninger'!M64="Nej",0,
IF('Indtast oplysninger'!M76&lt;&gt;"Ja",
0.095*(SQRT('Indtast oplysninger'!M66*((22-(-10))*0.13*VLOOKUP(M55,Tabelværdier!$A$79:$D$82,4,FALSE)))/(0.6+1.32)),
0))</f>
        <v>#N/A</v>
      </c>
      <c r="N87" s="92" t="e">
        <f>IF('Indtast oplysninger'!N64="Nej",0,
IF('Indtast oplysninger'!N76&lt;&gt;"Ja",
0.095*(SQRT('Indtast oplysninger'!N66*((22-(-10))*0.13*VLOOKUP(N55,Tabelværdier!$A$79:$D$82,4,FALSE)))/(0.6+1.32)),
0))</f>
        <v>#N/A</v>
      </c>
      <c r="O87" s="92" t="e">
        <f>IF('Indtast oplysninger'!O64="Nej",0,
IF('Indtast oplysninger'!O76&lt;&gt;"Ja",
0.095*(SQRT('Indtast oplysninger'!O66*((22-(-10))*0.13*VLOOKUP(O55,Tabelværdier!$A$79:$D$82,4,FALSE)))/(0.6+1.32)),
0))</f>
        <v>#N/A</v>
      </c>
      <c r="P87" s="92" t="e">
        <f>IF('Indtast oplysninger'!P64="Nej",0,
IF('Indtast oplysninger'!P76&lt;&gt;"Ja",
0.095*(SQRT('Indtast oplysninger'!P66*((22-(-10))*0.13*VLOOKUP(P55,Tabelværdier!$A$79:$D$82,4,FALSE)))/(0.6+1.32)),
0))</f>
        <v>#N/A</v>
      </c>
      <c r="Q87" s="92" t="e">
        <f>IF('Indtast oplysninger'!Q64="Nej",0,
IF('Indtast oplysninger'!Q76&lt;&gt;"Ja",
0.095*(SQRT('Indtast oplysninger'!Q66*((22-(-10))*0.13*VLOOKUP(Q55,Tabelværdier!$A$79:$D$82,4,FALSE)))/(0.6+1.32)),
0))</f>
        <v>#N/A</v>
      </c>
      <c r="R87" s="92" t="e">
        <f>IF('Indtast oplysninger'!R64="Nej",0,
IF('Indtast oplysninger'!R76&lt;&gt;"Ja",
0.095*(SQRT('Indtast oplysninger'!R66*((22-(-10))*0.13*VLOOKUP(R55,Tabelværdier!$A$79:$D$82,4,FALSE)))/(0.6+1.32)),
0))</f>
        <v>#N/A</v>
      </c>
      <c r="S87" s="92" t="e">
        <f>IF('Indtast oplysninger'!S64="Nej",0,
IF('Indtast oplysninger'!S76&lt;&gt;"Ja",
0.095*(SQRT('Indtast oplysninger'!S66*((22-(-10))*0.13*VLOOKUP(S55,Tabelværdier!$A$79:$D$82,4,FALSE)))/(0.6+1.32)),
0))</f>
        <v>#N/A</v>
      </c>
      <c r="T87" s="92" t="e">
        <f>IF('Indtast oplysninger'!T64="Nej",0,
IF('Indtast oplysninger'!T76&lt;&gt;"Ja",
0.095*(SQRT('Indtast oplysninger'!T66*((22-(-10))*0.13*VLOOKUP(T55,Tabelværdier!$A$79:$D$82,4,FALSE)))/(0.6+1.32)),
0))</f>
        <v>#N/A</v>
      </c>
      <c r="U87" s="92" t="e">
        <f>IF('Indtast oplysninger'!U64="Nej",0,
IF('Indtast oplysninger'!U76&lt;&gt;"Ja",
0.095*(SQRT('Indtast oplysninger'!U66*((22-(-10))*0.13*VLOOKUP(U55,Tabelværdier!$A$79:$D$82,4,FALSE)))/(0.6+1.32)),
0))</f>
        <v>#N/A</v>
      </c>
      <c r="V87" s="92" t="e">
        <f>IF('Indtast oplysninger'!V64="Nej",0,
IF('Indtast oplysninger'!V76&lt;&gt;"Ja",
0.095*(SQRT('Indtast oplysninger'!V66*((22-(-10))*0.13*VLOOKUP(V55,Tabelværdier!$A$79:$D$82,4,FALSE)))/(0.6+1.32)),
0))</f>
        <v>#N/A</v>
      </c>
      <c r="W87" s="92" t="e">
        <f>IF('Indtast oplysninger'!W64="Nej",0,
IF('Indtast oplysninger'!W76&lt;&gt;"Ja",
0.095*(SQRT('Indtast oplysninger'!W66*((22-(-10))*0.13*VLOOKUP(W55,Tabelværdier!$A$79:$D$82,4,FALSE)))/(0.6+1.32)),
0))</f>
        <v>#N/A</v>
      </c>
      <c r="X87" s="92" t="e">
        <f>IF('Indtast oplysninger'!X64="Nej",0,
IF('Indtast oplysninger'!X76&lt;&gt;"Ja",
0.095*(SQRT('Indtast oplysninger'!X66*((22-(-10))*0.13*VLOOKUP(X55,Tabelværdier!$A$79:$D$82,4,FALSE)))/(0.6+1.32)),
0))</f>
        <v>#N/A</v>
      </c>
      <c r="Y87" s="92" t="e">
        <f>IF('Indtast oplysninger'!Y64="Nej",0,
IF('Indtast oplysninger'!Y76&lt;&gt;"Ja",
0.095*(SQRT('Indtast oplysninger'!Y66*((22-(-10))*0.13*VLOOKUP(Y55,Tabelværdier!$A$79:$D$82,4,FALSE)))/(0.6+1.32)),
0))</f>
        <v>#N/A</v>
      </c>
      <c r="Z87" s="92" t="e">
        <f>IF('Indtast oplysninger'!Z64="Nej",0,
IF('Indtast oplysninger'!Z76&lt;&gt;"Ja",
0.095*(SQRT('Indtast oplysninger'!Z66*((22-(-10))*0.13*VLOOKUP(Z55,Tabelværdier!$A$79:$D$82,4,FALSE)))/(0.6+1.32)),
0))</f>
        <v>#N/A</v>
      </c>
      <c r="AA87" s="92" t="e">
        <f>IF('Indtast oplysninger'!AA64="Nej",0,
IF('Indtast oplysninger'!AA76&lt;&gt;"Ja",
0.095*(SQRT('Indtast oplysninger'!AA66*((22-(-10))*0.13*VLOOKUP(AA55,Tabelværdier!$A$79:$D$82,4,FALSE)))/(0.6+1.32)),
0))</f>
        <v>#N/A</v>
      </c>
      <c r="AB87" s="92" t="e">
        <f>IF('Indtast oplysninger'!AB64="Nej",0,
IF('Indtast oplysninger'!AB76&lt;&gt;"Ja",
0.095*(SQRT('Indtast oplysninger'!AB66*((22-(-10))*0.13*VLOOKUP(AB55,Tabelværdier!$A$79:$D$82,4,FALSE)))/(0.6+1.32)),
0))</f>
        <v>#N/A</v>
      </c>
      <c r="AC87" s="92" t="e">
        <f>IF('Indtast oplysninger'!AC64="Nej",0,
IF('Indtast oplysninger'!AC76&lt;&gt;"Ja",
0.095*(SQRT('Indtast oplysninger'!AC66*((22-(-10))*0.13*VLOOKUP(AC55,Tabelværdier!$A$79:$D$82,4,FALSE)))/(0.6+1.32)),
0))</f>
        <v>#N/A</v>
      </c>
      <c r="AD87" s="92" t="e">
        <f>IF('Indtast oplysninger'!AD64="Nej",0,
IF('Indtast oplysninger'!AD76&lt;&gt;"Ja",
0.095*(SQRT('Indtast oplysninger'!AD66*((22-(-10))*0.13*VLOOKUP(AD55,Tabelværdier!$A$79:$D$82,4,FALSE)))/(0.6+1.32)),
0))</f>
        <v>#N/A</v>
      </c>
      <c r="AE87" s="92" t="e">
        <f>IF('Indtast oplysninger'!AE64="Nej",0,
IF('Indtast oplysninger'!AE76&lt;&gt;"Ja",
0.095*(SQRT('Indtast oplysninger'!AE66*((22-(-10))*0.13*VLOOKUP(AE55,Tabelværdier!$A$79:$D$82,4,FALSE)))/(0.6+1.32)),
0))</f>
        <v>#N/A</v>
      </c>
      <c r="AF87" s="92" t="e">
        <f>IF('Indtast oplysninger'!AF64="Nej",0,
IF('Indtast oplysninger'!AF76&lt;&gt;"Ja",
0.095*(SQRT('Indtast oplysninger'!AF66*((22-(-10))*0.13*VLOOKUP(AF55,Tabelværdier!$A$79:$D$82,4,FALSE)))/(0.6+1.32)),
0))</f>
        <v>#N/A</v>
      </c>
      <c r="AG87" s="92" t="e">
        <f>IF('Indtast oplysninger'!AG64="Nej",0,
IF('Indtast oplysninger'!AG76&lt;&gt;"Ja",
0.095*(SQRT('Indtast oplysninger'!AG66*((22-(-10))*0.13*VLOOKUP(AG55,Tabelværdier!$A$79:$D$82,4,FALSE)))/(0.6+1.32)),
0))</f>
        <v>#N/A</v>
      </c>
      <c r="AH87" s="92" t="e">
        <f>IF('Indtast oplysninger'!AH64="Nej",0,
IF('Indtast oplysninger'!AH76&lt;&gt;"Ja",
0.095*(SQRT('Indtast oplysninger'!AH66*((22-(-10))*0.13*VLOOKUP(AH55,Tabelværdier!$A$79:$D$82,4,FALSE)))/(0.6+1.32)),
0))</f>
        <v>#N/A</v>
      </c>
      <c r="AI87" s="92" t="e">
        <f>IF('Indtast oplysninger'!AI64="Nej",0,
IF('Indtast oplysninger'!AI76&lt;&gt;"Ja",
0.095*(SQRT('Indtast oplysninger'!AI66*((22-(-10))*0.13*VLOOKUP(AI55,Tabelværdier!$A$79:$D$82,4,FALSE)))/(0.6+1.32)),
0))</f>
        <v>#N/A</v>
      </c>
      <c r="AJ87" s="92" t="e">
        <f>IF('Indtast oplysninger'!AJ64="Nej",0,
IF('Indtast oplysninger'!AJ76&lt;&gt;"Ja",
0.095*(SQRT('Indtast oplysninger'!AJ66*((22-(-10))*0.13*VLOOKUP(AJ55,Tabelværdier!$A$79:$D$82,4,FALSE)))/(0.6+1.32)),
0))</f>
        <v>#N/A</v>
      </c>
      <c r="AK87" s="92" t="e">
        <f>IF('Indtast oplysninger'!AK64="Nej",0,
IF('Indtast oplysninger'!AK76&lt;&gt;"Ja",
0.095*(SQRT('Indtast oplysninger'!AK66*((22-(-10))*0.13*VLOOKUP(AK55,Tabelværdier!$A$79:$D$82,4,FALSE)))/(0.6+1.32)),
0))</f>
        <v>#N/A</v>
      </c>
      <c r="AL87" s="92" t="e">
        <f>IF('Indtast oplysninger'!AL64="Nej",0,
IF('Indtast oplysninger'!AL76&lt;&gt;"Ja",
0.095*(SQRT('Indtast oplysninger'!AL66*((22-(-10))*0.13*VLOOKUP(AL55,Tabelværdier!$A$79:$D$82,4,FALSE)))/(0.6+1.32)),
0))</f>
        <v>#N/A</v>
      </c>
      <c r="AM87" s="92" t="e">
        <f>IF('Indtast oplysninger'!AM64="Nej",0,
IF('Indtast oplysninger'!AM76&lt;&gt;"Ja",
0.095*(SQRT('Indtast oplysninger'!AM66*((22-(-10))*0.13*VLOOKUP(AM55,Tabelværdier!$A$79:$D$82,4,FALSE)))/(0.6+1.32)),
0))</f>
        <v>#N/A</v>
      </c>
      <c r="AN87" s="92" t="e">
        <f>IF('Indtast oplysninger'!AN64="Nej",0,
IF('Indtast oplysninger'!AN76&lt;&gt;"Ja",
0.095*(SQRT('Indtast oplysninger'!AN66*((22-(-10))*0.13*VLOOKUP(AN55,Tabelværdier!$A$79:$D$82,4,FALSE)))/(0.6+1.32)),
0))</f>
        <v>#N/A</v>
      </c>
      <c r="AO87" s="92" t="e">
        <f>IF('Indtast oplysninger'!AO64="Nej",0,
IF('Indtast oplysninger'!AO76&lt;&gt;"Ja",
0.095*(SQRT('Indtast oplysninger'!AO66*((22-(-10))*0.13*VLOOKUP(AO55,Tabelværdier!$A$79:$D$82,4,FALSE)))/(0.6+1.32)),
0))</f>
        <v>#N/A</v>
      </c>
      <c r="AP87" s="92" t="e">
        <f>IF('Indtast oplysninger'!AP64="Nej",0,
IF('Indtast oplysninger'!AP76&lt;&gt;"Ja",
0.095*(SQRT('Indtast oplysninger'!AP66*((22-(-10))*0.13*VLOOKUP(AP55,Tabelværdier!$A$79:$D$82,4,FALSE)))/(0.6+1.32)),
0))</f>
        <v>#N/A</v>
      </c>
      <c r="AQ87" s="92" t="e">
        <f>IF('Indtast oplysninger'!AQ64="Nej",0,
IF('Indtast oplysninger'!AQ76&lt;&gt;"Ja",
0.095*(SQRT('Indtast oplysninger'!AQ66*((22-(-10))*0.13*VLOOKUP(AQ55,Tabelværdier!$A$79:$D$82,4,FALSE)))/(0.6+1.32)),
0))</f>
        <v>#N/A</v>
      </c>
      <c r="AR87" s="92" t="e">
        <f>IF('Indtast oplysninger'!AR64="Nej",0,
IF('Indtast oplysninger'!AR76&lt;&gt;"Ja",
0.095*(SQRT('Indtast oplysninger'!AR66*((22-(-10))*0.13*VLOOKUP(AR55,Tabelværdier!$A$79:$D$82,4,FALSE)))/(0.6+1.32)),
0))</f>
        <v>#N/A</v>
      </c>
      <c r="AS87" s="92" t="e">
        <f>IF('Indtast oplysninger'!AS64="Nej",0,
IF('Indtast oplysninger'!AS76&lt;&gt;"Ja",
0.095*(SQRT('Indtast oplysninger'!AS66*((22-(-10))*0.13*VLOOKUP(AS55,Tabelværdier!$A$79:$D$82,4,FALSE)))/(0.6+1.32)),
0))</f>
        <v>#N/A</v>
      </c>
      <c r="AT87" s="92" t="e">
        <f>IF('Indtast oplysninger'!AT64="Nej",0,
IF('Indtast oplysninger'!AT76&lt;&gt;"Ja",
0.095*(SQRT('Indtast oplysninger'!AT66*((22-(-10))*0.13*VLOOKUP(AT55,Tabelværdier!$A$79:$D$82,4,FALSE)))/(0.6+1.32)),
0))</f>
        <v>#N/A</v>
      </c>
      <c r="AU87" s="92" t="e">
        <f>IF('Indtast oplysninger'!AU64="Nej",0,
IF('Indtast oplysninger'!AU76&lt;&gt;"Ja",
0.095*(SQRT('Indtast oplysninger'!AU66*((22-(-10))*0.13*VLOOKUP(AU55,Tabelværdier!$A$79:$D$82,4,FALSE)))/(0.6+1.32)),
0))</f>
        <v>#N/A</v>
      </c>
      <c r="AV87" s="92" t="e">
        <f>IF('Indtast oplysninger'!AV64="Nej",0,
IF('Indtast oplysninger'!AV76&lt;&gt;"Ja",
0.095*(SQRT('Indtast oplysninger'!AV66*((22-(-10))*0.13*VLOOKUP(AV55,Tabelværdier!$A$79:$D$82,4,FALSE)))/(0.6+1.32)),
0))</f>
        <v>#N/A</v>
      </c>
      <c r="AW87" s="92" t="e">
        <f>IF('Indtast oplysninger'!AW64="Nej",0,
IF('Indtast oplysninger'!AW76&lt;&gt;"Ja",
0.095*(SQRT('Indtast oplysninger'!AW66*((22-(-10))*0.13*VLOOKUP(AW55,Tabelværdier!$A$79:$D$82,4,FALSE)))/(0.6+1.32)),
0))</f>
        <v>#N/A</v>
      </c>
      <c r="AX87" s="92" t="e">
        <f>IF('Indtast oplysninger'!AX64="Nej",0,
IF('Indtast oplysninger'!AX76&lt;&gt;"Ja",
0.095*(SQRT('Indtast oplysninger'!AX66*((22-(-10))*0.13*VLOOKUP(AX55,Tabelværdier!$A$79:$D$82,4,FALSE)))/(0.6+1.32)),
0))</f>
        <v>#N/A</v>
      </c>
      <c r="AY87" s="92" t="e">
        <f>IF('Indtast oplysninger'!AY64="Nej",0,
IF('Indtast oplysninger'!AY76&lt;&gt;"Ja",
0.095*(SQRT('Indtast oplysninger'!AY66*((22-(-10))*0.13*VLOOKUP(AY55,Tabelværdier!$A$79:$D$82,4,FALSE)))/(0.6+1.32)),
0))</f>
        <v>#N/A</v>
      </c>
      <c r="AZ87" s="92" t="e">
        <f>IF('Indtast oplysninger'!AZ64="Nej",0,
IF('Indtast oplysninger'!AZ76&lt;&gt;"Ja",
0.095*(SQRT('Indtast oplysninger'!AZ66*((22-(-10))*0.13*VLOOKUP(AZ55,Tabelværdier!$A$79:$D$82,4,FALSE)))/(0.6+1.32)),
0))</f>
        <v>#N/A</v>
      </c>
      <c r="BA87" s="92" t="e">
        <f>IF('Indtast oplysninger'!BA64="Nej",0,
IF('Indtast oplysninger'!BA76&lt;&gt;"Ja",
0.095*(SQRT('Indtast oplysninger'!BA66*((22-(-10))*0.13*VLOOKUP(BA55,Tabelværdier!$A$79:$D$82,4,FALSE)))/(0.6+1.32)),
0))</f>
        <v>#N/A</v>
      </c>
      <c r="BB87" s="92" t="e">
        <f>IF('Indtast oplysninger'!BB64="Nej",0,
IF('Indtast oplysninger'!BB76&lt;&gt;"Ja",
0.095*(SQRT('Indtast oplysninger'!BB66*((22-(-10))*0.13*VLOOKUP(BB55,Tabelværdier!$A$79:$D$82,4,FALSE)))/(0.6+1.32)),
0))</f>
        <v>#N/A</v>
      </c>
      <c r="BC87" s="92" t="e">
        <f>IF('Indtast oplysninger'!BC64="Nej",0,
IF('Indtast oplysninger'!BC76&lt;&gt;"Ja",
0.095*(SQRT('Indtast oplysninger'!BC66*((22-(-10))*0.13*VLOOKUP(BC55,Tabelværdier!$A$79:$D$82,4,FALSE)))/(0.6+1.32)),
0))</f>
        <v>#N/A</v>
      </c>
      <c r="BD87" s="92" t="e">
        <f>IF('Indtast oplysninger'!BD64="Nej",0,
IF('Indtast oplysninger'!BD76&lt;&gt;"Ja",
0.095*(SQRT('Indtast oplysninger'!BD66*((22-(-10))*0.13*VLOOKUP(BD55,Tabelværdier!$A$79:$D$82,4,FALSE)))/(0.6+1.32)),
0))</f>
        <v>#N/A</v>
      </c>
      <c r="BE87" s="92" t="e">
        <f>IF('Indtast oplysninger'!BE64="Nej",0,
IF('Indtast oplysninger'!BE76&lt;&gt;"Ja",
0.095*(SQRT('Indtast oplysninger'!BE66*((22-(-10))*0.13*VLOOKUP(BE55,Tabelværdier!$A$79:$D$82,4,FALSE)))/(0.6+1.32)),
0))</f>
        <v>#N/A</v>
      </c>
      <c r="BF87" s="92" t="e">
        <f>IF('Indtast oplysninger'!BF64="Nej",0,
IF('Indtast oplysninger'!BF76&lt;&gt;"Ja",
0.095*(SQRT('Indtast oplysninger'!BF66*((22-(-10))*0.13*VLOOKUP(BF55,Tabelværdier!$A$79:$D$82,4,FALSE)))/(0.6+1.32)),
0))</f>
        <v>#N/A</v>
      </c>
      <c r="BG87" s="92" t="e">
        <f>IF('Indtast oplysninger'!BG64="Nej",0,
IF('Indtast oplysninger'!BG76&lt;&gt;"Ja",
0.095*(SQRT('Indtast oplysninger'!BG66*((22-(-10))*0.13*VLOOKUP(BG55,Tabelværdier!$A$79:$D$82,4,FALSE)))/(0.6+1.32)),
0))</f>
        <v>#N/A</v>
      </c>
      <c r="BH87" s="92" t="e">
        <f>IF('Indtast oplysninger'!BH64="Nej",0,
IF('Indtast oplysninger'!BH76&lt;&gt;"Ja",
0.095*(SQRT('Indtast oplysninger'!BH66*((22-(-10))*0.13*VLOOKUP(BH55,Tabelværdier!$A$79:$D$82,4,FALSE)))/(0.6+1.32)),
0))</f>
        <v>#N/A</v>
      </c>
      <c r="BI87" s="92" t="e">
        <f>IF('Indtast oplysninger'!BI64="Nej",0,
IF('Indtast oplysninger'!BI76&lt;&gt;"Ja",
0.095*(SQRT('Indtast oplysninger'!BI66*((22-(-10))*0.13*VLOOKUP(BI55,Tabelværdier!$A$79:$D$82,4,FALSE)))/(0.6+1.32)),
0))</f>
        <v>#N/A</v>
      </c>
      <c r="BJ87" s="92" t="e">
        <f>IF('Indtast oplysninger'!BJ64="Nej",0,
IF('Indtast oplysninger'!BJ76&lt;&gt;"Ja",
0.095*(SQRT('Indtast oplysninger'!BJ66*((22-(-10))*0.13*VLOOKUP(BJ55,Tabelværdier!$A$79:$D$82,4,FALSE)))/(0.6+1.32)),
0))</f>
        <v>#N/A</v>
      </c>
      <c r="BK87" s="92" t="e">
        <f>IF('Indtast oplysninger'!BK64="Nej",0,
IF('Indtast oplysninger'!BK76&lt;&gt;"Ja",
0.095*(SQRT('Indtast oplysninger'!BK66*((22-(-10))*0.13*VLOOKUP(BK55,Tabelværdier!$A$79:$D$82,4,FALSE)))/(0.6+1.32)),
0))</f>
        <v>#N/A</v>
      </c>
    </row>
    <row r="88" spans="2:63" x14ac:dyDescent="0.4">
      <c r="B88" s="84" t="s">
        <v>145</v>
      </c>
      <c r="C88" s="99" t="s">
        <v>420</v>
      </c>
      <c r="D88" s="99" t="s">
        <v>236</v>
      </c>
      <c r="E88" s="92">
        <f>IF('Indtast oplysninger'!E84="Nej",0,
IF('Indtast oplysninger'!E96&lt;&gt;"Ja",
0.095*(SQRT('Indtast oplysninger'!E86*((22-(-10))*0.13*VLOOKUP(E57,Tabelværdier!$A$79:$D$82,4,FALSE)))/(0.6+1.32)),
0))</f>
        <v>0.11577025410748269</v>
      </c>
      <c r="F88" s="92">
        <f>IF('Indtast oplysninger'!F84="Nej",0,
IF('Indtast oplysninger'!F96&lt;&gt;"Ja",
0.095*(SQRT('Indtast oplysninger'!F86*((22-(-10))*0.13*VLOOKUP(F57,Tabelværdier!$A$79:$D$82,4,FALSE)))/(0.6+1.32)),
0))</f>
        <v>0</v>
      </c>
      <c r="G88" s="92">
        <f>IF('Indtast oplysninger'!G84="Nej",0,
IF('Indtast oplysninger'!G96&lt;&gt;"Ja",
0.095*(SQRT('Indtast oplysninger'!G86*((22-(-10))*0.13*VLOOKUP(G57,Tabelværdier!$A$79:$D$82,4,FALSE)))/(0.6+1.32)),
0))</f>
        <v>0</v>
      </c>
      <c r="H88" s="92">
        <f>IF('Indtast oplysninger'!H84="Nej",0,
IF('Indtast oplysninger'!H96&lt;&gt;"Ja",
0.095*(SQRT('Indtast oplysninger'!H86*((22-(-10))*0.13*VLOOKUP(H57,Tabelværdier!$A$79:$D$82,4,FALSE)))/(0.6+1.32)),
0))</f>
        <v>0</v>
      </c>
      <c r="I88" s="92" t="e">
        <f>IF('Indtast oplysninger'!I84="Nej",0,
IF('Indtast oplysninger'!I96&lt;&gt;"Ja",
0.095*(SQRT('Indtast oplysninger'!I86*((22-(-10))*0.13*VLOOKUP(I57,Tabelværdier!$A$79:$D$82,4,FALSE)))/(0.6+1.32)),
0))</f>
        <v>#N/A</v>
      </c>
      <c r="J88" s="92" t="e">
        <f>IF('Indtast oplysninger'!J84="Nej",0,
IF('Indtast oplysninger'!J96&lt;&gt;"Ja",
0.095*(SQRT('Indtast oplysninger'!J86*((22-(-10))*0.13*VLOOKUP(J57,Tabelværdier!$A$79:$D$82,4,FALSE)))/(0.6+1.32)),
0))</f>
        <v>#N/A</v>
      </c>
      <c r="K88" s="92" t="e">
        <f>IF('Indtast oplysninger'!K84="Nej",0,
IF('Indtast oplysninger'!K96&lt;&gt;"Ja",
0.095*(SQRT('Indtast oplysninger'!K86*((22-(-10))*0.13*VLOOKUP(K57,Tabelværdier!$A$79:$D$82,4,FALSE)))/(0.6+1.32)),
0))</f>
        <v>#N/A</v>
      </c>
      <c r="L88" s="92" t="e">
        <f>IF('Indtast oplysninger'!L84="Nej",0,
IF('Indtast oplysninger'!L96&lt;&gt;"Ja",
0.095*(SQRT('Indtast oplysninger'!L86*((22-(-10))*0.13*VLOOKUP(L57,Tabelværdier!$A$79:$D$82,4,FALSE)))/(0.6+1.32)),
0))</f>
        <v>#N/A</v>
      </c>
      <c r="M88" s="92" t="e">
        <f>IF('Indtast oplysninger'!M84="Nej",0,
IF('Indtast oplysninger'!M96&lt;&gt;"Ja",
0.095*(SQRT('Indtast oplysninger'!M86*((22-(-10))*0.13*VLOOKUP(M57,Tabelværdier!$A$79:$D$82,4,FALSE)))/(0.6+1.32)),
0))</f>
        <v>#N/A</v>
      </c>
      <c r="N88" s="92" t="e">
        <f>IF('Indtast oplysninger'!N84="Nej",0,
IF('Indtast oplysninger'!N96&lt;&gt;"Ja",
0.095*(SQRT('Indtast oplysninger'!N86*((22-(-10))*0.13*VLOOKUP(N57,Tabelværdier!$A$79:$D$82,4,FALSE)))/(0.6+1.32)),
0))</f>
        <v>#N/A</v>
      </c>
      <c r="O88" s="92" t="e">
        <f>IF('Indtast oplysninger'!O84="Nej",0,
IF('Indtast oplysninger'!O96&lt;&gt;"Ja",
0.095*(SQRT('Indtast oplysninger'!O86*((22-(-10))*0.13*VLOOKUP(O57,Tabelværdier!$A$79:$D$82,4,FALSE)))/(0.6+1.32)),
0))</f>
        <v>#N/A</v>
      </c>
      <c r="P88" s="92" t="e">
        <f>IF('Indtast oplysninger'!P84="Nej",0,
IF('Indtast oplysninger'!P96&lt;&gt;"Ja",
0.095*(SQRT('Indtast oplysninger'!P86*((22-(-10))*0.13*VLOOKUP(P57,Tabelværdier!$A$79:$D$82,4,FALSE)))/(0.6+1.32)),
0))</f>
        <v>#N/A</v>
      </c>
      <c r="Q88" s="92" t="e">
        <f>IF('Indtast oplysninger'!Q84="Nej",0,
IF('Indtast oplysninger'!Q96&lt;&gt;"Ja",
0.095*(SQRT('Indtast oplysninger'!Q86*((22-(-10))*0.13*VLOOKUP(Q57,Tabelværdier!$A$79:$D$82,4,FALSE)))/(0.6+1.32)),
0))</f>
        <v>#N/A</v>
      </c>
      <c r="R88" s="92" t="e">
        <f>IF('Indtast oplysninger'!R84="Nej",0,
IF('Indtast oplysninger'!R96&lt;&gt;"Ja",
0.095*(SQRT('Indtast oplysninger'!R86*((22-(-10))*0.13*VLOOKUP(R57,Tabelværdier!$A$79:$D$82,4,FALSE)))/(0.6+1.32)),
0))</f>
        <v>#N/A</v>
      </c>
      <c r="S88" s="92" t="e">
        <f>IF('Indtast oplysninger'!S84="Nej",0,
IF('Indtast oplysninger'!S96&lt;&gt;"Ja",
0.095*(SQRT('Indtast oplysninger'!S86*((22-(-10))*0.13*VLOOKUP(S57,Tabelværdier!$A$79:$D$82,4,FALSE)))/(0.6+1.32)),
0))</f>
        <v>#N/A</v>
      </c>
      <c r="T88" s="92" t="e">
        <f>IF('Indtast oplysninger'!T84="Nej",0,
IF('Indtast oplysninger'!T96&lt;&gt;"Ja",
0.095*(SQRT('Indtast oplysninger'!T86*((22-(-10))*0.13*VLOOKUP(T57,Tabelværdier!$A$79:$D$82,4,FALSE)))/(0.6+1.32)),
0))</f>
        <v>#N/A</v>
      </c>
      <c r="U88" s="92" t="e">
        <f>IF('Indtast oplysninger'!U84="Nej",0,
IF('Indtast oplysninger'!U96&lt;&gt;"Ja",
0.095*(SQRT('Indtast oplysninger'!U86*((22-(-10))*0.13*VLOOKUP(U57,Tabelværdier!$A$79:$D$82,4,FALSE)))/(0.6+1.32)),
0))</f>
        <v>#N/A</v>
      </c>
      <c r="V88" s="92" t="e">
        <f>IF('Indtast oplysninger'!V84="Nej",0,
IF('Indtast oplysninger'!V96&lt;&gt;"Ja",
0.095*(SQRT('Indtast oplysninger'!V86*((22-(-10))*0.13*VLOOKUP(V57,Tabelværdier!$A$79:$D$82,4,FALSE)))/(0.6+1.32)),
0))</f>
        <v>#N/A</v>
      </c>
      <c r="W88" s="92" t="e">
        <f>IF('Indtast oplysninger'!W84="Nej",0,
IF('Indtast oplysninger'!W96&lt;&gt;"Ja",
0.095*(SQRT('Indtast oplysninger'!W86*((22-(-10))*0.13*VLOOKUP(W57,Tabelværdier!$A$79:$D$82,4,FALSE)))/(0.6+1.32)),
0))</f>
        <v>#N/A</v>
      </c>
      <c r="X88" s="92" t="e">
        <f>IF('Indtast oplysninger'!X84="Nej",0,
IF('Indtast oplysninger'!X96&lt;&gt;"Ja",
0.095*(SQRT('Indtast oplysninger'!X86*((22-(-10))*0.13*VLOOKUP(X57,Tabelværdier!$A$79:$D$82,4,FALSE)))/(0.6+1.32)),
0))</f>
        <v>#N/A</v>
      </c>
      <c r="Y88" s="92" t="e">
        <f>IF('Indtast oplysninger'!Y84="Nej",0,
IF('Indtast oplysninger'!Y96&lt;&gt;"Ja",
0.095*(SQRT('Indtast oplysninger'!Y86*((22-(-10))*0.13*VLOOKUP(Y57,Tabelværdier!$A$79:$D$82,4,FALSE)))/(0.6+1.32)),
0))</f>
        <v>#N/A</v>
      </c>
      <c r="Z88" s="92" t="e">
        <f>IF('Indtast oplysninger'!Z84="Nej",0,
IF('Indtast oplysninger'!Z96&lt;&gt;"Ja",
0.095*(SQRT('Indtast oplysninger'!Z86*((22-(-10))*0.13*VLOOKUP(Z57,Tabelværdier!$A$79:$D$82,4,FALSE)))/(0.6+1.32)),
0))</f>
        <v>#N/A</v>
      </c>
      <c r="AA88" s="92" t="e">
        <f>IF('Indtast oplysninger'!AA84="Nej",0,
IF('Indtast oplysninger'!AA96&lt;&gt;"Ja",
0.095*(SQRT('Indtast oplysninger'!AA86*((22-(-10))*0.13*VLOOKUP(AA57,Tabelværdier!$A$79:$D$82,4,FALSE)))/(0.6+1.32)),
0))</f>
        <v>#N/A</v>
      </c>
      <c r="AB88" s="92" t="e">
        <f>IF('Indtast oplysninger'!AB84="Nej",0,
IF('Indtast oplysninger'!AB96&lt;&gt;"Ja",
0.095*(SQRT('Indtast oplysninger'!AB86*((22-(-10))*0.13*VLOOKUP(AB57,Tabelværdier!$A$79:$D$82,4,FALSE)))/(0.6+1.32)),
0))</f>
        <v>#N/A</v>
      </c>
      <c r="AC88" s="92" t="e">
        <f>IF('Indtast oplysninger'!AC84="Nej",0,
IF('Indtast oplysninger'!AC96&lt;&gt;"Ja",
0.095*(SQRT('Indtast oplysninger'!AC86*((22-(-10))*0.13*VLOOKUP(AC57,Tabelværdier!$A$79:$D$82,4,FALSE)))/(0.6+1.32)),
0))</f>
        <v>#N/A</v>
      </c>
      <c r="AD88" s="92" t="e">
        <f>IF('Indtast oplysninger'!AD84="Nej",0,
IF('Indtast oplysninger'!AD96&lt;&gt;"Ja",
0.095*(SQRT('Indtast oplysninger'!AD86*((22-(-10))*0.13*VLOOKUP(AD57,Tabelværdier!$A$79:$D$82,4,FALSE)))/(0.6+1.32)),
0))</f>
        <v>#N/A</v>
      </c>
      <c r="AE88" s="92" t="e">
        <f>IF('Indtast oplysninger'!AE84="Nej",0,
IF('Indtast oplysninger'!AE96&lt;&gt;"Ja",
0.095*(SQRT('Indtast oplysninger'!AE86*((22-(-10))*0.13*VLOOKUP(AE57,Tabelværdier!$A$79:$D$82,4,FALSE)))/(0.6+1.32)),
0))</f>
        <v>#N/A</v>
      </c>
      <c r="AF88" s="92" t="e">
        <f>IF('Indtast oplysninger'!AF84="Nej",0,
IF('Indtast oplysninger'!AF96&lt;&gt;"Ja",
0.095*(SQRT('Indtast oplysninger'!AF86*((22-(-10))*0.13*VLOOKUP(AF57,Tabelværdier!$A$79:$D$82,4,FALSE)))/(0.6+1.32)),
0))</f>
        <v>#N/A</v>
      </c>
      <c r="AG88" s="92" t="e">
        <f>IF('Indtast oplysninger'!AG84="Nej",0,
IF('Indtast oplysninger'!AG96&lt;&gt;"Ja",
0.095*(SQRT('Indtast oplysninger'!AG86*((22-(-10))*0.13*VLOOKUP(AG57,Tabelværdier!$A$79:$D$82,4,FALSE)))/(0.6+1.32)),
0))</f>
        <v>#N/A</v>
      </c>
      <c r="AH88" s="92" t="e">
        <f>IF('Indtast oplysninger'!AH84="Nej",0,
IF('Indtast oplysninger'!AH96&lt;&gt;"Ja",
0.095*(SQRT('Indtast oplysninger'!AH86*((22-(-10))*0.13*VLOOKUP(AH57,Tabelværdier!$A$79:$D$82,4,FALSE)))/(0.6+1.32)),
0))</f>
        <v>#N/A</v>
      </c>
      <c r="AI88" s="92" t="e">
        <f>IF('Indtast oplysninger'!AI84="Nej",0,
IF('Indtast oplysninger'!AI96&lt;&gt;"Ja",
0.095*(SQRT('Indtast oplysninger'!AI86*((22-(-10))*0.13*VLOOKUP(AI57,Tabelværdier!$A$79:$D$82,4,FALSE)))/(0.6+1.32)),
0))</f>
        <v>#N/A</v>
      </c>
      <c r="AJ88" s="92" t="e">
        <f>IF('Indtast oplysninger'!AJ84="Nej",0,
IF('Indtast oplysninger'!AJ96&lt;&gt;"Ja",
0.095*(SQRT('Indtast oplysninger'!AJ86*((22-(-10))*0.13*VLOOKUP(AJ57,Tabelværdier!$A$79:$D$82,4,FALSE)))/(0.6+1.32)),
0))</f>
        <v>#N/A</v>
      </c>
      <c r="AK88" s="92" t="e">
        <f>IF('Indtast oplysninger'!AK84="Nej",0,
IF('Indtast oplysninger'!AK96&lt;&gt;"Ja",
0.095*(SQRT('Indtast oplysninger'!AK86*((22-(-10))*0.13*VLOOKUP(AK57,Tabelværdier!$A$79:$D$82,4,FALSE)))/(0.6+1.32)),
0))</f>
        <v>#N/A</v>
      </c>
      <c r="AL88" s="92" t="e">
        <f>IF('Indtast oplysninger'!AL84="Nej",0,
IF('Indtast oplysninger'!AL96&lt;&gt;"Ja",
0.095*(SQRT('Indtast oplysninger'!AL86*((22-(-10))*0.13*VLOOKUP(AL57,Tabelværdier!$A$79:$D$82,4,FALSE)))/(0.6+1.32)),
0))</f>
        <v>#N/A</v>
      </c>
      <c r="AM88" s="92" t="e">
        <f>IF('Indtast oplysninger'!AM84="Nej",0,
IF('Indtast oplysninger'!AM96&lt;&gt;"Ja",
0.095*(SQRT('Indtast oplysninger'!AM86*((22-(-10))*0.13*VLOOKUP(AM57,Tabelværdier!$A$79:$D$82,4,FALSE)))/(0.6+1.32)),
0))</f>
        <v>#N/A</v>
      </c>
      <c r="AN88" s="92" t="e">
        <f>IF('Indtast oplysninger'!AN84="Nej",0,
IF('Indtast oplysninger'!AN96&lt;&gt;"Ja",
0.095*(SQRT('Indtast oplysninger'!AN86*((22-(-10))*0.13*VLOOKUP(AN57,Tabelværdier!$A$79:$D$82,4,FALSE)))/(0.6+1.32)),
0))</f>
        <v>#N/A</v>
      </c>
      <c r="AO88" s="92" t="e">
        <f>IF('Indtast oplysninger'!AO84="Nej",0,
IF('Indtast oplysninger'!AO96&lt;&gt;"Ja",
0.095*(SQRT('Indtast oplysninger'!AO86*((22-(-10))*0.13*VLOOKUP(AO57,Tabelværdier!$A$79:$D$82,4,FALSE)))/(0.6+1.32)),
0))</f>
        <v>#N/A</v>
      </c>
      <c r="AP88" s="92" t="e">
        <f>IF('Indtast oplysninger'!AP84="Nej",0,
IF('Indtast oplysninger'!AP96&lt;&gt;"Ja",
0.095*(SQRT('Indtast oplysninger'!AP86*((22-(-10))*0.13*VLOOKUP(AP57,Tabelværdier!$A$79:$D$82,4,FALSE)))/(0.6+1.32)),
0))</f>
        <v>#N/A</v>
      </c>
      <c r="AQ88" s="92" t="e">
        <f>IF('Indtast oplysninger'!AQ84="Nej",0,
IF('Indtast oplysninger'!AQ96&lt;&gt;"Ja",
0.095*(SQRT('Indtast oplysninger'!AQ86*((22-(-10))*0.13*VLOOKUP(AQ57,Tabelværdier!$A$79:$D$82,4,FALSE)))/(0.6+1.32)),
0))</f>
        <v>#N/A</v>
      </c>
      <c r="AR88" s="92" t="e">
        <f>IF('Indtast oplysninger'!AR84="Nej",0,
IF('Indtast oplysninger'!AR96&lt;&gt;"Ja",
0.095*(SQRT('Indtast oplysninger'!AR86*((22-(-10))*0.13*VLOOKUP(AR57,Tabelværdier!$A$79:$D$82,4,FALSE)))/(0.6+1.32)),
0))</f>
        <v>#N/A</v>
      </c>
      <c r="AS88" s="92" t="e">
        <f>IF('Indtast oplysninger'!AS84="Nej",0,
IF('Indtast oplysninger'!AS96&lt;&gt;"Ja",
0.095*(SQRT('Indtast oplysninger'!AS86*((22-(-10))*0.13*VLOOKUP(AS57,Tabelværdier!$A$79:$D$82,4,FALSE)))/(0.6+1.32)),
0))</f>
        <v>#N/A</v>
      </c>
      <c r="AT88" s="92" t="e">
        <f>IF('Indtast oplysninger'!AT84="Nej",0,
IF('Indtast oplysninger'!AT96&lt;&gt;"Ja",
0.095*(SQRT('Indtast oplysninger'!AT86*((22-(-10))*0.13*VLOOKUP(AT57,Tabelværdier!$A$79:$D$82,4,FALSE)))/(0.6+1.32)),
0))</f>
        <v>#N/A</v>
      </c>
      <c r="AU88" s="92" t="e">
        <f>IF('Indtast oplysninger'!AU84="Nej",0,
IF('Indtast oplysninger'!AU96&lt;&gt;"Ja",
0.095*(SQRT('Indtast oplysninger'!AU86*((22-(-10))*0.13*VLOOKUP(AU57,Tabelværdier!$A$79:$D$82,4,FALSE)))/(0.6+1.32)),
0))</f>
        <v>#N/A</v>
      </c>
      <c r="AV88" s="92" t="e">
        <f>IF('Indtast oplysninger'!AV84="Nej",0,
IF('Indtast oplysninger'!AV96&lt;&gt;"Ja",
0.095*(SQRT('Indtast oplysninger'!AV86*((22-(-10))*0.13*VLOOKUP(AV57,Tabelværdier!$A$79:$D$82,4,FALSE)))/(0.6+1.32)),
0))</f>
        <v>#N/A</v>
      </c>
      <c r="AW88" s="92" t="e">
        <f>IF('Indtast oplysninger'!AW84="Nej",0,
IF('Indtast oplysninger'!AW96&lt;&gt;"Ja",
0.095*(SQRT('Indtast oplysninger'!AW86*((22-(-10))*0.13*VLOOKUP(AW57,Tabelværdier!$A$79:$D$82,4,FALSE)))/(0.6+1.32)),
0))</f>
        <v>#N/A</v>
      </c>
      <c r="AX88" s="92" t="e">
        <f>IF('Indtast oplysninger'!AX84="Nej",0,
IF('Indtast oplysninger'!AX96&lt;&gt;"Ja",
0.095*(SQRT('Indtast oplysninger'!AX86*((22-(-10))*0.13*VLOOKUP(AX57,Tabelværdier!$A$79:$D$82,4,FALSE)))/(0.6+1.32)),
0))</f>
        <v>#N/A</v>
      </c>
      <c r="AY88" s="92" t="e">
        <f>IF('Indtast oplysninger'!AY84="Nej",0,
IF('Indtast oplysninger'!AY96&lt;&gt;"Ja",
0.095*(SQRT('Indtast oplysninger'!AY86*((22-(-10))*0.13*VLOOKUP(AY57,Tabelværdier!$A$79:$D$82,4,FALSE)))/(0.6+1.32)),
0))</f>
        <v>#N/A</v>
      </c>
      <c r="AZ88" s="92" t="e">
        <f>IF('Indtast oplysninger'!AZ84="Nej",0,
IF('Indtast oplysninger'!AZ96&lt;&gt;"Ja",
0.095*(SQRT('Indtast oplysninger'!AZ86*((22-(-10))*0.13*VLOOKUP(AZ57,Tabelværdier!$A$79:$D$82,4,FALSE)))/(0.6+1.32)),
0))</f>
        <v>#N/A</v>
      </c>
      <c r="BA88" s="92" t="e">
        <f>IF('Indtast oplysninger'!BA84="Nej",0,
IF('Indtast oplysninger'!BA96&lt;&gt;"Ja",
0.095*(SQRT('Indtast oplysninger'!BA86*((22-(-10))*0.13*VLOOKUP(BA57,Tabelværdier!$A$79:$D$82,4,FALSE)))/(0.6+1.32)),
0))</f>
        <v>#N/A</v>
      </c>
      <c r="BB88" s="92" t="e">
        <f>IF('Indtast oplysninger'!BB84="Nej",0,
IF('Indtast oplysninger'!BB96&lt;&gt;"Ja",
0.095*(SQRT('Indtast oplysninger'!BB86*((22-(-10))*0.13*VLOOKUP(BB57,Tabelværdier!$A$79:$D$82,4,FALSE)))/(0.6+1.32)),
0))</f>
        <v>#N/A</v>
      </c>
      <c r="BC88" s="92" t="e">
        <f>IF('Indtast oplysninger'!BC84="Nej",0,
IF('Indtast oplysninger'!BC96&lt;&gt;"Ja",
0.095*(SQRT('Indtast oplysninger'!BC86*((22-(-10))*0.13*VLOOKUP(BC57,Tabelværdier!$A$79:$D$82,4,FALSE)))/(0.6+1.32)),
0))</f>
        <v>#N/A</v>
      </c>
      <c r="BD88" s="92" t="e">
        <f>IF('Indtast oplysninger'!BD84="Nej",0,
IF('Indtast oplysninger'!BD96&lt;&gt;"Ja",
0.095*(SQRT('Indtast oplysninger'!BD86*((22-(-10))*0.13*VLOOKUP(BD57,Tabelværdier!$A$79:$D$82,4,FALSE)))/(0.6+1.32)),
0))</f>
        <v>#N/A</v>
      </c>
      <c r="BE88" s="92" t="e">
        <f>IF('Indtast oplysninger'!BE84="Nej",0,
IF('Indtast oplysninger'!BE96&lt;&gt;"Ja",
0.095*(SQRT('Indtast oplysninger'!BE86*((22-(-10))*0.13*VLOOKUP(BE57,Tabelværdier!$A$79:$D$82,4,FALSE)))/(0.6+1.32)),
0))</f>
        <v>#N/A</v>
      </c>
      <c r="BF88" s="92" t="e">
        <f>IF('Indtast oplysninger'!BF84="Nej",0,
IF('Indtast oplysninger'!BF96&lt;&gt;"Ja",
0.095*(SQRT('Indtast oplysninger'!BF86*((22-(-10))*0.13*VLOOKUP(BF57,Tabelværdier!$A$79:$D$82,4,FALSE)))/(0.6+1.32)),
0))</f>
        <v>#N/A</v>
      </c>
      <c r="BG88" s="92" t="e">
        <f>IF('Indtast oplysninger'!BG84="Nej",0,
IF('Indtast oplysninger'!BG96&lt;&gt;"Ja",
0.095*(SQRT('Indtast oplysninger'!BG86*((22-(-10))*0.13*VLOOKUP(BG57,Tabelværdier!$A$79:$D$82,4,FALSE)))/(0.6+1.32)),
0))</f>
        <v>#N/A</v>
      </c>
      <c r="BH88" s="92" t="e">
        <f>IF('Indtast oplysninger'!BH84="Nej",0,
IF('Indtast oplysninger'!BH96&lt;&gt;"Ja",
0.095*(SQRT('Indtast oplysninger'!BH86*((22-(-10))*0.13*VLOOKUP(BH57,Tabelværdier!$A$79:$D$82,4,FALSE)))/(0.6+1.32)),
0))</f>
        <v>#N/A</v>
      </c>
      <c r="BI88" s="92" t="e">
        <f>IF('Indtast oplysninger'!BI84="Nej",0,
IF('Indtast oplysninger'!BI96&lt;&gt;"Ja",
0.095*(SQRT('Indtast oplysninger'!BI86*((22-(-10))*0.13*VLOOKUP(BI57,Tabelværdier!$A$79:$D$82,4,FALSE)))/(0.6+1.32)),
0))</f>
        <v>#N/A</v>
      </c>
      <c r="BJ88" s="92" t="e">
        <f>IF('Indtast oplysninger'!BJ84="Nej",0,
IF('Indtast oplysninger'!BJ96&lt;&gt;"Ja",
0.095*(SQRT('Indtast oplysninger'!BJ86*((22-(-10))*0.13*VLOOKUP(BJ57,Tabelværdier!$A$79:$D$82,4,FALSE)))/(0.6+1.32)),
0))</f>
        <v>#N/A</v>
      </c>
      <c r="BK88" s="92" t="e">
        <f>IF('Indtast oplysninger'!BK84="Nej",0,
IF('Indtast oplysninger'!BK96&lt;&gt;"Ja",
0.095*(SQRT('Indtast oplysninger'!BK86*((22-(-10))*0.13*VLOOKUP(BK57,Tabelværdier!$A$79:$D$82,4,FALSE)))/(0.6+1.32)),
0))</f>
        <v>#N/A</v>
      </c>
    </row>
    <row r="89" spans="2:63" x14ac:dyDescent="0.4">
      <c r="B89" s="84" t="s">
        <v>183</v>
      </c>
      <c r="C89" s="99" t="s">
        <v>420</v>
      </c>
      <c r="D89" s="99" t="s">
        <v>236</v>
      </c>
      <c r="E89" s="92">
        <f>IF('Indtast oplysninger'!E104="Nej",0,
IF('Indtast oplysninger'!E116&lt;&gt;"Ja",
0.095*(SQRT('Indtast oplysninger'!E106*((22-(-10))*0.13*VLOOKUP(E59,Tabelværdier!$A$79:$D$82,4,FALSE)))/(0.6+1.32)),
0))</f>
        <v>0</v>
      </c>
      <c r="F89" s="92">
        <f>IF('Indtast oplysninger'!F104="Nej",0,
IF('Indtast oplysninger'!F116&lt;&gt;"Ja",
0.095*(SQRT('Indtast oplysninger'!F106*((22-(-10))*0.13*VLOOKUP(F59,Tabelværdier!$A$79:$D$82,4,FALSE)))/(0.6+1.32)),
0))</f>
        <v>0</v>
      </c>
      <c r="G89" s="92">
        <f>IF('Indtast oplysninger'!G104="Nej",0,
IF('Indtast oplysninger'!G116&lt;&gt;"Ja",
0.095*(SQRT('Indtast oplysninger'!G106*((22-(-10))*0.13*VLOOKUP(G59,Tabelværdier!$A$79:$D$82,4,FALSE)))/(0.6+1.32)),
0))</f>
        <v>0</v>
      </c>
      <c r="H89" s="92">
        <f>IF('Indtast oplysninger'!H104="Nej",0,
IF('Indtast oplysninger'!H116&lt;&gt;"Ja",
0.095*(SQRT('Indtast oplysninger'!H106*((22-(-10))*0.13*VLOOKUP(H59,Tabelværdier!$A$79:$D$82,4,FALSE)))/(0.6+1.32)),
0))</f>
        <v>0</v>
      </c>
      <c r="I89" s="92" t="e">
        <f>IF('Indtast oplysninger'!I104="Nej",0,
IF('Indtast oplysninger'!I116&lt;&gt;"Ja",
0.095*(SQRT('Indtast oplysninger'!I106*((22-(-10))*0.13*VLOOKUP(I59,Tabelværdier!$A$79:$D$82,4,FALSE)))/(0.6+1.32)),
0))</f>
        <v>#N/A</v>
      </c>
      <c r="J89" s="92" t="e">
        <f>IF('Indtast oplysninger'!J104="Nej",0,
IF('Indtast oplysninger'!J116&lt;&gt;"Ja",
0.095*(SQRT('Indtast oplysninger'!J106*((22-(-10))*0.13*VLOOKUP(J59,Tabelværdier!$A$79:$D$82,4,FALSE)))/(0.6+1.32)),
0))</f>
        <v>#N/A</v>
      </c>
      <c r="K89" s="92" t="e">
        <f>IF('Indtast oplysninger'!K104="Nej",0,
IF('Indtast oplysninger'!K116&lt;&gt;"Ja",
0.095*(SQRT('Indtast oplysninger'!K106*((22-(-10))*0.13*VLOOKUP(K59,Tabelværdier!$A$79:$D$82,4,FALSE)))/(0.6+1.32)),
0))</f>
        <v>#N/A</v>
      </c>
      <c r="L89" s="92" t="e">
        <f>IF('Indtast oplysninger'!L104="Nej",0,
IF('Indtast oplysninger'!L116&lt;&gt;"Ja",
0.095*(SQRT('Indtast oplysninger'!L106*((22-(-10))*0.13*VLOOKUP(L59,Tabelværdier!$A$79:$D$82,4,FALSE)))/(0.6+1.32)),
0))</f>
        <v>#N/A</v>
      </c>
      <c r="M89" s="92" t="e">
        <f>IF('Indtast oplysninger'!M104="Nej",0,
IF('Indtast oplysninger'!M116&lt;&gt;"Ja",
0.095*(SQRT('Indtast oplysninger'!M106*((22-(-10))*0.13*VLOOKUP(M59,Tabelværdier!$A$79:$D$82,4,FALSE)))/(0.6+1.32)),
0))</f>
        <v>#N/A</v>
      </c>
      <c r="N89" s="92" t="e">
        <f>IF('Indtast oplysninger'!N104="Nej",0,
IF('Indtast oplysninger'!N116&lt;&gt;"Ja",
0.095*(SQRT('Indtast oplysninger'!N106*((22-(-10))*0.13*VLOOKUP(N59,Tabelværdier!$A$79:$D$82,4,FALSE)))/(0.6+1.32)),
0))</f>
        <v>#N/A</v>
      </c>
      <c r="O89" s="92" t="e">
        <f>IF('Indtast oplysninger'!O104="Nej",0,
IF('Indtast oplysninger'!O116&lt;&gt;"Ja",
0.095*(SQRT('Indtast oplysninger'!O106*((22-(-10))*0.13*VLOOKUP(O59,Tabelværdier!$A$79:$D$82,4,FALSE)))/(0.6+1.32)),
0))</f>
        <v>#N/A</v>
      </c>
      <c r="P89" s="92" t="e">
        <f>IF('Indtast oplysninger'!P104="Nej",0,
IF('Indtast oplysninger'!P116&lt;&gt;"Ja",
0.095*(SQRT('Indtast oplysninger'!P106*((22-(-10))*0.13*VLOOKUP(P59,Tabelværdier!$A$79:$D$82,4,FALSE)))/(0.6+1.32)),
0))</f>
        <v>#N/A</v>
      </c>
      <c r="Q89" s="92" t="e">
        <f>IF('Indtast oplysninger'!Q104="Nej",0,
IF('Indtast oplysninger'!Q116&lt;&gt;"Ja",
0.095*(SQRT('Indtast oplysninger'!Q106*((22-(-10))*0.13*VLOOKUP(Q59,Tabelværdier!$A$79:$D$82,4,FALSE)))/(0.6+1.32)),
0))</f>
        <v>#N/A</v>
      </c>
      <c r="R89" s="92" t="e">
        <f>IF('Indtast oplysninger'!R104="Nej",0,
IF('Indtast oplysninger'!R116&lt;&gt;"Ja",
0.095*(SQRT('Indtast oplysninger'!R106*((22-(-10))*0.13*VLOOKUP(R59,Tabelværdier!$A$79:$D$82,4,FALSE)))/(0.6+1.32)),
0))</f>
        <v>#N/A</v>
      </c>
      <c r="S89" s="92" t="e">
        <f>IF('Indtast oplysninger'!S104="Nej",0,
IF('Indtast oplysninger'!S116&lt;&gt;"Ja",
0.095*(SQRT('Indtast oplysninger'!S106*((22-(-10))*0.13*VLOOKUP(S59,Tabelværdier!$A$79:$D$82,4,FALSE)))/(0.6+1.32)),
0))</f>
        <v>#N/A</v>
      </c>
      <c r="T89" s="92" t="e">
        <f>IF('Indtast oplysninger'!T104="Nej",0,
IF('Indtast oplysninger'!T116&lt;&gt;"Ja",
0.095*(SQRT('Indtast oplysninger'!T106*((22-(-10))*0.13*VLOOKUP(T59,Tabelværdier!$A$79:$D$82,4,FALSE)))/(0.6+1.32)),
0))</f>
        <v>#N/A</v>
      </c>
      <c r="U89" s="92" t="e">
        <f>IF('Indtast oplysninger'!U104="Nej",0,
IF('Indtast oplysninger'!U116&lt;&gt;"Ja",
0.095*(SQRT('Indtast oplysninger'!U106*((22-(-10))*0.13*VLOOKUP(U59,Tabelværdier!$A$79:$D$82,4,FALSE)))/(0.6+1.32)),
0))</f>
        <v>#N/A</v>
      </c>
      <c r="V89" s="92" t="e">
        <f>IF('Indtast oplysninger'!V104="Nej",0,
IF('Indtast oplysninger'!V116&lt;&gt;"Ja",
0.095*(SQRT('Indtast oplysninger'!V106*((22-(-10))*0.13*VLOOKUP(V59,Tabelværdier!$A$79:$D$82,4,FALSE)))/(0.6+1.32)),
0))</f>
        <v>#N/A</v>
      </c>
      <c r="W89" s="92" t="e">
        <f>IF('Indtast oplysninger'!W104="Nej",0,
IF('Indtast oplysninger'!W116&lt;&gt;"Ja",
0.095*(SQRT('Indtast oplysninger'!W106*((22-(-10))*0.13*VLOOKUP(W59,Tabelværdier!$A$79:$D$82,4,FALSE)))/(0.6+1.32)),
0))</f>
        <v>#N/A</v>
      </c>
      <c r="X89" s="92" t="e">
        <f>IF('Indtast oplysninger'!X104="Nej",0,
IF('Indtast oplysninger'!X116&lt;&gt;"Ja",
0.095*(SQRT('Indtast oplysninger'!X106*((22-(-10))*0.13*VLOOKUP(X59,Tabelværdier!$A$79:$D$82,4,FALSE)))/(0.6+1.32)),
0))</f>
        <v>#N/A</v>
      </c>
      <c r="Y89" s="92" t="e">
        <f>IF('Indtast oplysninger'!Y104="Nej",0,
IF('Indtast oplysninger'!Y116&lt;&gt;"Ja",
0.095*(SQRT('Indtast oplysninger'!Y106*((22-(-10))*0.13*VLOOKUP(Y59,Tabelværdier!$A$79:$D$82,4,FALSE)))/(0.6+1.32)),
0))</f>
        <v>#N/A</v>
      </c>
      <c r="Z89" s="92" t="e">
        <f>IF('Indtast oplysninger'!Z104="Nej",0,
IF('Indtast oplysninger'!Z116&lt;&gt;"Ja",
0.095*(SQRT('Indtast oplysninger'!Z106*((22-(-10))*0.13*VLOOKUP(Z59,Tabelværdier!$A$79:$D$82,4,FALSE)))/(0.6+1.32)),
0))</f>
        <v>#N/A</v>
      </c>
      <c r="AA89" s="92" t="e">
        <f>IF('Indtast oplysninger'!AA104="Nej",0,
IF('Indtast oplysninger'!AA116&lt;&gt;"Ja",
0.095*(SQRT('Indtast oplysninger'!AA106*((22-(-10))*0.13*VLOOKUP(AA59,Tabelværdier!$A$79:$D$82,4,FALSE)))/(0.6+1.32)),
0))</f>
        <v>#N/A</v>
      </c>
      <c r="AB89" s="92" t="e">
        <f>IF('Indtast oplysninger'!AB104="Nej",0,
IF('Indtast oplysninger'!AB116&lt;&gt;"Ja",
0.095*(SQRT('Indtast oplysninger'!AB106*((22-(-10))*0.13*VLOOKUP(AB59,Tabelværdier!$A$79:$D$82,4,FALSE)))/(0.6+1.32)),
0))</f>
        <v>#N/A</v>
      </c>
      <c r="AC89" s="92" t="e">
        <f>IF('Indtast oplysninger'!AC104="Nej",0,
IF('Indtast oplysninger'!AC116&lt;&gt;"Ja",
0.095*(SQRT('Indtast oplysninger'!AC106*((22-(-10))*0.13*VLOOKUP(AC59,Tabelværdier!$A$79:$D$82,4,FALSE)))/(0.6+1.32)),
0))</f>
        <v>#N/A</v>
      </c>
      <c r="AD89" s="92" t="e">
        <f>IF('Indtast oplysninger'!AD104="Nej",0,
IF('Indtast oplysninger'!AD116&lt;&gt;"Ja",
0.095*(SQRT('Indtast oplysninger'!AD106*((22-(-10))*0.13*VLOOKUP(AD59,Tabelværdier!$A$79:$D$82,4,FALSE)))/(0.6+1.32)),
0))</f>
        <v>#N/A</v>
      </c>
      <c r="AE89" s="92" t="e">
        <f>IF('Indtast oplysninger'!AE104="Nej",0,
IF('Indtast oplysninger'!AE116&lt;&gt;"Ja",
0.095*(SQRT('Indtast oplysninger'!AE106*((22-(-10))*0.13*VLOOKUP(AE59,Tabelværdier!$A$79:$D$82,4,FALSE)))/(0.6+1.32)),
0))</f>
        <v>#N/A</v>
      </c>
      <c r="AF89" s="92" t="e">
        <f>IF('Indtast oplysninger'!AF104="Nej",0,
IF('Indtast oplysninger'!AF116&lt;&gt;"Ja",
0.095*(SQRT('Indtast oplysninger'!AF106*((22-(-10))*0.13*VLOOKUP(AF59,Tabelværdier!$A$79:$D$82,4,FALSE)))/(0.6+1.32)),
0))</f>
        <v>#N/A</v>
      </c>
      <c r="AG89" s="92" t="e">
        <f>IF('Indtast oplysninger'!AG104="Nej",0,
IF('Indtast oplysninger'!AG116&lt;&gt;"Ja",
0.095*(SQRT('Indtast oplysninger'!AG106*((22-(-10))*0.13*VLOOKUP(AG59,Tabelværdier!$A$79:$D$82,4,FALSE)))/(0.6+1.32)),
0))</f>
        <v>#N/A</v>
      </c>
      <c r="AH89" s="92" t="e">
        <f>IF('Indtast oplysninger'!AH104="Nej",0,
IF('Indtast oplysninger'!AH116&lt;&gt;"Ja",
0.095*(SQRT('Indtast oplysninger'!AH106*((22-(-10))*0.13*VLOOKUP(AH59,Tabelværdier!$A$79:$D$82,4,FALSE)))/(0.6+1.32)),
0))</f>
        <v>#N/A</v>
      </c>
      <c r="AI89" s="92" t="e">
        <f>IF('Indtast oplysninger'!AI104="Nej",0,
IF('Indtast oplysninger'!AI116&lt;&gt;"Ja",
0.095*(SQRT('Indtast oplysninger'!AI106*((22-(-10))*0.13*VLOOKUP(AI59,Tabelværdier!$A$79:$D$82,4,FALSE)))/(0.6+1.32)),
0))</f>
        <v>#N/A</v>
      </c>
      <c r="AJ89" s="92" t="e">
        <f>IF('Indtast oplysninger'!AJ104="Nej",0,
IF('Indtast oplysninger'!AJ116&lt;&gt;"Ja",
0.095*(SQRT('Indtast oplysninger'!AJ106*((22-(-10))*0.13*VLOOKUP(AJ59,Tabelværdier!$A$79:$D$82,4,FALSE)))/(0.6+1.32)),
0))</f>
        <v>#N/A</v>
      </c>
      <c r="AK89" s="92" t="e">
        <f>IF('Indtast oplysninger'!AK104="Nej",0,
IF('Indtast oplysninger'!AK116&lt;&gt;"Ja",
0.095*(SQRT('Indtast oplysninger'!AK106*((22-(-10))*0.13*VLOOKUP(AK59,Tabelværdier!$A$79:$D$82,4,FALSE)))/(0.6+1.32)),
0))</f>
        <v>#N/A</v>
      </c>
      <c r="AL89" s="92" t="e">
        <f>IF('Indtast oplysninger'!AL104="Nej",0,
IF('Indtast oplysninger'!AL116&lt;&gt;"Ja",
0.095*(SQRT('Indtast oplysninger'!AL106*((22-(-10))*0.13*VLOOKUP(AL59,Tabelværdier!$A$79:$D$82,4,FALSE)))/(0.6+1.32)),
0))</f>
        <v>#N/A</v>
      </c>
      <c r="AM89" s="92" t="e">
        <f>IF('Indtast oplysninger'!AM104="Nej",0,
IF('Indtast oplysninger'!AM116&lt;&gt;"Ja",
0.095*(SQRT('Indtast oplysninger'!AM106*((22-(-10))*0.13*VLOOKUP(AM59,Tabelværdier!$A$79:$D$82,4,FALSE)))/(0.6+1.32)),
0))</f>
        <v>#N/A</v>
      </c>
      <c r="AN89" s="92" t="e">
        <f>IF('Indtast oplysninger'!AN104="Nej",0,
IF('Indtast oplysninger'!AN116&lt;&gt;"Ja",
0.095*(SQRT('Indtast oplysninger'!AN106*((22-(-10))*0.13*VLOOKUP(AN59,Tabelværdier!$A$79:$D$82,4,FALSE)))/(0.6+1.32)),
0))</f>
        <v>#N/A</v>
      </c>
      <c r="AO89" s="92" t="e">
        <f>IF('Indtast oplysninger'!AO104="Nej",0,
IF('Indtast oplysninger'!AO116&lt;&gt;"Ja",
0.095*(SQRT('Indtast oplysninger'!AO106*((22-(-10))*0.13*VLOOKUP(AO59,Tabelværdier!$A$79:$D$82,4,FALSE)))/(0.6+1.32)),
0))</f>
        <v>#N/A</v>
      </c>
      <c r="AP89" s="92" t="e">
        <f>IF('Indtast oplysninger'!AP104="Nej",0,
IF('Indtast oplysninger'!AP116&lt;&gt;"Ja",
0.095*(SQRT('Indtast oplysninger'!AP106*((22-(-10))*0.13*VLOOKUP(AP59,Tabelværdier!$A$79:$D$82,4,FALSE)))/(0.6+1.32)),
0))</f>
        <v>#N/A</v>
      </c>
      <c r="AQ89" s="92" t="e">
        <f>IF('Indtast oplysninger'!AQ104="Nej",0,
IF('Indtast oplysninger'!AQ116&lt;&gt;"Ja",
0.095*(SQRT('Indtast oplysninger'!AQ106*((22-(-10))*0.13*VLOOKUP(AQ59,Tabelværdier!$A$79:$D$82,4,FALSE)))/(0.6+1.32)),
0))</f>
        <v>#N/A</v>
      </c>
      <c r="AR89" s="92" t="e">
        <f>IF('Indtast oplysninger'!AR104="Nej",0,
IF('Indtast oplysninger'!AR116&lt;&gt;"Ja",
0.095*(SQRT('Indtast oplysninger'!AR106*((22-(-10))*0.13*VLOOKUP(AR59,Tabelværdier!$A$79:$D$82,4,FALSE)))/(0.6+1.32)),
0))</f>
        <v>#N/A</v>
      </c>
      <c r="AS89" s="92" t="e">
        <f>IF('Indtast oplysninger'!AS104="Nej",0,
IF('Indtast oplysninger'!AS116&lt;&gt;"Ja",
0.095*(SQRT('Indtast oplysninger'!AS106*((22-(-10))*0.13*VLOOKUP(AS59,Tabelværdier!$A$79:$D$82,4,FALSE)))/(0.6+1.32)),
0))</f>
        <v>#N/A</v>
      </c>
      <c r="AT89" s="92" t="e">
        <f>IF('Indtast oplysninger'!AT104="Nej",0,
IF('Indtast oplysninger'!AT116&lt;&gt;"Ja",
0.095*(SQRT('Indtast oplysninger'!AT106*((22-(-10))*0.13*VLOOKUP(AT59,Tabelværdier!$A$79:$D$82,4,FALSE)))/(0.6+1.32)),
0))</f>
        <v>#N/A</v>
      </c>
      <c r="AU89" s="92" t="e">
        <f>IF('Indtast oplysninger'!AU104="Nej",0,
IF('Indtast oplysninger'!AU116&lt;&gt;"Ja",
0.095*(SQRT('Indtast oplysninger'!AU106*((22-(-10))*0.13*VLOOKUP(AU59,Tabelværdier!$A$79:$D$82,4,FALSE)))/(0.6+1.32)),
0))</f>
        <v>#N/A</v>
      </c>
      <c r="AV89" s="92" t="e">
        <f>IF('Indtast oplysninger'!AV104="Nej",0,
IF('Indtast oplysninger'!AV116&lt;&gt;"Ja",
0.095*(SQRT('Indtast oplysninger'!AV106*((22-(-10))*0.13*VLOOKUP(AV59,Tabelværdier!$A$79:$D$82,4,FALSE)))/(0.6+1.32)),
0))</f>
        <v>#N/A</v>
      </c>
      <c r="AW89" s="92" t="e">
        <f>IF('Indtast oplysninger'!AW104="Nej",0,
IF('Indtast oplysninger'!AW116&lt;&gt;"Ja",
0.095*(SQRT('Indtast oplysninger'!AW106*((22-(-10))*0.13*VLOOKUP(AW59,Tabelværdier!$A$79:$D$82,4,FALSE)))/(0.6+1.32)),
0))</f>
        <v>#N/A</v>
      </c>
      <c r="AX89" s="92" t="e">
        <f>IF('Indtast oplysninger'!AX104="Nej",0,
IF('Indtast oplysninger'!AX116&lt;&gt;"Ja",
0.095*(SQRT('Indtast oplysninger'!AX106*((22-(-10))*0.13*VLOOKUP(AX59,Tabelværdier!$A$79:$D$82,4,FALSE)))/(0.6+1.32)),
0))</f>
        <v>#N/A</v>
      </c>
      <c r="AY89" s="92" t="e">
        <f>IF('Indtast oplysninger'!AY104="Nej",0,
IF('Indtast oplysninger'!AY116&lt;&gt;"Ja",
0.095*(SQRT('Indtast oplysninger'!AY106*((22-(-10))*0.13*VLOOKUP(AY59,Tabelværdier!$A$79:$D$82,4,FALSE)))/(0.6+1.32)),
0))</f>
        <v>#N/A</v>
      </c>
      <c r="AZ89" s="92" t="e">
        <f>IF('Indtast oplysninger'!AZ104="Nej",0,
IF('Indtast oplysninger'!AZ116&lt;&gt;"Ja",
0.095*(SQRT('Indtast oplysninger'!AZ106*((22-(-10))*0.13*VLOOKUP(AZ59,Tabelværdier!$A$79:$D$82,4,FALSE)))/(0.6+1.32)),
0))</f>
        <v>#N/A</v>
      </c>
      <c r="BA89" s="92" t="e">
        <f>IF('Indtast oplysninger'!BA104="Nej",0,
IF('Indtast oplysninger'!BA116&lt;&gt;"Ja",
0.095*(SQRT('Indtast oplysninger'!BA106*((22-(-10))*0.13*VLOOKUP(BA59,Tabelværdier!$A$79:$D$82,4,FALSE)))/(0.6+1.32)),
0))</f>
        <v>#N/A</v>
      </c>
      <c r="BB89" s="92" t="e">
        <f>IF('Indtast oplysninger'!BB104="Nej",0,
IF('Indtast oplysninger'!BB116&lt;&gt;"Ja",
0.095*(SQRT('Indtast oplysninger'!BB106*((22-(-10))*0.13*VLOOKUP(BB59,Tabelværdier!$A$79:$D$82,4,FALSE)))/(0.6+1.32)),
0))</f>
        <v>#N/A</v>
      </c>
      <c r="BC89" s="92" t="e">
        <f>IF('Indtast oplysninger'!BC104="Nej",0,
IF('Indtast oplysninger'!BC116&lt;&gt;"Ja",
0.095*(SQRT('Indtast oplysninger'!BC106*((22-(-10))*0.13*VLOOKUP(BC59,Tabelværdier!$A$79:$D$82,4,FALSE)))/(0.6+1.32)),
0))</f>
        <v>#N/A</v>
      </c>
      <c r="BD89" s="92" t="e">
        <f>IF('Indtast oplysninger'!BD104="Nej",0,
IF('Indtast oplysninger'!BD116&lt;&gt;"Ja",
0.095*(SQRT('Indtast oplysninger'!BD106*((22-(-10))*0.13*VLOOKUP(BD59,Tabelværdier!$A$79:$D$82,4,FALSE)))/(0.6+1.32)),
0))</f>
        <v>#N/A</v>
      </c>
      <c r="BE89" s="92" t="e">
        <f>IF('Indtast oplysninger'!BE104="Nej",0,
IF('Indtast oplysninger'!BE116&lt;&gt;"Ja",
0.095*(SQRT('Indtast oplysninger'!BE106*((22-(-10))*0.13*VLOOKUP(BE59,Tabelværdier!$A$79:$D$82,4,FALSE)))/(0.6+1.32)),
0))</f>
        <v>#N/A</v>
      </c>
      <c r="BF89" s="92" t="e">
        <f>IF('Indtast oplysninger'!BF104="Nej",0,
IF('Indtast oplysninger'!BF116&lt;&gt;"Ja",
0.095*(SQRT('Indtast oplysninger'!BF106*((22-(-10))*0.13*VLOOKUP(BF59,Tabelværdier!$A$79:$D$82,4,FALSE)))/(0.6+1.32)),
0))</f>
        <v>#N/A</v>
      </c>
      <c r="BG89" s="92" t="e">
        <f>IF('Indtast oplysninger'!BG104="Nej",0,
IF('Indtast oplysninger'!BG116&lt;&gt;"Ja",
0.095*(SQRT('Indtast oplysninger'!BG106*((22-(-10))*0.13*VLOOKUP(BG59,Tabelværdier!$A$79:$D$82,4,FALSE)))/(0.6+1.32)),
0))</f>
        <v>#N/A</v>
      </c>
      <c r="BH89" s="92" t="e">
        <f>IF('Indtast oplysninger'!BH104="Nej",0,
IF('Indtast oplysninger'!BH116&lt;&gt;"Ja",
0.095*(SQRT('Indtast oplysninger'!BH106*((22-(-10))*0.13*VLOOKUP(BH59,Tabelværdier!$A$79:$D$82,4,FALSE)))/(0.6+1.32)),
0))</f>
        <v>#N/A</v>
      </c>
      <c r="BI89" s="92" t="e">
        <f>IF('Indtast oplysninger'!BI104="Nej",0,
IF('Indtast oplysninger'!BI116&lt;&gt;"Ja",
0.095*(SQRT('Indtast oplysninger'!BI106*((22-(-10))*0.13*VLOOKUP(BI59,Tabelværdier!$A$79:$D$82,4,FALSE)))/(0.6+1.32)),
0))</f>
        <v>#N/A</v>
      </c>
      <c r="BJ89" s="92" t="e">
        <f>IF('Indtast oplysninger'!BJ104="Nej",0,
IF('Indtast oplysninger'!BJ116&lt;&gt;"Ja",
0.095*(SQRT('Indtast oplysninger'!BJ106*((22-(-10))*0.13*VLOOKUP(BJ59,Tabelværdier!$A$79:$D$82,4,FALSE)))/(0.6+1.32)),
0))</f>
        <v>#N/A</v>
      </c>
      <c r="BK89" s="92" t="e">
        <f>IF('Indtast oplysninger'!BK104="Nej",0,
IF('Indtast oplysninger'!BK116&lt;&gt;"Ja",
0.095*(SQRT('Indtast oplysninger'!BK106*((22-(-10))*0.13*VLOOKUP(BK59,Tabelværdier!$A$79:$D$82,4,FALSE)))/(0.6+1.32)),
0))</f>
        <v>#N/A</v>
      </c>
    </row>
    <row r="90" spans="2:63" x14ac:dyDescent="0.4">
      <c r="B90" t="s">
        <v>124</v>
      </c>
      <c r="C90" s="99" t="s">
        <v>420</v>
      </c>
      <c r="D90" s="99" t="s">
        <v>236</v>
      </c>
      <c r="E90" s="92">
        <f t="shared" ref="E90:AJ90" si="27">MAX(E86,E88,E89,E87)</f>
        <v>0.11577025410748269</v>
      </c>
      <c r="F90" s="92">
        <f t="shared" si="27"/>
        <v>0</v>
      </c>
      <c r="G90" s="92">
        <f t="shared" si="27"/>
        <v>0</v>
      </c>
      <c r="H90" s="92">
        <f t="shared" si="27"/>
        <v>0</v>
      </c>
      <c r="I90" s="92" t="e">
        <f t="shared" si="27"/>
        <v>#N/A</v>
      </c>
      <c r="J90" s="92" t="e">
        <f t="shared" si="27"/>
        <v>#N/A</v>
      </c>
      <c r="K90" s="92" t="e">
        <f t="shared" si="27"/>
        <v>#N/A</v>
      </c>
      <c r="L90" s="92" t="e">
        <f t="shared" si="27"/>
        <v>#N/A</v>
      </c>
      <c r="M90" s="92" t="e">
        <f t="shared" si="27"/>
        <v>#N/A</v>
      </c>
      <c r="N90" s="92" t="e">
        <f t="shared" si="27"/>
        <v>#N/A</v>
      </c>
      <c r="O90" s="92" t="e">
        <f t="shared" si="27"/>
        <v>#N/A</v>
      </c>
      <c r="P90" s="92" t="e">
        <f t="shared" si="27"/>
        <v>#N/A</v>
      </c>
      <c r="Q90" s="92" t="e">
        <f t="shared" si="27"/>
        <v>#N/A</v>
      </c>
      <c r="R90" s="92" t="e">
        <f t="shared" si="27"/>
        <v>#N/A</v>
      </c>
      <c r="S90" s="92" t="e">
        <f t="shared" si="27"/>
        <v>#N/A</v>
      </c>
      <c r="T90" s="92" t="e">
        <f t="shared" si="27"/>
        <v>#N/A</v>
      </c>
      <c r="U90" s="92" t="e">
        <f t="shared" si="27"/>
        <v>#N/A</v>
      </c>
      <c r="V90" s="92" t="e">
        <f t="shared" si="27"/>
        <v>#N/A</v>
      </c>
      <c r="W90" s="92" t="e">
        <f t="shared" si="27"/>
        <v>#N/A</v>
      </c>
      <c r="X90" s="92" t="e">
        <f t="shared" si="27"/>
        <v>#N/A</v>
      </c>
      <c r="Y90" s="92" t="e">
        <f t="shared" si="27"/>
        <v>#N/A</v>
      </c>
      <c r="Z90" s="92" t="e">
        <f t="shared" si="27"/>
        <v>#N/A</v>
      </c>
      <c r="AA90" s="92" t="e">
        <f t="shared" si="27"/>
        <v>#N/A</v>
      </c>
      <c r="AB90" s="92" t="e">
        <f t="shared" si="27"/>
        <v>#N/A</v>
      </c>
      <c r="AC90" s="92" t="e">
        <f t="shared" si="27"/>
        <v>#N/A</v>
      </c>
      <c r="AD90" s="92" t="e">
        <f t="shared" si="27"/>
        <v>#N/A</v>
      </c>
      <c r="AE90" s="92" t="e">
        <f t="shared" si="27"/>
        <v>#N/A</v>
      </c>
      <c r="AF90" s="92" t="e">
        <f t="shared" si="27"/>
        <v>#N/A</v>
      </c>
      <c r="AG90" s="92" t="e">
        <f t="shared" si="27"/>
        <v>#N/A</v>
      </c>
      <c r="AH90" s="92" t="e">
        <f t="shared" si="27"/>
        <v>#N/A</v>
      </c>
      <c r="AI90" s="92" t="e">
        <f t="shared" si="27"/>
        <v>#N/A</v>
      </c>
      <c r="AJ90" s="92" t="e">
        <f t="shared" si="27"/>
        <v>#N/A</v>
      </c>
      <c r="AK90" s="92" t="e">
        <f t="shared" ref="AK90:BK90" si="28">MAX(AK86,AK88,AK89,AK87)</f>
        <v>#N/A</v>
      </c>
      <c r="AL90" s="92" t="e">
        <f t="shared" si="28"/>
        <v>#N/A</v>
      </c>
      <c r="AM90" s="92" t="e">
        <f t="shared" si="28"/>
        <v>#N/A</v>
      </c>
      <c r="AN90" s="92" t="e">
        <f t="shared" si="28"/>
        <v>#N/A</v>
      </c>
      <c r="AO90" s="92" t="e">
        <f t="shared" si="28"/>
        <v>#N/A</v>
      </c>
      <c r="AP90" s="92" t="e">
        <f t="shared" si="28"/>
        <v>#N/A</v>
      </c>
      <c r="AQ90" s="92" t="e">
        <f t="shared" si="28"/>
        <v>#N/A</v>
      </c>
      <c r="AR90" s="92" t="e">
        <f t="shared" si="28"/>
        <v>#N/A</v>
      </c>
      <c r="AS90" s="92" t="e">
        <f t="shared" si="28"/>
        <v>#N/A</v>
      </c>
      <c r="AT90" s="92" t="e">
        <f t="shared" si="28"/>
        <v>#N/A</v>
      </c>
      <c r="AU90" s="92" t="e">
        <f t="shared" si="28"/>
        <v>#N/A</v>
      </c>
      <c r="AV90" s="92" t="e">
        <f t="shared" si="28"/>
        <v>#N/A</v>
      </c>
      <c r="AW90" s="92" t="e">
        <f t="shared" si="28"/>
        <v>#N/A</v>
      </c>
      <c r="AX90" s="92" t="e">
        <f t="shared" si="28"/>
        <v>#N/A</v>
      </c>
      <c r="AY90" s="92" t="e">
        <f t="shared" si="28"/>
        <v>#N/A</v>
      </c>
      <c r="AZ90" s="92" t="e">
        <f t="shared" si="28"/>
        <v>#N/A</v>
      </c>
      <c r="BA90" s="92" t="e">
        <f t="shared" si="28"/>
        <v>#N/A</v>
      </c>
      <c r="BB90" s="92" t="e">
        <f t="shared" si="28"/>
        <v>#N/A</v>
      </c>
      <c r="BC90" s="92" t="e">
        <f t="shared" si="28"/>
        <v>#N/A</v>
      </c>
      <c r="BD90" s="92" t="e">
        <f t="shared" si="28"/>
        <v>#N/A</v>
      </c>
      <c r="BE90" s="92" t="e">
        <f t="shared" si="28"/>
        <v>#N/A</v>
      </c>
      <c r="BF90" s="92" t="e">
        <f t="shared" si="28"/>
        <v>#N/A</v>
      </c>
      <c r="BG90" s="92" t="e">
        <f t="shared" si="28"/>
        <v>#N/A</v>
      </c>
      <c r="BH90" s="92" t="e">
        <f t="shared" si="28"/>
        <v>#N/A</v>
      </c>
      <c r="BI90" s="92" t="e">
        <f t="shared" si="28"/>
        <v>#N/A</v>
      </c>
      <c r="BJ90" s="92" t="e">
        <f t="shared" si="28"/>
        <v>#N/A</v>
      </c>
      <c r="BK90" s="92" t="e">
        <f t="shared" si="28"/>
        <v>#N/A</v>
      </c>
    </row>
    <row r="91" spans="2:63" x14ac:dyDescent="0.4">
      <c r="B91" s="5" t="s">
        <v>218</v>
      </c>
      <c r="C91" s="99" t="s">
        <v>218</v>
      </c>
      <c r="D91" s="99" t="s">
        <v>218</v>
      </c>
      <c r="E91" s="92" t="s">
        <v>218</v>
      </c>
      <c r="F91" s="92" t="s">
        <v>218</v>
      </c>
      <c r="G91" s="92" t="s">
        <v>218</v>
      </c>
      <c r="H91" s="92" t="s">
        <v>218</v>
      </c>
      <c r="I91" s="92" t="s">
        <v>218</v>
      </c>
      <c r="J91" s="92" t="s">
        <v>218</v>
      </c>
      <c r="K91" s="92" t="s">
        <v>218</v>
      </c>
      <c r="L91" s="92" t="s">
        <v>218</v>
      </c>
      <c r="M91" s="92" t="s">
        <v>218</v>
      </c>
      <c r="N91" s="92" t="s">
        <v>218</v>
      </c>
      <c r="O91" s="92" t="s">
        <v>218</v>
      </c>
      <c r="P91" s="92" t="s">
        <v>218</v>
      </c>
      <c r="Q91" s="92" t="s">
        <v>218</v>
      </c>
      <c r="R91" s="92" t="s">
        <v>218</v>
      </c>
      <c r="S91" s="92" t="s">
        <v>218</v>
      </c>
      <c r="T91" s="92" t="s">
        <v>218</v>
      </c>
      <c r="U91" s="92" t="s">
        <v>218</v>
      </c>
      <c r="V91" s="92" t="s">
        <v>218</v>
      </c>
      <c r="W91" s="92" t="s">
        <v>218</v>
      </c>
      <c r="X91" s="92" t="s">
        <v>218</v>
      </c>
      <c r="Y91" s="92" t="s">
        <v>218</v>
      </c>
      <c r="Z91" s="92" t="s">
        <v>218</v>
      </c>
      <c r="AA91" s="92" t="s">
        <v>218</v>
      </c>
      <c r="AB91" s="92" t="s">
        <v>218</v>
      </c>
      <c r="AC91" s="92" t="s">
        <v>218</v>
      </c>
      <c r="AD91" s="92" t="s">
        <v>218</v>
      </c>
      <c r="AE91" s="92" t="s">
        <v>218</v>
      </c>
      <c r="AF91" s="92" t="s">
        <v>218</v>
      </c>
      <c r="AG91" s="92" t="s">
        <v>218</v>
      </c>
      <c r="AH91" s="92" t="s">
        <v>218</v>
      </c>
      <c r="AI91" s="92" t="s">
        <v>218</v>
      </c>
      <c r="AJ91" s="92" t="s">
        <v>218</v>
      </c>
      <c r="AK91" s="92" t="s">
        <v>218</v>
      </c>
      <c r="AL91" s="92" t="s">
        <v>218</v>
      </c>
      <c r="AM91" s="92" t="s">
        <v>218</v>
      </c>
      <c r="AN91" s="92" t="s">
        <v>218</v>
      </c>
      <c r="AO91" s="92" t="s">
        <v>218</v>
      </c>
      <c r="AP91" s="92" t="s">
        <v>218</v>
      </c>
      <c r="AQ91" s="92" t="s">
        <v>218</v>
      </c>
      <c r="AR91" s="92" t="s">
        <v>218</v>
      </c>
      <c r="AS91" s="92" t="s">
        <v>218</v>
      </c>
      <c r="AT91" s="92" t="s">
        <v>218</v>
      </c>
      <c r="AU91" s="92" t="s">
        <v>218</v>
      </c>
      <c r="AV91" s="92" t="s">
        <v>218</v>
      </c>
      <c r="AW91" s="92" t="s">
        <v>218</v>
      </c>
      <c r="AX91" s="92" t="s">
        <v>218</v>
      </c>
      <c r="AY91" s="92" t="s">
        <v>218</v>
      </c>
      <c r="AZ91" s="92" t="s">
        <v>218</v>
      </c>
      <c r="BA91" s="92" t="s">
        <v>218</v>
      </c>
      <c r="BB91" s="92" t="s">
        <v>218</v>
      </c>
      <c r="BC91" s="92" t="s">
        <v>218</v>
      </c>
      <c r="BD91" s="92" t="s">
        <v>218</v>
      </c>
      <c r="BE91" s="92" t="s">
        <v>218</v>
      </c>
      <c r="BF91" s="92" t="s">
        <v>218</v>
      </c>
      <c r="BG91" s="92" t="s">
        <v>218</v>
      </c>
      <c r="BH91" s="92" t="s">
        <v>218</v>
      </c>
      <c r="BI91" s="92" t="s">
        <v>218</v>
      </c>
      <c r="BJ91" s="92" t="s">
        <v>218</v>
      </c>
      <c r="BK91" s="92" t="s">
        <v>218</v>
      </c>
    </row>
    <row r="92" spans="2:63" ht="15.9" x14ac:dyDescent="0.45">
      <c r="B92" s="88" t="s">
        <v>605</v>
      </c>
      <c r="C92" s="99" t="s">
        <v>218</v>
      </c>
      <c r="D92" s="99" t="s">
        <v>218</v>
      </c>
      <c r="E92" s="92" t="s">
        <v>218</v>
      </c>
      <c r="F92" s="92" t="s">
        <v>218</v>
      </c>
      <c r="G92" s="92" t="s">
        <v>218</v>
      </c>
      <c r="H92" s="92" t="s">
        <v>218</v>
      </c>
      <c r="I92" s="92" t="s">
        <v>218</v>
      </c>
      <c r="J92" s="92" t="s">
        <v>218</v>
      </c>
      <c r="K92" s="92" t="s">
        <v>218</v>
      </c>
      <c r="L92" s="92" t="s">
        <v>218</v>
      </c>
      <c r="M92" s="92" t="s">
        <v>218</v>
      </c>
      <c r="N92" s="92" t="s">
        <v>218</v>
      </c>
      <c r="O92" s="92" t="s">
        <v>218</v>
      </c>
      <c r="P92" s="92" t="s">
        <v>218</v>
      </c>
      <c r="Q92" s="92" t="s">
        <v>218</v>
      </c>
      <c r="R92" s="92" t="s">
        <v>218</v>
      </c>
      <c r="S92" s="92" t="s">
        <v>218</v>
      </c>
      <c r="T92" s="92" t="s">
        <v>218</v>
      </c>
      <c r="U92" s="92" t="s">
        <v>218</v>
      </c>
      <c r="V92" s="92" t="s">
        <v>218</v>
      </c>
      <c r="W92" s="92" t="s">
        <v>218</v>
      </c>
      <c r="X92" s="92" t="s">
        <v>218</v>
      </c>
      <c r="Y92" s="92" t="s">
        <v>218</v>
      </c>
      <c r="Z92" s="92" t="s">
        <v>218</v>
      </c>
      <c r="AA92" s="92" t="s">
        <v>218</v>
      </c>
      <c r="AB92" s="92" t="s">
        <v>218</v>
      </c>
      <c r="AC92" s="92" t="s">
        <v>218</v>
      </c>
      <c r="AD92" s="92" t="s">
        <v>218</v>
      </c>
      <c r="AE92" s="92" t="s">
        <v>218</v>
      </c>
      <c r="AF92" s="92" t="s">
        <v>218</v>
      </c>
      <c r="AG92" s="92" t="s">
        <v>218</v>
      </c>
      <c r="AH92" s="92" t="s">
        <v>218</v>
      </c>
      <c r="AI92" s="92" t="s">
        <v>218</v>
      </c>
      <c r="AJ92" s="92" t="s">
        <v>218</v>
      </c>
      <c r="AK92" s="92" t="s">
        <v>218</v>
      </c>
      <c r="AL92" s="92" t="s">
        <v>218</v>
      </c>
      <c r="AM92" s="92" t="s">
        <v>218</v>
      </c>
      <c r="AN92" s="92" t="s">
        <v>218</v>
      </c>
      <c r="AO92" s="92" t="s">
        <v>218</v>
      </c>
      <c r="AP92" s="92" t="s">
        <v>218</v>
      </c>
      <c r="AQ92" s="92" t="s">
        <v>218</v>
      </c>
      <c r="AR92" s="92" t="s">
        <v>218</v>
      </c>
      <c r="AS92" s="92" t="s">
        <v>218</v>
      </c>
      <c r="AT92" s="92" t="s">
        <v>218</v>
      </c>
      <c r="AU92" s="92" t="s">
        <v>218</v>
      </c>
      <c r="AV92" s="92" t="s">
        <v>218</v>
      </c>
      <c r="AW92" s="92" t="s">
        <v>218</v>
      </c>
      <c r="AX92" s="92" t="s">
        <v>218</v>
      </c>
      <c r="AY92" s="92" t="s">
        <v>218</v>
      </c>
      <c r="AZ92" s="92" t="s">
        <v>218</v>
      </c>
      <c r="BA92" s="92" t="s">
        <v>218</v>
      </c>
      <c r="BB92" s="92" t="s">
        <v>218</v>
      </c>
      <c r="BC92" s="92" t="s">
        <v>218</v>
      </c>
      <c r="BD92" s="92" t="s">
        <v>218</v>
      </c>
      <c r="BE92" s="92" t="s">
        <v>218</v>
      </c>
      <c r="BF92" s="92" t="s">
        <v>218</v>
      </c>
      <c r="BG92" s="92" t="s">
        <v>218</v>
      </c>
      <c r="BH92" s="92" t="s">
        <v>218</v>
      </c>
      <c r="BI92" s="92" t="s">
        <v>218</v>
      </c>
      <c r="BJ92" s="92" t="s">
        <v>218</v>
      </c>
      <c r="BK92" s="92" t="s">
        <v>218</v>
      </c>
    </row>
    <row r="93" spans="2:63" x14ac:dyDescent="0.4">
      <c r="B93" s="6" t="s">
        <v>679</v>
      </c>
      <c r="C93" s="99" t="s">
        <v>422</v>
      </c>
      <c r="D93" s="99" t="s">
        <v>231</v>
      </c>
      <c r="E93" s="92">
        <f>IF('Indtast oplysninger'!E44="Nej",0,'Indtast oplysninger'!E46+'Indtast oplysninger'!E47)</f>
        <v>0</v>
      </c>
      <c r="F93" s="92">
        <f>IF('Indtast oplysninger'!F44="Nej",0,'Indtast oplysninger'!F46+'Indtast oplysninger'!F47)</f>
        <v>0</v>
      </c>
      <c r="G93" s="92">
        <f>IF('Indtast oplysninger'!G44="Nej",0,'Indtast oplysninger'!G46+'Indtast oplysninger'!G47)</f>
        <v>0</v>
      </c>
      <c r="H93" s="92">
        <f>IF('Indtast oplysninger'!H44="Nej",0,'Indtast oplysninger'!H46+'Indtast oplysninger'!H47)</f>
        <v>0</v>
      </c>
      <c r="I93" s="92">
        <f>IF('Indtast oplysninger'!I44="Nej",0,'Indtast oplysninger'!I46+'Indtast oplysninger'!I47)</f>
        <v>0</v>
      </c>
      <c r="J93" s="92">
        <f>IF('Indtast oplysninger'!J44="Nej",0,'Indtast oplysninger'!J46+'Indtast oplysninger'!J47)</f>
        <v>0</v>
      </c>
      <c r="K93" s="92">
        <f>IF('Indtast oplysninger'!K44="Nej",0,'Indtast oplysninger'!K46+'Indtast oplysninger'!K47)</f>
        <v>0</v>
      </c>
      <c r="L93" s="92">
        <f>IF('Indtast oplysninger'!L44="Nej",0,'Indtast oplysninger'!L46+'Indtast oplysninger'!L47)</f>
        <v>0</v>
      </c>
      <c r="M93" s="92">
        <f>IF('Indtast oplysninger'!M44="Nej",0,'Indtast oplysninger'!M46+'Indtast oplysninger'!M47)</f>
        <v>0</v>
      </c>
      <c r="N93" s="92">
        <f>IF('Indtast oplysninger'!N44="Nej",0,'Indtast oplysninger'!N46+'Indtast oplysninger'!N47)</f>
        <v>0</v>
      </c>
      <c r="O93" s="92">
        <f>IF('Indtast oplysninger'!O44="Nej",0,'Indtast oplysninger'!O46+'Indtast oplysninger'!O47)</f>
        <v>0</v>
      </c>
      <c r="P93" s="92">
        <f>IF('Indtast oplysninger'!P44="Nej",0,'Indtast oplysninger'!P46+'Indtast oplysninger'!P47)</f>
        <v>0</v>
      </c>
      <c r="Q93" s="92">
        <f>IF('Indtast oplysninger'!Q44="Nej",0,'Indtast oplysninger'!Q46+'Indtast oplysninger'!Q47)</f>
        <v>0</v>
      </c>
      <c r="R93" s="92">
        <f>IF('Indtast oplysninger'!R44="Nej",0,'Indtast oplysninger'!R46+'Indtast oplysninger'!R47)</f>
        <v>0</v>
      </c>
      <c r="S93" s="92">
        <f>IF('Indtast oplysninger'!S44="Nej",0,'Indtast oplysninger'!S46+'Indtast oplysninger'!S47)</f>
        <v>0</v>
      </c>
      <c r="T93" s="92">
        <f>IF('Indtast oplysninger'!T44="Nej",0,'Indtast oplysninger'!T46+'Indtast oplysninger'!T47)</f>
        <v>0</v>
      </c>
      <c r="U93" s="92">
        <f>IF('Indtast oplysninger'!U44="Nej",0,'Indtast oplysninger'!U46+'Indtast oplysninger'!U47)</f>
        <v>0</v>
      </c>
      <c r="V93" s="92">
        <f>IF('Indtast oplysninger'!V44="Nej",0,'Indtast oplysninger'!V46+'Indtast oplysninger'!V47)</f>
        <v>0</v>
      </c>
      <c r="W93" s="92">
        <f>IF('Indtast oplysninger'!W44="Nej",0,'Indtast oplysninger'!W46+'Indtast oplysninger'!W47)</f>
        <v>0</v>
      </c>
      <c r="X93" s="92">
        <f>IF('Indtast oplysninger'!X44="Nej",0,'Indtast oplysninger'!X46+'Indtast oplysninger'!X47)</f>
        <v>0</v>
      </c>
      <c r="Y93" s="92">
        <f>IF('Indtast oplysninger'!Y44="Nej",0,'Indtast oplysninger'!Y46+'Indtast oplysninger'!Y47)</f>
        <v>0</v>
      </c>
      <c r="Z93" s="92">
        <f>IF('Indtast oplysninger'!Z44="Nej",0,'Indtast oplysninger'!Z46+'Indtast oplysninger'!Z47)</f>
        <v>0</v>
      </c>
      <c r="AA93" s="92">
        <f>IF('Indtast oplysninger'!AA44="Nej",0,'Indtast oplysninger'!AA46+'Indtast oplysninger'!AA47)</f>
        <v>0</v>
      </c>
      <c r="AB93" s="92">
        <f>IF('Indtast oplysninger'!AB44="Nej",0,'Indtast oplysninger'!AB46+'Indtast oplysninger'!AB47)</f>
        <v>0</v>
      </c>
      <c r="AC93" s="92">
        <f>IF('Indtast oplysninger'!AC44="Nej",0,'Indtast oplysninger'!AC46+'Indtast oplysninger'!AC47)</f>
        <v>0</v>
      </c>
      <c r="AD93" s="92">
        <f>IF('Indtast oplysninger'!AD44="Nej",0,'Indtast oplysninger'!AD46+'Indtast oplysninger'!AD47)</f>
        <v>0</v>
      </c>
      <c r="AE93" s="92">
        <f>IF('Indtast oplysninger'!AE44="Nej",0,'Indtast oplysninger'!AE46+'Indtast oplysninger'!AE47)</f>
        <v>0</v>
      </c>
      <c r="AF93" s="92">
        <f>IF('Indtast oplysninger'!AF44="Nej",0,'Indtast oplysninger'!AF46+'Indtast oplysninger'!AF47)</f>
        <v>0</v>
      </c>
      <c r="AG93" s="92">
        <f>IF('Indtast oplysninger'!AG44="Nej",0,'Indtast oplysninger'!AG46+'Indtast oplysninger'!AG47)</f>
        <v>0</v>
      </c>
      <c r="AH93" s="92">
        <f>IF('Indtast oplysninger'!AH44="Nej",0,'Indtast oplysninger'!AH46+'Indtast oplysninger'!AH47)</f>
        <v>0</v>
      </c>
      <c r="AI93" s="92">
        <f>IF('Indtast oplysninger'!AI44="Nej",0,'Indtast oplysninger'!AI46+'Indtast oplysninger'!AI47)</f>
        <v>0</v>
      </c>
      <c r="AJ93" s="92">
        <f>IF('Indtast oplysninger'!AJ44="Nej",0,'Indtast oplysninger'!AJ46+'Indtast oplysninger'!AJ47)</f>
        <v>0</v>
      </c>
      <c r="AK93" s="92">
        <f>IF('Indtast oplysninger'!AK44="Nej",0,'Indtast oplysninger'!AK46+'Indtast oplysninger'!AK47)</f>
        <v>0</v>
      </c>
      <c r="AL93" s="92">
        <f>IF('Indtast oplysninger'!AL44="Nej",0,'Indtast oplysninger'!AL46+'Indtast oplysninger'!AL47)</f>
        <v>0</v>
      </c>
      <c r="AM93" s="92">
        <f>IF('Indtast oplysninger'!AM44="Nej",0,'Indtast oplysninger'!AM46+'Indtast oplysninger'!AM47)</f>
        <v>0</v>
      </c>
      <c r="AN93" s="92">
        <f>IF('Indtast oplysninger'!AN44="Nej",0,'Indtast oplysninger'!AN46+'Indtast oplysninger'!AN47)</f>
        <v>0</v>
      </c>
      <c r="AO93" s="92">
        <f>IF('Indtast oplysninger'!AO44="Nej",0,'Indtast oplysninger'!AO46+'Indtast oplysninger'!AO47)</f>
        <v>0</v>
      </c>
      <c r="AP93" s="92">
        <f>IF('Indtast oplysninger'!AP44="Nej",0,'Indtast oplysninger'!AP46+'Indtast oplysninger'!AP47)</f>
        <v>0</v>
      </c>
      <c r="AQ93" s="92">
        <f>IF('Indtast oplysninger'!AQ44="Nej",0,'Indtast oplysninger'!AQ46+'Indtast oplysninger'!AQ47)</f>
        <v>0</v>
      </c>
      <c r="AR93" s="92">
        <f>IF('Indtast oplysninger'!AR44="Nej",0,'Indtast oplysninger'!AR46+'Indtast oplysninger'!AR47)</f>
        <v>0</v>
      </c>
      <c r="AS93" s="92">
        <f>IF('Indtast oplysninger'!AS44="Nej",0,'Indtast oplysninger'!AS46+'Indtast oplysninger'!AS47)</f>
        <v>0</v>
      </c>
      <c r="AT93" s="92">
        <f>IF('Indtast oplysninger'!AT44="Nej",0,'Indtast oplysninger'!AT46+'Indtast oplysninger'!AT47)</f>
        <v>0</v>
      </c>
      <c r="AU93" s="92">
        <f>IF('Indtast oplysninger'!AU44="Nej",0,'Indtast oplysninger'!AU46+'Indtast oplysninger'!AU47)</f>
        <v>0</v>
      </c>
      <c r="AV93" s="92">
        <f>IF('Indtast oplysninger'!AV44="Nej",0,'Indtast oplysninger'!AV46+'Indtast oplysninger'!AV47)</f>
        <v>0</v>
      </c>
      <c r="AW93" s="92">
        <f>IF('Indtast oplysninger'!AW44="Nej",0,'Indtast oplysninger'!AW46+'Indtast oplysninger'!AW47)</f>
        <v>0</v>
      </c>
      <c r="AX93" s="92">
        <f>IF('Indtast oplysninger'!AX44="Nej",0,'Indtast oplysninger'!AX46+'Indtast oplysninger'!AX47)</f>
        <v>0</v>
      </c>
      <c r="AY93" s="92">
        <f>IF('Indtast oplysninger'!AY44="Nej",0,'Indtast oplysninger'!AY46+'Indtast oplysninger'!AY47)</f>
        <v>0</v>
      </c>
      <c r="AZ93" s="92">
        <f>IF('Indtast oplysninger'!AZ44="Nej",0,'Indtast oplysninger'!AZ46+'Indtast oplysninger'!AZ47)</f>
        <v>0</v>
      </c>
      <c r="BA93" s="92">
        <f>IF('Indtast oplysninger'!BA44="Nej",0,'Indtast oplysninger'!BA46+'Indtast oplysninger'!BA47)</f>
        <v>0</v>
      </c>
      <c r="BB93" s="92">
        <f>IF('Indtast oplysninger'!BB44="Nej",0,'Indtast oplysninger'!BB46+'Indtast oplysninger'!BB47)</f>
        <v>0</v>
      </c>
      <c r="BC93" s="92">
        <f>IF('Indtast oplysninger'!BC44="Nej",0,'Indtast oplysninger'!BC46+'Indtast oplysninger'!BC47)</f>
        <v>0</v>
      </c>
      <c r="BD93" s="92">
        <f>IF('Indtast oplysninger'!BD44="Nej",0,'Indtast oplysninger'!BD46+'Indtast oplysninger'!BD47)</f>
        <v>0</v>
      </c>
      <c r="BE93" s="92">
        <f>IF('Indtast oplysninger'!BE44="Nej",0,'Indtast oplysninger'!BE46+'Indtast oplysninger'!BE47)</f>
        <v>0</v>
      </c>
      <c r="BF93" s="92">
        <f>IF('Indtast oplysninger'!BF44="Nej",0,'Indtast oplysninger'!BF46+'Indtast oplysninger'!BF47)</f>
        <v>0</v>
      </c>
      <c r="BG93" s="92">
        <f>IF('Indtast oplysninger'!BG44="Nej",0,'Indtast oplysninger'!BG46+'Indtast oplysninger'!BG47)</f>
        <v>0</v>
      </c>
      <c r="BH93" s="92">
        <f>IF('Indtast oplysninger'!BH44="Nej",0,'Indtast oplysninger'!BH46+'Indtast oplysninger'!BH47)</f>
        <v>0</v>
      </c>
      <c r="BI93" s="92">
        <f>IF('Indtast oplysninger'!BI44="Nej",0,'Indtast oplysninger'!BI46+'Indtast oplysninger'!BI47)</f>
        <v>0</v>
      </c>
      <c r="BJ93" s="92">
        <f>IF('Indtast oplysninger'!BJ44="Nej",0,'Indtast oplysninger'!BJ46+'Indtast oplysninger'!BJ47)</f>
        <v>0</v>
      </c>
      <c r="BK93" s="92">
        <f>IF('Indtast oplysninger'!BK44="Nej",0,'Indtast oplysninger'!BK46+'Indtast oplysninger'!BK47)</f>
        <v>0</v>
      </c>
    </row>
    <row r="94" spans="2:63" x14ac:dyDescent="0.4">
      <c r="B94" t="s">
        <v>126</v>
      </c>
      <c r="C94" s="99" t="s">
        <v>219</v>
      </c>
      <c r="D94" s="99" t="s">
        <v>218</v>
      </c>
      <c r="E94" s="92">
        <f>IF('Indtast oplysninger'!E44="Nej",1,
IF(OR('Indtast oplysninger'!E52="Nej",'Indtast oplysninger'!E52="Ved ikke"),
VLOOKUP(E53,Tabelværdier!$A$78:$C$82,3,FALSE),
Tabelværdier!$C$83))</f>
        <v>1</v>
      </c>
      <c r="F94" s="92">
        <f>IF('Indtast oplysninger'!F44="Nej",1,
IF(OR('Indtast oplysninger'!F52="Nej",'Indtast oplysninger'!F52="Ved ikke"),
VLOOKUP(F53,Tabelværdier!$A$78:$C$82,3,FALSE),
Tabelværdier!$C$83))</f>
        <v>1</v>
      </c>
      <c r="G94" s="92">
        <f>IF('Indtast oplysninger'!G44="Nej",1,
IF(OR('Indtast oplysninger'!G52="Nej",'Indtast oplysninger'!G52="Ved ikke"),
VLOOKUP(G53,Tabelværdier!$A$78:$C$82,3,FALSE),
Tabelværdier!$C$83))</f>
        <v>1</v>
      </c>
      <c r="H94" s="92">
        <f>IF('Indtast oplysninger'!H44="Nej",1,
IF(OR('Indtast oplysninger'!H52="Nej",'Indtast oplysninger'!H52="Ved ikke"),
VLOOKUP(H53,Tabelværdier!$A$78:$C$82,3,FALSE),
Tabelværdier!$C$83))</f>
        <v>1</v>
      </c>
      <c r="I94" s="92">
        <f>IF('Indtast oplysninger'!I44="Nej",1,
IF(OR('Indtast oplysninger'!I52="Nej",'Indtast oplysninger'!I52="Ved ikke"),
VLOOKUP(I53,Tabelværdier!$A$78:$C$82,3,FALSE),
Tabelværdier!$C$83))</f>
        <v>0.5</v>
      </c>
      <c r="J94" s="92">
        <f>IF('Indtast oplysninger'!J44="Nej",1,
IF(OR('Indtast oplysninger'!J52="Nej",'Indtast oplysninger'!J52="Ved ikke"),
VLOOKUP(J53,Tabelværdier!$A$78:$C$82,3,FALSE),
Tabelværdier!$C$83))</f>
        <v>0.5</v>
      </c>
      <c r="K94" s="92">
        <f>IF('Indtast oplysninger'!K44="Nej",1,
IF(OR('Indtast oplysninger'!K52="Nej",'Indtast oplysninger'!K52="Ved ikke"),
VLOOKUP(K53,Tabelværdier!$A$78:$C$82,3,FALSE),
Tabelværdier!$C$83))</f>
        <v>0.5</v>
      </c>
      <c r="L94" s="92">
        <f>IF('Indtast oplysninger'!L44="Nej",1,
IF(OR('Indtast oplysninger'!L52="Nej",'Indtast oplysninger'!L52="Ved ikke"),
VLOOKUP(L53,Tabelværdier!$A$78:$C$82,3,FALSE),
Tabelværdier!$C$83))</f>
        <v>0.5</v>
      </c>
      <c r="M94" s="92">
        <f>IF('Indtast oplysninger'!M44="Nej",1,
IF(OR('Indtast oplysninger'!M52="Nej",'Indtast oplysninger'!M52="Ved ikke"),
VLOOKUP(M53,Tabelværdier!$A$78:$C$82,3,FALSE),
Tabelværdier!$C$83))</f>
        <v>0.5</v>
      </c>
      <c r="N94" s="92">
        <f>IF('Indtast oplysninger'!N44="Nej",1,
IF(OR('Indtast oplysninger'!N52="Nej",'Indtast oplysninger'!N52="Ved ikke"),
VLOOKUP(N53,Tabelværdier!$A$78:$C$82,3,FALSE),
Tabelværdier!$C$83))</f>
        <v>0.5</v>
      </c>
      <c r="O94" s="92">
        <f>IF('Indtast oplysninger'!O44="Nej",1,
IF(OR('Indtast oplysninger'!O52="Nej",'Indtast oplysninger'!O52="Ved ikke"),
VLOOKUP(O53,Tabelværdier!$A$78:$C$82,3,FALSE),
Tabelværdier!$C$83))</f>
        <v>0.5</v>
      </c>
      <c r="P94" s="92">
        <f>IF('Indtast oplysninger'!P44="Nej",1,
IF(OR('Indtast oplysninger'!P52="Nej",'Indtast oplysninger'!P52="Ved ikke"),
VLOOKUP(P53,Tabelværdier!$A$78:$C$82,3,FALSE),
Tabelværdier!$C$83))</f>
        <v>0.5</v>
      </c>
      <c r="Q94" s="92">
        <f>IF('Indtast oplysninger'!Q44="Nej",1,
IF(OR('Indtast oplysninger'!Q52="Nej",'Indtast oplysninger'!Q52="Ved ikke"),
VLOOKUP(Q53,Tabelværdier!$A$78:$C$82,3,FALSE),
Tabelværdier!$C$83))</f>
        <v>0.5</v>
      </c>
      <c r="R94" s="92">
        <f>IF('Indtast oplysninger'!R44="Nej",1,
IF(OR('Indtast oplysninger'!R52="Nej",'Indtast oplysninger'!R52="Ved ikke"),
VLOOKUP(R53,Tabelværdier!$A$78:$C$82,3,FALSE),
Tabelværdier!$C$83))</f>
        <v>0.5</v>
      </c>
      <c r="S94" s="92">
        <f>IF('Indtast oplysninger'!S44="Nej",1,
IF(OR('Indtast oplysninger'!S52="Nej",'Indtast oplysninger'!S52="Ved ikke"),
VLOOKUP(S53,Tabelværdier!$A$78:$C$82,3,FALSE),
Tabelværdier!$C$83))</f>
        <v>0.5</v>
      </c>
      <c r="T94" s="92">
        <f>IF('Indtast oplysninger'!T44="Nej",1,
IF(OR('Indtast oplysninger'!T52="Nej",'Indtast oplysninger'!T52="Ved ikke"),
VLOOKUP(T53,Tabelværdier!$A$78:$C$82,3,FALSE),
Tabelværdier!$C$83))</f>
        <v>0.5</v>
      </c>
      <c r="U94" s="92">
        <f>IF('Indtast oplysninger'!U44="Nej",1,
IF(OR('Indtast oplysninger'!U52="Nej",'Indtast oplysninger'!U52="Ved ikke"),
VLOOKUP(U53,Tabelværdier!$A$78:$C$82,3,FALSE),
Tabelværdier!$C$83))</f>
        <v>0.5</v>
      </c>
      <c r="V94" s="92">
        <f>IF('Indtast oplysninger'!V44="Nej",1,
IF(OR('Indtast oplysninger'!V52="Nej",'Indtast oplysninger'!V52="Ved ikke"),
VLOOKUP(V53,Tabelværdier!$A$78:$C$82,3,FALSE),
Tabelværdier!$C$83))</f>
        <v>0.5</v>
      </c>
      <c r="W94" s="92">
        <f>IF('Indtast oplysninger'!W44="Nej",1,
IF(OR('Indtast oplysninger'!W52="Nej",'Indtast oplysninger'!W52="Ved ikke"),
VLOOKUP(W53,Tabelværdier!$A$78:$C$82,3,FALSE),
Tabelværdier!$C$83))</f>
        <v>0.5</v>
      </c>
      <c r="X94" s="92">
        <f>IF('Indtast oplysninger'!X44="Nej",1,
IF(OR('Indtast oplysninger'!X52="Nej",'Indtast oplysninger'!X52="Ved ikke"),
VLOOKUP(X53,Tabelværdier!$A$78:$C$82,3,FALSE),
Tabelværdier!$C$83))</f>
        <v>0.5</v>
      </c>
      <c r="Y94" s="92">
        <f>IF('Indtast oplysninger'!Y44="Nej",1,
IF(OR('Indtast oplysninger'!Y52="Nej",'Indtast oplysninger'!Y52="Ved ikke"),
VLOOKUP(Y53,Tabelværdier!$A$78:$C$82,3,FALSE),
Tabelværdier!$C$83))</f>
        <v>0.5</v>
      </c>
      <c r="Z94" s="92">
        <f>IF('Indtast oplysninger'!Z44="Nej",1,
IF(OR('Indtast oplysninger'!Z52="Nej",'Indtast oplysninger'!Z52="Ved ikke"),
VLOOKUP(Z53,Tabelværdier!$A$78:$C$82,3,FALSE),
Tabelværdier!$C$83))</f>
        <v>0.5</v>
      </c>
      <c r="AA94" s="92">
        <f>IF('Indtast oplysninger'!AA44="Nej",1,
IF(OR('Indtast oplysninger'!AA52="Nej",'Indtast oplysninger'!AA52="Ved ikke"),
VLOOKUP(AA53,Tabelværdier!$A$78:$C$82,3,FALSE),
Tabelværdier!$C$83))</f>
        <v>0.5</v>
      </c>
      <c r="AB94" s="92">
        <f>IF('Indtast oplysninger'!AB44="Nej",1,
IF(OR('Indtast oplysninger'!AB52="Nej",'Indtast oplysninger'!AB52="Ved ikke"),
VLOOKUP(AB53,Tabelværdier!$A$78:$C$82,3,FALSE),
Tabelværdier!$C$83))</f>
        <v>0.5</v>
      </c>
      <c r="AC94" s="92">
        <f>IF('Indtast oplysninger'!AC44="Nej",1,
IF(OR('Indtast oplysninger'!AC52="Nej",'Indtast oplysninger'!AC52="Ved ikke"),
VLOOKUP(AC53,Tabelværdier!$A$78:$C$82,3,FALSE),
Tabelværdier!$C$83))</f>
        <v>0.5</v>
      </c>
      <c r="AD94" s="92">
        <f>IF('Indtast oplysninger'!AD44="Nej",1,
IF(OR('Indtast oplysninger'!AD52="Nej",'Indtast oplysninger'!AD52="Ved ikke"),
VLOOKUP(AD53,Tabelværdier!$A$78:$C$82,3,FALSE),
Tabelværdier!$C$83))</f>
        <v>0.5</v>
      </c>
      <c r="AE94" s="92">
        <f>IF('Indtast oplysninger'!AE44="Nej",1,
IF(OR('Indtast oplysninger'!AE52="Nej",'Indtast oplysninger'!AE52="Ved ikke"),
VLOOKUP(AE53,Tabelværdier!$A$78:$C$82,3,FALSE),
Tabelværdier!$C$83))</f>
        <v>0.5</v>
      </c>
      <c r="AF94" s="92">
        <f>IF('Indtast oplysninger'!AF44="Nej",1,
IF(OR('Indtast oplysninger'!AF52="Nej",'Indtast oplysninger'!AF52="Ved ikke"),
VLOOKUP(AF53,Tabelværdier!$A$78:$C$82,3,FALSE),
Tabelværdier!$C$83))</f>
        <v>0.5</v>
      </c>
      <c r="AG94" s="92">
        <f>IF('Indtast oplysninger'!AG44="Nej",1,
IF(OR('Indtast oplysninger'!AG52="Nej",'Indtast oplysninger'!AG52="Ved ikke"),
VLOOKUP(AG53,Tabelværdier!$A$78:$C$82,3,FALSE),
Tabelværdier!$C$83))</f>
        <v>0.5</v>
      </c>
      <c r="AH94" s="92">
        <f>IF('Indtast oplysninger'!AH44="Nej",1,
IF(OR('Indtast oplysninger'!AH52="Nej",'Indtast oplysninger'!AH52="Ved ikke"),
VLOOKUP(AH53,Tabelværdier!$A$78:$C$82,3,FALSE),
Tabelværdier!$C$83))</f>
        <v>0.5</v>
      </c>
      <c r="AI94" s="92">
        <f>IF('Indtast oplysninger'!AI44="Nej",1,
IF(OR('Indtast oplysninger'!AI52="Nej",'Indtast oplysninger'!AI52="Ved ikke"),
VLOOKUP(AI53,Tabelværdier!$A$78:$C$82,3,FALSE),
Tabelværdier!$C$83))</f>
        <v>0.5</v>
      </c>
      <c r="AJ94" s="92">
        <f>IF('Indtast oplysninger'!AJ44="Nej",1,
IF(OR('Indtast oplysninger'!AJ52="Nej",'Indtast oplysninger'!AJ52="Ved ikke"),
VLOOKUP(AJ53,Tabelværdier!$A$78:$C$82,3,FALSE),
Tabelværdier!$C$83))</f>
        <v>0.5</v>
      </c>
      <c r="AK94" s="92">
        <f>IF('Indtast oplysninger'!AK44="Nej",1,
IF(OR('Indtast oplysninger'!AK52="Nej",'Indtast oplysninger'!AK52="Ved ikke"),
VLOOKUP(AK53,Tabelværdier!$A$78:$C$82,3,FALSE),
Tabelværdier!$C$83))</f>
        <v>0.5</v>
      </c>
      <c r="AL94" s="92">
        <f>IF('Indtast oplysninger'!AL44="Nej",1,
IF(OR('Indtast oplysninger'!AL52="Nej",'Indtast oplysninger'!AL52="Ved ikke"),
VLOOKUP(AL53,Tabelværdier!$A$78:$C$82,3,FALSE),
Tabelværdier!$C$83))</f>
        <v>0.5</v>
      </c>
      <c r="AM94" s="92">
        <f>IF('Indtast oplysninger'!AM44="Nej",1,
IF(OR('Indtast oplysninger'!AM52="Nej",'Indtast oplysninger'!AM52="Ved ikke"),
VLOOKUP(AM53,Tabelværdier!$A$78:$C$82,3,FALSE),
Tabelværdier!$C$83))</f>
        <v>0.5</v>
      </c>
      <c r="AN94" s="92">
        <f>IF('Indtast oplysninger'!AN44="Nej",1,
IF(OR('Indtast oplysninger'!AN52="Nej",'Indtast oplysninger'!AN52="Ved ikke"),
VLOOKUP(AN53,Tabelværdier!$A$78:$C$82,3,FALSE),
Tabelværdier!$C$83))</f>
        <v>0.5</v>
      </c>
      <c r="AO94" s="92">
        <f>IF('Indtast oplysninger'!AO44="Nej",1,
IF(OR('Indtast oplysninger'!AO52="Nej",'Indtast oplysninger'!AO52="Ved ikke"),
VLOOKUP(AO53,Tabelværdier!$A$78:$C$82,3,FALSE),
Tabelværdier!$C$83))</f>
        <v>0.5</v>
      </c>
      <c r="AP94" s="92">
        <f>IF('Indtast oplysninger'!AP44="Nej",1,
IF(OR('Indtast oplysninger'!AP52="Nej",'Indtast oplysninger'!AP52="Ved ikke"),
VLOOKUP(AP53,Tabelværdier!$A$78:$C$82,3,FALSE),
Tabelværdier!$C$83))</f>
        <v>0.5</v>
      </c>
      <c r="AQ94" s="92">
        <f>IF('Indtast oplysninger'!AQ44="Nej",1,
IF(OR('Indtast oplysninger'!AQ52="Nej",'Indtast oplysninger'!AQ52="Ved ikke"),
VLOOKUP(AQ53,Tabelværdier!$A$78:$C$82,3,FALSE),
Tabelværdier!$C$83))</f>
        <v>0.5</v>
      </c>
      <c r="AR94" s="92">
        <f>IF('Indtast oplysninger'!AR44="Nej",1,
IF(OR('Indtast oplysninger'!AR52="Nej",'Indtast oplysninger'!AR52="Ved ikke"),
VLOOKUP(AR53,Tabelværdier!$A$78:$C$82,3,FALSE),
Tabelværdier!$C$83))</f>
        <v>0.5</v>
      </c>
      <c r="AS94" s="92">
        <f>IF('Indtast oplysninger'!AS44="Nej",1,
IF(OR('Indtast oplysninger'!AS52="Nej",'Indtast oplysninger'!AS52="Ved ikke"),
VLOOKUP(AS53,Tabelværdier!$A$78:$C$82,3,FALSE),
Tabelværdier!$C$83))</f>
        <v>0.5</v>
      </c>
      <c r="AT94" s="92">
        <f>IF('Indtast oplysninger'!AT44="Nej",1,
IF(OR('Indtast oplysninger'!AT52="Nej",'Indtast oplysninger'!AT52="Ved ikke"),
VLOOKUP(AT53,Tabelværdier!$A$78:$C$82,3,FALSE),
Tabelværdier!$C$83))</f>
        <v>0.5</v>
      </c>
      <c r="AU94" s="92">
        <f>IF('Indtast oplysninger'!AU44="Nej",1,
IF(OR('Indtast oplysninger'!AU52="Nej",'Indtast oplysninger'!AU52="Ved ikke"),
VLOOKUP(AU53,Tabelværdier!$A$78:$C$82,3,FALSE),
Tabelværdier!$C$83))</f>
        <v>0.5</v>
      </c>
      <c r="AV94" s="92">
        <f>IF('Indtast oplysninger'!AV44="Nej",1,
IF(OR('Indtast oplysninger'!AV52="Nej",'Indtast oplysninger'!AV52="Ved ikke"),
VLOOKUP(AV53,Tabelværdier!$A$78:$C$82,3,FALSE),
Tabelværdier!$C$83))</f>
        <v>0.5</v>
      </c>
      <c r="AW94" s="92">
        <f>IF('Indtast oplysninger'!AW44="Nej",1,
IF(OR('Indtast oplysninger'!AW52="Nej",'Indtast oplysninger'!AW52="Ved ikke"),
VLOOKUP(AW53,Tabelværdier!$A$78:$C$82,3,FALSE),
Tabelværdier!$C$83))</f>
        <v>0.5</v>
      </c>
      <c r="AX94" s="92">
        <f>IF('Indtast oplysninger'!AX44="Nej",1,
IF(OR('Indtast oplysninger'!AX52="Nej",'Indtast oplysninger'!AX52="Ved ikke"),
VLOOKUP(AX53,Tabelværdier!$A$78:$C$82,3,FALSE),
Tabelværdier!$C$83))</f>
        <v>0.5</v>
      </c>
      <c r="AY94" s="92">
        <f>IF('Indtast oplysninger'!AY44="Nej",1,
IF(OR('Indtast oplysninger'!AY52="Nej",'Indtast oplysninger'!AY52="Ved ikke"),
VLOOKUP(AY53,Tabelværdier!$A$78:$C$82,3,FALSE),
Tabelværdier!$C$83))</f>
        <v>0.5</v>
      </c>
      <c r="AZ94" s="92">
        <f>IF('Indtast oplysninger'!AZ44="Nej",1,
IF(OR('Indtast oplysninger'!AZ52="Nej",'Indtast oplysninger'!AZ52="Ved ikke"),
VLOOKUP(AZ53,Tabelværdier!$A$78:$C$82,3,FALSE),
Tabelværdier!$C$83))</f>
        <v>0.5</v>
      </c>
      <c r="BA94" s="92">
        <f>IF('Indtast oplysninger'!BA44="Nej",1,
IF(OR('Indtast oplysninger'!BA52="Nej",'Indtast oplysninger'!BA52="Ved ikke"),
VLOOKUP(BA53,Tabelværdier!$A$78:$C$82,3,FALSE),
Tabelværdier!$C$83))</f>
        <v>0.5</v>
      </c>
      <c r="BB94" s="92">
        <f>IF('Indtast oplysninger'!BB44="Nej",1,
IF(OR('Indtast oplysninger'!BB52="Nej",'Indtast oplysninger'!BB52="Ved ikke"),
VLOOKUP(BB53,Tabelværdier!$A$78:$C$82,3,FALSE),
Tabelværdier!$C$83))</f>
        <v>0.5</v>
      </c>
      <c r="BC94" s="92">
        <f>IF('Indtast oplysninger'!BC44="Nej",1,
IF(OR('Indtast oplysninger'!BC52="Nej",'Indtast oplysninger'!BC52="Ved ikke"),
VLOOKUP(BC53,Tabelværdier!$A$78:$C$82,3,FALSE),
Tabelværdier!$C$83))</f>
        <v>0.5</v>
      </c>
      <c r="BD94" s="92">
        <f>IF('Indtast oplysninger'!BD44="Nej",1,
IF(OR('Indtast oplysninger'!BD52="Nej",'Indtast oplysninger'!BD52="Ved ikke"),
VLOOKUP(BD53,Tabelværdier!$A$78:$C$82,3,FALSE),
Tabelværdier!$C$83))</f>
        <v>0.5</v>
      </c>
      <c r="BE94" s="92">
        <f>IF('Indtast oplysninger'!BE44="Nej",1,
IF(OR('Indtast oplysninger'!BE52="Nej",'Indtast oplysninger'!BE52="Ved ikke"),
VLOOKUP(BE53,Tabelværdier!$A$78:$C$82,3,FALSE),
Tabelværdier!$C$83))</f>
        <v>0.5</v>
      </c>
      <c r="BF94" s="92">
        <f>IF('Indtast oplysninger'!BF44="Nej",1,
IF(OR('Indtast oplysninger'!BF52="Nej",'Indtast oplysninger'!BF52="Ved ikke"),
VLOOKUP(BF53,Tabelværdier!$A$78:$C$82,3,FALSE),
Tabelværdier!$C$83))</f>
        <v>0.5</v>
      </c>
      <c r="BG94" s="92">
        <f>IF('Indtast oplysninger'!BG44="Nej",1,
IF(OR('Indtast oplysninger'!BG52="Nej",'Indtast oplysninger'!BG52="Ved ikke"),
VLOOKUP(BG53,Tabelværdier!$A$78:$C$82,3,FALSE),
Tabelværdier!$C$83))</f>
        <v>0.5</v>
      </c>
      <c r="BH94" s="92">
        <f>IF('Indtast oplysninger'!BH44="Nej",1,
IF(OR('Indtast oplysninger'!BH52="Nej",'Indtast oplysninger'!BH52="Ved ikke"),
VLOOKUP(BH53,Tabelværdier!$A$78:$C$82,3,FALSE),
Tabelværdier!$C$83))</f>
        <v>0.5</v>
      </c>
      <c r="BI94" s="92">
        <f>IF('Indtast oplysninger'!BI44="Nej",1,
IF(OR('Indtast oplysninger'!BI52="Nej",'Indtast oplysninger'!BI52="Ved ikke"),
VLOOKUP(BI53,Tabelværdier!$A$78:$C$82,3,FALSE),
Tabelværdier!$C$83))</f>
        <v>0.5</v>
      </c>
      <c r="BJ94" s="92">
        <f>IF('Indtast oplysninger'!BJ44="Nej",1,
IF(OR('Indtast oplysninger'!BJ52="Nej",'Indtast oplysninger'!BJ52="Ved ikke"),
VLOOKUP(BJ53,Tabelværdier!$A$78:$C$82,3,FALSE),
Tabelværdier!$C$83))</f>
        <v>0.5</v>
      </c>
      <c r="BK94" s="92">
        <f>IF('Indtast oplysninger'!BK44="Nej",1,
IF(OR('Indtast oplysninger'!BK52="Nej",'Indtast oplysninger'!BK52="Ved ikke"),
VLOOKUP(BK53,Tabelværdier!$A$78:$C$82,3,FALSE),
Tabelværdier!$C$83))</f>
        <v>0.5</v>
      </c>
    </row>
    <row r="95" spans="2:63" x14ac:dyDescent="0.4">
      <c r="B95" t="s">
        <v>127</v>
      </c>
      <c r="C95" s="99" t="s">
        <v>219</v>
      </c>
      <c r="D95" s="99" t="s">
        <v>218</v>
      </c>
      <c r="E95" s="92">
        <f>IF('Indtast oplysninger'!E44="Nej",1,
VLOOKUP('Indtast oplysninger'!E54,Tabelværdier!$A$107:$C$117,3,FALSE))</f>
        <v>1</v>
      </c>
      <c r="F95" s="92">
        <f>IF('Indtast oplysninger'!F44="Nej",1,
VLOOKUP('Indtast oplysninger'!F54,Tabelværdier!$A$107:$C$117,3,FALSE))</f>
        <v>1</v>
      </c>
      <c r="G95" s="92">
        <f>IF('Indtast oplysninger'!G44="Nej",1,
VLOOKUP('Indtast oplysninger'!G54,Tabelværdier!$A$107:$C$117,3,FALSE))</f>
        <v>1</v>
      </c>
      <c r="H95" s="92">
        <f>IF('Indtast oplysninger'!H44="Nej",1,
VLOOKUP('Indtast oplysninger'!H54,Tabelværdier!$A$107:$C$117,3,FALSE))</f>
        <v>1</v>
      </c>
      <c r="I95" s="92">
        <f>IF('Indtast oplysninger'!I44="Nej",1,
VLOOKUP('Indtast oplysninger'!I54,Tabelværdier!$A$107:$C$117,3,FALSE))</f>
        <v>1</v>
      </c>
      <c r="J95" s="92">
        <f>IF('Indtast oplysninger'!J44="Nej",1,
VLOOKUP('Indtast oplysninger'!J54,Tabelværdier!$A$107:$C$117,3,FALSE))</f>
        <v>1</v>
      </c>
      <c r="K95" s="92">
        <f>IF('Indtast oplysninger'!K44="Nej",1,
VLOOKUP('Indtast oplysninger'!K54,Tabelværdier!$A$107:$C$117,3,FALSE))</f>
        <v>1</v>
      </c>
      <c r="L95" s="92">
        <f>IF('Indtast oplysninger'!L44="Nej",1,
VLOOKUP('Indtast oplysninger'!L54,Tabelværdier!$A$107:$C$117,3,FALSE))</f>
        <v>1</v>
      </c>
      <c r="M95" s="92">
        <f>IF('Indtast oplysninger'!M44="Nej",1,
VLOOKUP('Indtast oplysninger'!M54,Tabelværdier!$A$107:$C$117,3,FALSE))</f>
        <v>1</v>
      </c>
      <c r="N95" s="92">
        <f>IF('Indtast oplysninger'!N44="Nej",1,
VLOOKUP('Indtast oplysninger'!N54,Tabelværdier!$A$107:$C$117,3,FALSE))</f>
        <v>1</v>
      </c>
      <c r="O95" s="92">
        <f>IF('Indtast oplysninger'!O44="Nej",1,
VLOOKUP('Indtast oplysninger'!O54,Tabelværdier!$A$107:$C$117,3,FALSE))</f>
        <v>1</v>
      </c>
      <c r="P95" s="92">
        <f>IF('Indtast oplysninger'!P44="Nej",1,
VLOOKUP('Indtast oplysninger'!P54,Tabelværdier!$A$107:$C$117,3,FALSE))</f>
        <v>1</v>
      </c>
      <c r="Q95" s="92">
        <f>IF('Indtast oplysninger'!Q44="Nej",1,
VLOOKUP('Indtast oplysninger'!Q54,Tabelværdier!$A$107:$C$117,3,FALSE))</f>
        <v>1</v>
      </c>
      <c r="R95" s="92">
        <f>IF('Indtast oplysninger'!R44="Nej",1,
VLOOKUP('Indtast oplysninger'!R54,Tabelværdier!$A$107:$C$117,3,FALSE))</f>
        <v>1</v>
      </c>
      <c r="S95" s="92">
        <f>IF('Indtast oplysninger'!S44="Nej",1,
VLOOKUP('Indtast oplysninger'!S54,Tabelværdier!$A$107:$C$117,3,FALSE))</f>
        <v>1</v>
      </c>
      <c r="T95" s="92">
        <f>IF('Indtast oplysninger'!T44="Nej",1,
VLOOKUP('Indtast oplysninger'!T54,Tabelværdier!$A$107:$C$117,3,FALSE))</f>
        <v>1</v>
      </c>
      <c r="U95" s="92">
        <f>IF('Indtast oplysninger'!U44="Nej",1,
VLOOKUP('Indtast oplysninger'!U54,Tabelværdier!$A$107:$C$117,3,FALSE))</f>
        <v>1</v>
      </c>
      <c r="V95" s="92">
        <f>IF('Indtast oplysninger'!V44="Nej",1,
VLOOKUP('Indtast oplysninger'!V54,Tabelværdier!$A$107:$C$117,3,FALSE))</f>
        <v>1</v>
      </c>
      <c r="W95" s="92">
        <f>IF('Indtast oplysninger'!W44="Nej",1,
VLOOKUP('Indtast oplysninger'!W54,Tabelværdier!$A$107:$C$117,3,FALSE))</f>
        <v>1</v>
      </c>
      <c r="X95" s="92">
        <f>IF('Indtast oplysninger'!X44="Nej",1,
VLOOKUP('Indtast oplysninger'!X54,Tabelværdier!$A$107:$C$117,3,FALSE))</f>
        <v>1</v>
      </c>
      <c r="Y95" s="92">
        <f>IF('Indtast oplysninger'!Y44="Nej",1,
VLOOKUP('Indtast oplysninger'!Y54,Tabelværdier!$A$107:$C$117,3,FALSE))</f>
        <v>1</v>
      </c>
      <c r="Z95" s="92">
        <f>IF('Indtast oplysninger'!Z44="Nej",1,
VLOOKUP('Indtast oplysninger'!Z54,Tabelværdier!$A$107:$C$117,3,FALSE))</f>
        <v>1</v>
      </c>
      <c r="AA95" s="92">
        <f>IF('Indtast oplysninger'!AA44="Nej",1,
VLOOKUP('Indtast oplysninger'!AA54,Tabelværdier!$A$107:$C$117,3,FALSE))</f>
        <v>1</v>
      </c>
      <c r="AB95" s="92">
        <f>IF('Indtast oplysninger'!AB44="Nej",1,
VLOOKUP('Indtast oplysninger'!AB54,Tabelværdier!$A$107:$C$117,3,FALSE))</f>
        <v>1</v>
      </c>
      <c r="AC95" s="92">
        <f>IF('Indtast oplysninger'!AC44="Nej",1,
VLOOKUP('Indtast oplysninger'!AC54,Tabelværdier!$A$107:$C$117,3,FALSE))</f>
        <v>1</v>
      </c>
      <c r="AD95" s="92">
        <f>IF('Indtast oplysninger'!AD44="Nej",1,
VLOOKUP('Indtast oplysninger'!AD54,Tabelværdier!$A$107:$C$117,3,FALSE))</f>
        <v>1</v>
      </c>
      <c r="AE95" s="92">
        <f>IF('Indtast oplysninger'!AE44="Nej",1,
VLOOKUP('Indtast oplysninger'!AE54,Tabelværdier!$A$107:$C$117,3,FALSE))</f>
        <v>1</v>
      </c>
      <c r="AF95" s="92">
        <f>IF('Indtast oplysninger'!AF44="Nej",1,
VLOOKUP('Indtast oplysninger'!AF54,Tabelværdier!$A$107:$C$117,3,FALSE))</f>
        <v>1</v>
      </c>
      <c r="AG95" s="92">
        <f>IF('Indtast oplysninger'!AG44="Nej",1,
VLOOKUP('Indtast oplysninger'!AG54,Tabelværdier!$A$107:$C$117,3,FALSE))</f>
        <v>1</v>
      </c>
      <c r="AH95" s="92">
        <f>IF('Indtast oplysninger'!AH44="Nej",1,
VLOOKUP('Indtast oplysninger'!AH54,Tabelværdier!$A$107:$C$117,3,FALSE))</f>
        <v>1</v>
      </c>
      <c r="AI95" s="92">
        <f>IF('Indtast oplysninger'!AI44="Nej",1,
VLOOKUP('Indtast oplysninger'!AI54,Tabelværdier!$A$107:$C$117,3,FALSE))</f>
        <v>1</v>
      </c>
      <c r="AJ95" s="92">
        <f>IF('Indtast oplysninger'!AJ44="Nej",1,
VLOOKUP('Indtast oplysninger'!AJ54,Tabelværdier!$A$107:$C$117,3,FALSE))</f>
        <v>1</v>
      </c>
      <c r="AK95" s="92">
        <f>IF('Indtast oplysninger'!AK44="Nej",1,
VLOOKUP('Indtast oplysninger'!AK54,Tabelværdier!$A$107:$C$117,3,FALSE))</f>
        <v>1</v>
      </c>
      <c r="AL95" s="92">
        <f>IF('Indtast oplysninger'!AL44="Nej",1,
VLOOKUP('Indtast oplysninger'!AL54,Tabelværdier!$A$107:$C$117,3,FALSE))</f>
        <v>1</v>
      </c>
      <c r="AM95" s="92">
        <f>IF('Indtast oplysninger'!AM44="Nej",1,
VLOOKUP('Indtast oplysninger'!AM54,Tabelværdier!$A$107:$C$117,3,FALSE))</f>
        <v>1</v>
      </c>
      <c r="AN95" s="92">
        <f>IF('Indtast oplysninger'!AN44="Nej",1,
VLOOKUP('Indtast oplysninger'!AN54,Tabelværdier!$A$107:$C$117,3,FALSE))</f>
        <v>1</v>
      </c>
      <c r="AO95" s="92">
        <f>IF('Indtast oplysninger'!AO44="Nej",1,
VLOOKUP('Indtast oplysninger'!AO54,Tabelværdier!$A$107:$C$117,3,FALSE))</f>
        <v>1</v>
      </c>
      <c r="AP95" s="92">
        <f>IF('Indtast oplysninger'!AP44="Nej",1,
VLOOKUP('Indtast oplysninger'!AP54,Tabelværdier!$A$107:$C$117,3,FALSE))</f>
        <v>1</v>
      </c>
      <c r="AQ95" s="92">
        <f>IF('Indtast oplysninger'!AQ44="Nej",1,
VLOOKUP('Indtast oplysninger'!AQ54,Tabelværdier!$A$107:$C$117,3,FALSE))</f>
        <v>1</v>
      </c>
      <c r="AR95" s="92">
        <f>IF('Indtast oplysninger'!AR44="Nej",1,
VLOOKUP('Indtast oplysninger'!AR54,Tabelværdier!$A$107:$C$117,3,FALSE))</f>
        <v>1</v>
      </c>
      <c r="AS95" s="92">
        <f>IF('Indtast oplysninger'!AS44="Nej",1,
VLOOKUP('Indtast oplysninger'!AS54,Tabelværdier!$A$107:$C$117,3,FALSE))</f>
        <v>1</v>
      </c>
      <c r="AT95" s="92">
        <f>IF('Indtast oplysninger'!AT44="Nej",1,
VLOOKUP('Indtast oplysninger'!AT54,Tabelværdier!$A$107:$C$117,3,FALSE))</f>
        <v>1</v>
      </c>
      <c r="AU95" s="92">
        <f>IF('Indtast oplysninger'!AU44="Nej",1,
VLOOKUP('Indtast oplysninger'!AU54,Tabelværdier!$A$107:$C$117,3,FALSE))</f>
        <v>1</v>
      </c>
      <c r="AV95" s="92">
        <f>IF('Indtast oplysninger'!AV44="Nej",1,
VLOOKUP('Indtast oplysninger'!AV54,Tabelværdier!$A$107:$C$117,3,FALSE))</f>
        <v>1</v>
      </c>
      <c r="AW95" s="92">
        <f>IF('Indtast oplysninger'!AW44="Nej",1,
VLOOKUP('Indtast oplysninger'!AW54,Tabelværdier!$A$107:$C$117,3,FALSE))</f>
        <v>1</v>
      </c>
      <c r="AX95" s="92">
        <f>IF('Indtast oplysninger'!AX44="Nej",1,
VLOOKUP('Indtast oplysninger'!AX54,Tabelværdier!$A$107:$C$117,3,FALSE))</f>
        <v>1</v>
      </c>
      <c r="AY95" s="92">
        <f>IF('Indtast oplysninger'!AY44="Nej",1,
VLOOKUP('Indtast oplysninger'!AY54,Tabelværdier!$A$107:$C$117,3,FALSE))</f>
        <v>1</v>
      </c>
      <c r="AZ95" s="92">
        <f>IF('Indtast oplysninger'!AZ44="Nej",1,
VLOOKUP('Indtast oplysninger'!AZ54,Tabelværdier!$A$107:$C$117,3,FALSE))</f>
        <v>1</v>
      </c>
      <c r="BA95" s="92">
        <f>IF('Indtast oplysninger'!BA44="Nej",1,
VLOOKUP('Indtast oplysninger'!BA54,Tabelværdier!$A$107:$C$117,3,FALSE))</f>
        <v>1</v>
      </c>
      <c r="BB95" s="92">
        <f>IF('Indtast oplysninger'!BB44="Nej",1,
VLOOKUP('Indtast oplysninger'!BB54,Tabelværdier!$A$107:$C$117,3,FALSE))</f>
        <v>1</v>
      </c>
      <c r="BC95" s="92">
        <f>IF('Indtast oplysninger'!BC44="Nej",1,
VLOOKUP('Indtast oplysninger'!BC54,Tabelværdier!$A$107:$C$117,3,FALSE))</f>
        <v>1</v>
      </c>
      <c r="BD95" s="92">
        <f>IF('Indtast oplysninger'!BD44="Nej",1,
VLOOKUP('Indtast oplysninger'!BD54,Tabelværdier!$A$107:$C$117,3,FALSE))</f>
        <v>1</v>
      </c>
      <c r="BE95" s="92">
        <f>IF('Indtast oplysninger'!BE44="Nej",1,
VLOOKUP('Indtast oplysninger'!BE54,Tabelværdier!$A$107:$C$117,3,FALSE))</f>
        <v>1</v>
      </c>
      <c r="BF95" s="92">
        <f>IF('Indtast oplysninger'!BF44="Nej",1,
VLOOKUP('Indtast oplysninger'!BF54,Tabelværdier!$A$107:$C$117,3,FALSE))</f>
        <v>1</v>
      </c>
      <c r="BG95" s="92">
        <f>IF('Indtast oplysninger'!BG44="Nej",1,
VLOOKUP('Indtast oplysninger'!BG54,Tabelværdier!$A$107:$C$117,3,FALSE))</f>
        <v>1</v>
      </c>
      <c r="BH95" s="92">
        <f>IF('Indtast oplysninger'!BH44="Nej",1,
VLOOKUP('Indtast oplysninger'!BH54,Tabelværdier!$A$107:$C$117,3,FALSE))</f>
        <v>1</v>
      </c>
      <c r="BI95" s="92">
        <f>IF('Indtast oplysninger'!BI44="Nej",1,
VLOOKUP('Indtast oplysninger'!BI54,Tabelværdier!$A$107:$C$117,3,FALSE))</f>
        <v>1</v>
      </c>
      <c r="BJ95" s="92">
        <f>IF('Indtast oplysninger'!BJ44="Nej",1,
VLOOKUP('Indtast oplysninger'!BJ54,Tabelværdier!$A$107:$C$117,3,FALSE))</f>
        <v>1</v>
      </c>
      <c r="BK95" s="92">
        <f>IF('Indtast oplysninger'!BK44="Nej",1,
VLOOKUP('Indtast oplysninger'!BK54,Tabelværdier!$A$107:$C$117,3,FALSE))</f>
        <v>1</v>
      </c>
    </row>
    <row r="96" spans="2:63" x14ac:dyDescent="0.4">
      <c r="B96" t="s">
        <v>128</v>
      </c>
      <c r="C96" s="99" t="s">
        <v>219</v>
      </c>
      <c r="D96" s="99" t="s">
        <v>218</v>
      </c>
      <c r="E96" s="92">
        <f>IF('Indtast oplysninger'!E44="Nej",1,
VLOOKUP('Indtast oplysninger'!E55,Tabelværdier!$A$122:$C$126,3,FALSE))</f>
        <v>1</v>
      </c>
      <c r="F96" s="92">
        <f>IF('Indtast oplysninger'!F44="Nej",1,
VLOOKUP('Indtast oplysninger'!F55,Tabelværdier!$A$122:$C$126,3,FALSE))</f>
        <v>1</v>
      </c>
      <c r="G96" s="92">
        <f>IF('Indtast oplysninger'!G44="Nej",1,
VLOOKUP('Indtast oplysninger'!G55,Tabelværdier!$A$122:$C$126,3,FALSE))</f>
        <v>1</v>
      </c>
      <c r="H96" s="92">
        <f>IF('Indtast oplysninger'!H44="Nej",1,
VLOOKUP('Indtast oplysninger'!H55,Tabelværdier!$A$122:$C$126,3,FALSE))</f>
        <v>1</v>
      </c>
      <c r="I96" s="92">
        <f>IF('Indtast oplysninger'!I44="Nej",1,
VLOOKUP('Indtast oplysninger'!I55,Tabelværdier!$A$122:$C$126,3,FALSE))</f>
        <v>1</v>
      </c>
      <c r="J96" s="92">
        <f>IF('Indtast oplysninger'!J44="Nej",1,
VLOOKUP('Indtast oplysninger'!J55,Tabelværdier!$A$122:$C$126,3,FALSE))</f>
        <v>1</v>
      </c>
      <c r="K96" s="92">
        <f>IF('Indtast oplysninger'!K44="Nej",1,
VLOOKUP('Indtast oplysninger'!K55,Tabelværdier!$A$122:$C$126,3,FALSE))</f>
        <v>1</v>
      </c>
      <c r="L96" s="92">
        <f>IF('Indtast oplysninger'!L44="Nej",1,
VLOOKUP('Indtast oplysninger'!L55,Tabelværdier!$A$122:$C$126,3,FALSE))</f>
        <v>1</v>
      </c>
      <c r="M96" s="92">
        <f>IF('Indtast oplysninger'!M44="Nej",1,
VLOOKUP('Indtast oplysninger'!M55,Tabelværdier!$A$122:$C$126,3,FALSE))</f>
        <v>1</v>
      </c>
      <c r="N96" s="92">
        <f>IF('Indtast oplysninger'!N44="Nej",1,
VLOOKUP('Indtast oplysninger'!N55,Tabelværdier!$A$122:$C$126,3,FALSE))</f>
        <v>1</v>
      </c>
      <c r="O96" s="92">
        <f>IF('Indtast oplysninger'!O44="Nej",1,
VLOOKUP('Indtast oplysninger'!O55,Tabelværdier!$A$122:$C$126,3,FALSE))</f>
        <v>1</v>
      </c>
      <c r="P96" s="92">
        <f>IF('Indtast oplysninger'!P44="Nej",1,
VLOOKUP('Indtast oplysninger'!P55,Tabelværdier!$A$122:$C$126,3,FALSE))</f>
        <v>1</v>
      </c>
      <c r="Q96" s="92">
        <f>IF('Indtast oplysninger'!Q44="Nej",1,
VLOOKUP('Indtast oplysninger'!Q55,Tabelværdier!$A$122:$C$126,3,FALSE))</f>
        <v>1</v>
      </c>
      <c r="R96" s="92">
        <f>IF('Indtast oplysninger'!R44="Nej",1,
VLOOKUP('Indtast oplysninger'!R55,Tabelværdier!$A$122:$C$126,3,FALSE))</f>
        <v>1</v>
      </c>
      <c r="S96" s="92">
        <f>IF('Indtast oplysninger'!S44="Nej",1,
VLOOKUP('Indtast oplysninger'!S55,Tabelværdier!$A$122:$C$126,3,FALSE))</f>
        <v>1</v>
      </c>
      <c r="T96" s="92">
        <f>IF('Indtast oplysninger'!T44="Nej",1,
VLOOKUP('Indtast oplysninger'!T55,Tabelværdier!$A$122:$C$126,3,FALSE))</f>
        <v>1</v>
      </c>
      <c r="U96" s="92">
        <f>IF('Indtast oplysninger'!U44="Nej",1,
VLOOKUP('Indtast oplysninger'!U55,Tabelværdier!$A$122:$C$126,3,FALSE))</f>
        <v>1</v>
      </c>
      <c r="V96" s="92">
        <f>IF('Indtast oplysninger'!V44="Nej",1,
VLOOKUP('Indtast oplysninger'!V55,Tabelværdier!$A$122:$C$126,3,FALSE))</f>
        <v>1</v>
      </c>
      <c r="W96" s="92">
        <f>IF('Indtast oplysninger'!W44="Nej",1,
VLOOKUP('Indtast oplysninger'!W55,Tabelværdier!$A$122:$C$126,3,FALSE))</f>
        <v>1</v>
      </c>
      <c r="X96" s="92">
        <f>IF('Indtast oplysninger'!X44="Nej",1,
VLOOKUP('Indtast oplysninger'!X55,Tabelværdier!$A$122:$C$126,3,FALSE))</f>
        <v>1</v>
      </c>
      <c r="Y96" s="92">
        <f>IF('Indtast oplysninger'!Y44="Nej",1,
VLOOKUP('Indtast oplysninger'!Y55,Tabelværdier!$A$122:$C$126,3,FALSE))</f>
        <v>1</v>
      </c>
      <c r="Z96" s="92">
        <f>IF('Indtast oplysninger'!Z44="Nej",1,
VLOOKUP('Indtast oplysninger'!Z55,Tabelværdier!$A$122:$C$126,3,FALSE))</f>
        <v>1</v>
      </c>
      <c r="AA96" s="92">
        <f>IF('Indtast oplysninger'!AA44="Nej",1,
VLOOKUP('Indtast oplysninger'!AA55,Tabelværdier!$A$122:$C$126,3,FALSE))</f>
        <v>1</v>
      </c>
      <c r="AB96" s="92">
        <f>IF('Indtast oplysninger'!AB44="Nej",1,
VLOOKUP('Indtast oplysninger'!AB55,Tabelværdier!$A$122:$C$126,3,FALSE))</f>
        <v>1</v>
      </c>
      <c r="AC96" s="92">
        <f>IF('Indtast oplysninger'!AC44="Nej",1,
VLOOKUP('Indtast oplysninger'!AC55,Tabelværdier!$A$122:$C$126,3,FALSE))</f>
        <v>1</v>
      </c>
      <c r="AD96" s="92">
        <f>IF('Indtast oplysninger'!AD44="Nej",1,
VLOOKUP('Indtast oplysninger'!AD55,Tabelværdier!$A$122:$C$126,3,FALSE))</f>
        <v>1</v>
      </c>
      <c r="AE96" s="92">
        <f>IF('Indtast oplysninger'!AE44="Nej",1,
VLOOKUP('Indtast oplysninger'!AE55,Tabelværdier!$A$122:$C$126,3,FALSE))</f>
        <v>1</v>
      </c>
      <c r="AF96" s="92">
        <f>IF('Indtast oplysninger'!AF44="Nej",1,
VLOOKUP('Indtast oplysninger'!AF55,Tabelværdier!$A$122:$C$126,3,FALSE))</f>
        <v>1</v>
      </c>
      <c r="AG96" s="92">
        <f>IF('Indtast oplysninger'!AG44="Nej",1,
VLOOKUP('Indtast oplysninger'!AG55,Tabelværdier!$A$122:$C$126,3,FALSE))</f>
        <v>1</v>
      </c>
      <c r="AH96" s="92">
        <f>IF('Indtast oplysninger'!AH44="Nej",1,
VLOOKUP('Indtast oplysninger'!AH55,Tabelværdier!$A$122:$C$126,3,FALSE))</f>
        <v>1</v>
      </c>
      <c r="AI96" s="92">
        <f>IF('Indtast oplysninger'!AI44="Nej",1,
VLOOKUP('Indtast oplysninger'!AI55,Tabelværdier!$A$122:$C$126,3,FALSE))</f>
        <v>1</v>
      </c>
      <c r="AJ96" s="92">
        <f>IF('Indtast oplysninger'!AJ44="Nej",1,
VLOOKUP('Indtast oplysninger'!AJ55,Tabelværdier!$A$122:$C$126,3,FALSE))</f>
        <v>1</v>
      </c>
      <c r="AK96" s="92">
        <f>IF('Indtast oplysninger'!AK44="Nej",1,
VLOOKUP('Indtast oplysninger'!AK55,Tabelværdier!$A$122:$C$126,3,FALSE))</f>
        <v>1</v>
      </c>
      <c r="AL96" s="92">
        <f>IF('Indtast oplysninger'!AL44="Nej",1,
VLOOKUP('Indtast oplysninger'!AL55,Tabelværdier!$A$122:$C$126,3,FALSE))</f>
        <v>1</v>
      </c>
      <c r="AM96" s="92">
        <f>IF('Indtast oplysninger'!AM44="Nej",1,
VLOOKUP('Indtast oplysninger'!AM55,Tabelværdier!$A$122:$C$126,3,FALSE))</f>
        <v>1</v>
      </c>
      <c r="AN96" s="92">
        <f>IF('Indtast oplysninger'!AN44="Nej",1,
VLOOKUP('Indtast oplysninger'!AN55,Tabelværdier!$A$122:$C$126,3,FALSE))</f>
        <v>1</v>
      </c>
      <c r="AO96" s="92">
        <f>IF('Indtast oplysninger'!AO44="Nej",1,
VLOOKUP('Indtast oplysninger'!AO55,Tabelværdier!$A$122:$C$126,3,FALSE))</f>
        <v>1</v>
      </c>
      <c r="AP96" s="92">
        <f>IF('Indtast oplysninger'!AP44="Nej",1,
VLOOKUP('Indtast oplysninger'!AP55,Tabelværdier!$A$122:$C$126,3,FALSE))</f>
        <v>1</v>
      </c>
      <c r="AQ96" s="92">
        <f>IF('Indtast oplysninger'!AQ44="Nej",1,
VLOOKUP('Indtast oplysninger'!AQ55,Tabelværdier!$A$122:$C$126,3,FALSE))</f>
        <v>1</v>
      </c>
      <c r="AR96" s="92">
        <f>IF('Indtast oplysninger'!AR44="Nej",1,
VLOOKUP('Indtast oplysninger'!AR55,Tabelværdier!$A$122:$C$126,3,FALSE))</f>
        <v>1</v>
      </c>
      <c r="AS96" s="92">
        <f>IF('Indtast oplysninger'!AS44="Nej",1,
VLOOKUP('Indtast oplysninger'!AS55,Tabelværdier!$A$122:$C$126,3,FALSE))</f>
        <v>1</v>
      </c>
      <c r="AT96" s="92">
        <f>IF('Indtast oplysninger'!AT44="Nej",1,
VLOOKUP('Indtast oplysninger'!AT55,Tabelværdier!$A$122:$C$126,3,FALSE))</f>
        <v>1</v>
      </c>
      <c r="AU96" s="92">
        <f>IF('Indtast oplysninger'!AU44="Nej",1,
VLOOKUP('Indtast oplysninger'!AU55,Tabelværdier!$A$122:$C$126,3,FALSE))</f>
        <v>1</v>
      </c>
      <c r="AV96" s="92">
        <f>IF('Indtast oplysninger'!AV44="Nej",1,
VLOOKUP('Indtast oplysninger'!AV55,Tabelværdier!$A$122:$C$126,3,FALSE))</f>
        <v>1</v>
      </c>
      <c r="AW96" s="92">
        <f>IF('Indtast oplysninger'!AW44="Nej",1,
VLOOKUP('Indtast oplysninger'!AW55,Tabelværdier!$A$122:$C$126,3,FALSE))</f>
        <v>1</v>
      </c>
      <c r="AX96" s="92">
        <f>IF('Indtast oplysninger'!AX44="Nej",1,
VLOOKUP('Indtast oplysninger'!AX55,Tabelværdier!$A$122:$C$126,3,FALSE))</f>
        <v>1</v>
      </c>
      <c r="AY96" s="92">
        <f>IF('Indtast oplysninger'!AY44="Nej",1,
VLOOKUP('Indtast oplysninger'!AY55,Tabelværdier!$A$122:$C$126,3,FALSE))</f>
        <v>1</v>
      </c>
      <c r="AZ96" s="92">
        <f>IF('Indtast oplysninger'!AZ44="Nej",1,
VLOOKUP('Indtast oplysninger'!AZ55,Tabelværdier!$A$122:$C$126,3,FALSE))</f>
        <v>1</v>
      </c>
      <c r="BA96" s="92">
        <f>IF('Indtast oplysninger'!BA44="Nej",1,
VLOOKUP('Indtast oplysninger'!BA55,Tabelværdier!$A$122:$C$126,3,FALSE))</f>
        <v>1</v>
      </c>
      <c r="BB96" s="92">
        <f>IF('Indtast oplysninger'!BB44="Nej",1,
VLOOKUP('Indtast oplysninger'!BB55,Tabelværdier!$A$122:$C$126,3,FALSE))</f>
        <v>1</v>
      </c>
      <c r="BC96" s="92">
        <f>IF('Indtast oplysninger'!BC44="Nej",1,
VLOOKUP('Indtast oplysninger'!BC55,Tabelværdier!$A$122:$C$126,3,FALSE))</f>
        <v>1</v>
      </c>
      <c r="BD96" s="92">
        <f>IF('Indtast oplysninger'!BD44="Nej",1,
VLOOKUP('Indtast oplysninger'!BD55,Tabelværdier!$A$122:$C$126,3,FALSE))</f>
        <v>1</v>
      </c>
      <c r="BE96" s="92">
        <f>IF('Indtast oplysninger'!BE44="Nej",1,
VLOOKUP('Indtast oplysninger'!BE55,Tabelværdier!$A$122:$C$126,3,FALSE))</f>
        <v>1</v>
      </c>
      <c r="BF96" s="92">
        <f>IF('Indtast oplysninger'!BF44="Nej",1,
VLOOKUP('Indtast oplysninger'!BF55,Tabelværdier!$A$122:$C$126,3,FALSE))</f>
        <v>1</v>
      </c>
      <c r="BG96" s="92">
        <f>IF('Indtast oplysninger'!BG44="Nej",1,
VLOOKUP('Indtast oplysninger'!BG55,Tabelværdier!$A$122:$C$126,3,FALSE))</f>
        <v>1</v>
      </c>
      <c r="BH96" s="92">
        <f>IF('Indtast oplysninger'!BH44="Nej",1,
VLOOKUP('Indtast oplysninger'!BH55,Tabelværdier!$A$122:$C$126,3,FALSE))</f>
        <v>1</v>
      </c>
      <c r="BI96" s="92">
        <f>IF('Indtast oplysninger'!BI44="Nej",1,
VLOOKUP('Indtast oplysninger'!BI55,Tabelværdier!$A$122:$C$126,3,FALSE))</f>
        <v>1</v>
      </c>
      <c r="BJ96" s="92">
        <f>IF('Indtast oplysninger'!BJ44="Nej",1,
VLOOKUP('Indtast oplysninger'!BJ55,Tabelværdier!$A$122:$C$126,3,FALSE))</f>
        <v>1</v>
      </c>
      <c r="BK96" s="92">
        <f>IF('Indtast oplysninger'!BK44="Nej",1,
VLOOKUP('Indtast oplysninger'!BK55,Tabelværdier!$A$122:$C$126,3,FALSE))</f>
        <v>1</v>
      </c>
    </row>
    <row r="97" spans="2:63" x14ac:dyDescent="0.4">
      <c r="B97" t="s">
        <v>610</v>
      </c>
      <c r="C97" s="99" t="s">
        <v>219</v>
      </c>
      <c r="D97" s="99" t="s">
        <v>218</v>
      </c>
      <c r="E97" s="92">
        <f>IF('Indtast oplysninger'!E44="Nej",1,
VLOOKUP('Indtast oplysninger'!E53,Tabelværdier!$A$87:$C$103,3,FALSE))</f>
        <v>1</v>
      </c>
      <c r="F97" s="92">
        <f>IF('Indtast oplysninger'!F44="Nej",1,
VLOOKUP('Indtast oplysninger'!F53,Tabelværdier!$A$87:$C$103,3,FALSE))</f>
        <v>1</v>
      </c>
      <c r="G97" s="92">
        <f>IF('Indtast oplysninger'!G44="Nej",1,
VLOOKUP('Indtast oplysninger'!G53,Tabelværdier!$A$87:$C$103,3,FALSE))</f>
        <v>1</v>
      </c>
      <c r="H97" s="92">
        <f>IF('Indtast oplysninger'!H44="Nej",1,
VLOOKUP('Indtast oplysninger'!H53,Tabelværdier!$A$87:$C$103,3,FALSE))</f>
        <v>1</v>
      </c>
      <c r="I97" s="92">
        <f>IF('Indtast oplysninger'!I44="Nej",1,
VLOOKUP('Indtast oplysninger'!I53,Tabelværdier!$A$87:$C$103,3,FALSE))</f>
        <v>1</v>
      </c>
      <c r="J97" s="92">
        <f>IF('Indtast oplysninger'!J44="Nej",1,
VLOOKUP('Indtast oplysninger'!J53,Tabelværdier!$A$87:$C$103,3,FALSE))</f>
        <v>1</v>
      </c>
      <c r="K97" s="92">
        <f>IF('Indtast oplysninger'!K44="Nej",1,
VLOOKUP('Indtast oplysninger'!K53,Tabelværdier!$A$87:$C$103,3,FALSE))</f>
        <v>1</v>
      </c>
      <c r="L97" s="92">
        <f>IF('Indtast oplysninger'!L44="Nej",1,
VLOOKUP('Indtast oplysninger'!L53,Tabelværdier!$A$87:$C$103,3,FALSE))</f>
        <v>1</v>
      </c>
      <c r="M97" s="92">
        <f>IF('Indtast oplysninger'!M44="Nej",1,
VLOOKUP('Indtast oplysninger'!M53,Tabelværdier!$A$87:$C$103,3,FALSE))</f>
        <v>1</v>
      </c>
      <c r="N97" s="92">
        <f>IF('Indtast oplysninger'!N44="Nej",1,
VLOOKUP('Indtast oplysninger'!N53,Tabelværdier!$A$87:$C$103,3,FALSE))</f>
        <v>1</v>
      </c>
      <c r="O97" s="92">
        <f>IF('Indtast oplysninger'!O44="Nej",1,
VLOOKUP('Indtast oplysninger'!O53,Tabelværdier!$A$87:$C$103,3,FALSE))</f>
        <v>1</v>
      </c>
      <c r="P97" s="92">
        <f>IF('Indtast oplysninger'!P44="Nej",1,
VLOOKUP('Indtast oplysninger'!P53,Tabelværdier!$A$87:$C$103,3,FALSE))</f>
        <v>1</v>
      </c>
      <c r="Q97" s="92">
        <f>IF('Indtast oplysninger'!Q44="Nej",1,
VLOOKUP('Indtast oplysninger'!Q53,Tabelværdier!$A$87:$C$103,3,FALSE))</f>
        <v>1</v>
      </c>
      <c r="R97" s="92">
        <f>IF('Indtast oplysninger'!R44="Nej",1,
VLOOKUP('Indtast oplysninger'!R53,Tabelværdier!$A$87:$C$103,3,FALSE))</f>
        <v>1</v>
      </c>
      <c r="S97" s="92">
        <f>IF('Indtast oplysninger'!S44="Nej",1,
VLOOKUP('Indtast oplysninger'!S53,Tabelværdier!$A$87:$C$103,3,FALSE))</f>
        <v>1</v>
      </c>
      <c r="T97" s="92">
        <f>IF('Indtast oplysninger'!T44="Nej",1,
VLOOKUP('Indtast oplysninger'!T53,Tabelværdier!$A$87:$C$103,3,FALSE))</f>
        <v>1</v>
      </c>
      <c r="U97" s="92">
        <f>IF('Indtast oplysninger'!U44="Nej",1,
VLOOKUP('Indtast oplysninger'!U53,Tabelværdier!$A$87:$C$103,3,FALSE))</f>
        <v>1</v>
      </c>
      <c r="V97" s="92">
        <f>IF('Indtast oplysninger'!V44="Nej",1,
VLOOKUP('Indtast oplysninger'!V53,Tabelværdier!$A$87:$C$103,3,FALSE))</f>
        <v>1</v>
      </c>
      <c r="W97" s="92">
        <f>IF('Indtast oplysninger'!W44="Nej",1,
VLOOKUP('Indtast oplysninger'!W53,Tabelværdier!$A$87:$C$103,3,FALSE))</f>
        <v>1</v>
      </c>
      <c r="X97" s="92">
        <f>IF('Indtast oplysninger'!X44="Nej",1,
VLOOKUP('Indtast oplysninger'!X53,Tabelværdier!$A$87:$C$103,3,FALSE))</f>
        <v>1</v>
      </c>
      <c r="Y97" s="92">
        <f>IF('Indtast oplysninger'!Y44="Nej",1,
VLOOKUP('Indtast oplysninger'!Y53,Tabelværdier!$A$87:$C$103,3,FALSE))</f>
        <v>1</v>
      </c>
      <c r="Z97" s="92">
        <f>IF('Indtast oplysninger'!Z44="Nej",1,
VLOOKUP('Indtast oplysninger'!Z53,Tabelværdier!$A$87:$C$103,3,FALSE))</f>
        <v>1</v>
      </c>
      <c r="AA97" s="92">
        <f>IF('Indtast oplysninger'!AA44="Nej",1,
VLOOKUP('Indtast oplysninger'!AA53,Tabelværdier!$A$87:$C$103,3,FALSE))</f>
        <v>1</v>
      </c>
      <c r="AB97" s="92">
        <f>IF('Indtast oplysninger'!AB44="Nej",1,
VLOOKUP('Indtast oplysninger'!AB53,Tabelværdier!$A$87:$C$103,3,FALSE))</f>
        <v>1</v>
      </c>
      <c r="AC97" s="92">
        <f>IF('Indtast oplysninger'!AC44="Nej",1,
VLOOKUP('Indtast oplysninger'!AC53,Tabelværdier!$A$87:$C$103,3,FALSE))</f>
        <v>1</v>
      </c>
      <c r="AD97" s="92">
        <f>IF('Indtast oplysninger'!AD44="Nej",1,
VLOOKUP('Indtast oplysninger'!AD53,Tabelværdier!$A$87:$C$103,3,FALSE))</f>
        <v>1</v>
      </c>
      <c r="AE97" s="92">
        <f>IF('Indtast oplysninger'!AE44="Nej",1,
VLOOKUP('Indtast oplysninger'!AE53,Tabelværdier!$A$87:$C$103,3,FALSE))</f>
        <v>1</v>
      </c>
      <c r="AF97" s="92">
        <f>IF('Indtast oplysninger'!AF44="Nej",1,
VLOOKUP('Indtast oplysninger'!AF53,Tabelværdier!$A$87:$C$103,3,FALSE))</f>
        <v>1</v>
      </c>
      <c r="AG97" s="92">
        <f>IF('Indtast oplysninger'!AG44="Nej",1,
VLOOKUP('Indtast oplysninger'!AG53,Tabelværdier!$A$87:$C$103,3,FALSE))</f>
        <v>1</v>
      </c>
      <c r="AH97" s="92">
        <f>IF('Indtast oplysninger'!AH44="Nej",1,
VLOOKUP('Indtast oplysninger'!AH53,Tabelværdier!$A$87:$C$103,3,FALSE))</f>
        <v>1</v>
      </c>
      <c r="AI97" s="92">
        <f>IF('Indtast oplysninger'!AI44="Nej",1,
VLOOKUP('Indtast oplysninger'!AI53,Tabelværdier!$A$87:$C$103,3,FALSE))</f>
        <v>1</v>
      </c>
      <c r="AJ97" s="92">
        <f>IF('Indtast oplysninger'!AJ44="Nej",1,
VLOOKUP('Indtast oplysninger'!AJ53,Tabelværdier!$A$87:$C$103,3,FALSE))</f>
        <v>1</v>
      </c>
      <c r="AK97" s="92">
        <f>IF('Indtast oplysninger'!AK44="Nej",1,
VLOOKUP('Indtast oplysninger'!AK53,Tabelværdier!$A$87:$C$103,3,FALSE))</f>
        <v>1</v>
      </c>
      <c r="AL97" s="92">
        <f>IF('Indtast oplysninger'!AL44="Nej",1,
VLOOKUP('Indtast oplysninger'!AL53,Tabelværdier!$A$87:$C$103,3,FALSE))</f>
        <v>1</v>
      </c>
      <c r="AM97" s="92">
        <f>IF('Indtast oplysninger'!AM44="Nej",1,
VLOOKUP('Indtast oplysninger'!AM53,Tabelværdier!$A$87:$C$103,3,FALSE))</f>
        <v>1</v>
      </c>
      <c r="AN97" s="92">
        <f>IF('Indtast oplysninger'!AN44="Nej",1,
VLOOKUP('Indtast oplysninger'!AN53,Tabelværdier!$A$87:$C$103,3,FALSE))</f>
        <v>1</v>
      </c>
      <c r="AO97" s="92">
        <f>IF('Indtast oplysninger'!AO44="Nej",1,
VLOOKUP('Indtast oplysninger'!AO53,Tabelværdier!$A$87:$C$103,3,FALSE))</f>
        <v>1</v>
      </c>
      <c r="AP97" s="92">
        <f>IF('Indtast oplysninger'!AP44="Nej",1,
VLOOKUP('Indtast oplysninger'!AP53,Tabelværdier!$A$87:$C$103,3,FALSE))</f>
        <v>1</v>
      </c>
      <c r="AQ97" s="92">
        <f>IF('Indtast oplysninger'!AQ44="Nej",1,
VLOOKUP('Indtast oplysninger'!AQ53,Tabelværdier!$A$87:$C$103,3,FALSE))</f>
        <v>1</v>
      </c>
      <c r="AR97" s="92">
        <f>IF('Indtast oplysninger'!AR44="Nej",1,
VLOOKUP('Indtast oplysninger'!AR53,Tabelværdier!$A$87:$C$103,3,FALSE))</f>
        <v>1</v>
      </c>
      <c r="AS97" s="92">
        <f>IF('Indtast oplysninger'!AS44="Nej",1,
VLOOKUP('Indtast oplysninger'!AS53,Tabelværdier!$A$87:$C$103,3,FALSE))</f>
        <v>1</v>
      </c>
      <c r="AT97" s="92">
        <f>IF('Indtast oplysninger'!AT44="Nej",1,
VLOOKUP('Indtast oplysninger'!AT53,Tabelværdier!$A$87:$C$103,3,FALSE))</f>
        <v>1</v>
      </c>
      <c r="AU97" s="92">
        <f>IF('Indtast oplysninger'!AU44="Nej",1,
VLOOKUP('Indtast oplysninger'!AU53,Tabelværdier!$A$87:$C$103,3,FALSE))</f>
        <v>1</v>
      </c>
      <c r="AV97" s="92">
        <f>IF('Indtast oplysninger'!AV44="Nej",1,
VLOOKUP('Indtast oplysninger'!AV53,Tabelværdier!$A$87:$C$103,3,FALSE))</f>
        <v>1</v>
      </c>
      <c r="AW97" s="92">
        <f>IF('Indtast oplysninger'!AW44="Nej",1,
VLOOKUP('Indtast oplysninger'!AW53,Tabelværdier!$A$87:$C$103,3,FALSE))</f>
        <v>1</v>
      </c>
      <c r="AX97" s="92">
        <f>IF('Indtast oplysninger'!AX44="Nej",1,
VLOOKUP('Indtast oplysninger'!AX53,Tabelværdier!$A$87:$C$103,3,FALSE))</f>
        <v>1</v>
      </c>
      <c r="AY97" s="92">
        <f>IF('Indtast oplysninger'!AY44="Nej",1,
VLOOKUP('Indtast oplysninger'!AY53,Tabelværdier!$A$87:$C$103,3,FALSE))</f>
        <v>1</v>
      </c>
      <c r="AZ97" s="92">
        <f>IF('Indtast oplysninger'!AZ44="Nej",1,
VLOOKUP('Indtast oplysninger'!AZ53,Tabelværdier!$A$87:$C$103,3,FALSE))</f>
        <v>1</v>
      </c>
      <c r="BA97" s="92">
        <f>IF('Indtast oplysninger'!BA44="Nej",1,
VLOOKUP('Indtast oplysninger'!BA53,Tabelværdier!$A$87:$C$103,3,FALSE))</f>
        <v>1</v>
      </c>
      <c r="BB97" s="92">
        <f>IF('Indtast oplysninger'!BB44="Nej",1,
VLOOKUP('Indtast oplysninger'!BB53,Tabelværdier!$A$87:$C$103,3,FALSE))</f>
        <v>1</v>
      </c>
      <c r="BC97" s="92">
        <f>IF('Indtast oplysninger'!BC44="Nej",1,
VLOOKUP('Indtast oplysninger'!BC53,Tabelværdier!$A$87:$C$103,3,FALSE))</f>
        <v>1</v>
      </c>
      <c r="BD97" s="92">
        <f>IF('Indtast oplysninger'!BD44="Nej",1,
VLOOKUP('Indtast oplysninger'!BD53,Tabelværdier!$A$87:$C$103,3,FALSE))</f>
        <v>1</v>
      </c>
      <c r="BE97" s="92">
        <f>IF('Indtast oplysninger'!BE44="Nej",1,
VLOOKUP('Indtast oplysninger'!BE53,Tabelværdier!$A$87:$C$103,3,FALSE))</f>
        <v>1</v>
      </c>
      <c r="BF97" s="92">
        <f>IF('Indtast oplysninger'!BF44="Nej",1,
VLOOKUP('Indtast oplysninger'!BF53,Tabelværdier!$A$87:$C$103,3,FALSE))</f>
        <v>1</v>
      </c>
      <c r="BG97" s="92">
        <f>IF('Indtast oplysninger'!BG44="Nej",1,
VLOOKUP('Indtast oplysninger'!BG53,Tabelværdier!$A$87:$C$103,3,FALSE))</f>
        <v>1</v>
      </c>
      <c r="BH97" s="92">
        <f>IF('Indtast oplysninger'!BH44="Nej",1,
VLOOKUP('Indtast oplysninger'!BH53,Tabelværdier!$A$87:$C$103,3,FALSE))</f>
        <v>1</v>
      </c>
      <c r="BI97" s="92">
        <f>IF('Indtast oplysninger'!BI44="Nej",1,
VLOOKUP('Indtast oplysninger'!BI53,Tabelværdier!$A$87:$C$103,3,FALSE))</f>
        <v>1</v>
      </c>
      <c r="BJ97" s="92">
        <f>IF('Indtast oplysninger'!BJ44="Nej",1,
VLOOKUP('Indtast oplysninger'!BJ53,Tabelværdier!$A$87:$C$103,3,FALSE))</f>
        <v>1</v>
      </c>
      <c r="BK97" s="92">
        <f>IF('Indtast oplysninger'!BK44="Nej",1,
VLOOKUP('Indtast oplysninger'!BK53,Tabelværdier!$A$87:$C$103,3,FALSE))</f>
        <v>1</v>
      </c>
    </row>
    <row r="98" spans="2:63" x14ac:dyDescent="0.4">
      <c r="B98" t="s">
        <v>611</v>
      </c>
      <c r="C98" s="99" t="s">
        <v>219</v>
      </c>
      <c r="D98" s="99" t="s">
        <v>218</v>
      </c>
      <c r="E98" s="92">
        <f>IF('Indtast oplysninger'!E44="Nej",1,
VLOOKUP('Indtast oplysninger'!E53,Tabelværdier!$A$87:$B$103,2,FALSE))</f>
        <v>1</v>
      </c>
      <c r="F98" s="92">
        <f>IF('Indtast oplysninger'!F44="Nej",1,
VLOOKUP('Indtast oplysninger'!F53,Tabelværdier!$A$87:$B$103,2,FALSE))</f>
        <v>1</v>
      </c>
      <c r="G98" s="92">
        <f>IF('Indtast oplysninger'!G44="Nej",1,
VLOOKUP('Indtast oplysninger'!G53,Tabelværdier!$A$87:$B$103,2,FALSE))</f>
        <v>1</v>
      </c>
      <c r="H98" s="92">
        <f>IF('Indtast oplysninger'!H44="Nej",1,
VLOOKUP('Indtast oplysninger'!H53,Tabelværdier!$A$87:$B$103,2,FALSE))</f>
        <v>1</v>
      </c>
      <c r="I98" s="92">
        <f>IF('Indtast oplysninger'!I44="Nej",1,
VLOOKUP('Indtast oplysninger'!I53,Tabelværdier!$A$87:$B$103,2,FALSE))</f>
        <v>1</v>
      </c>
      <c r="J98" s="92">
        <f>IF('Indtast oplysninger'!J44="Nej",1,
VLOOKUP('Indtast oplysninger'!J53,Tabelværdier!$A$87:$B$103,2,FALSE))</f>
        <v>1</v>
      </c>
      <c r="K98" s="92">
        <f>IF('Indtast oplysninger'!K44="Nej",1,
VLOOKUP('Indtast oplysninger'!K53,Tabelværdier!$A$87:$B$103,2,FALSE))</f>
        <v>1</v>
      </c>
      <c r="L98" s="92">
        <f>IF('Indtast oplysninger'!L44="Nej",1,
VLOOKUP('Indtast oplysninger'!L53,Tabelværdier!$A$87:$B$103,2,FALSE))</f>
        <v>1</v>
      </c>
      <c r="M98" s="92">
        <f>IF('Indtast oplysninger'!M44="Nej",1,
VLOOKUP('Indtast oplysninger'!M53,Tabelværdier!$A$87:$B$103,2,FALSE))</f>
        <v>1</v>
      </c>
      <c r="N98" s="92">
        <f>IF('Indtast oplysninger'!N44="Nej",1,
VLOOKUP('Indtast oplysninger'!N53,Tabelværdier!$A$87:$B$103,2,FALSE))</f>
        <v>1</v>
      </c>
      <c r="O98" s="92">
        <f>IF('Indtast oplysninger'!O44="Nej",1,
VLOOKUP('Indtast oplysninger'!O53,Tabelværdier!$A$87:$B$103,2,FALSE))</f>
        <v>1</v>
      </c>
      <c r="P98" s="92">
        <f>IF('Indtast oplysninger'!P44="Nej",1,
VLOOKUP('Indtast oplysninger'!P53,Tabelværdier!$A$87:$B$103,2,FALSE))</f>
        <v>1</v>
      </c>
      <c r="Q98" s="92">
        <f>IF('Indtast oplysninger'!Q44="Nej",1,
VLOOKUP('Indtast oplysninger'!Q53,Tabelværdier!$A$87:$B$103,2,FALSE))</f>
        <v>1</v>
      </c>
      <c r="R98" s="92">
        <f>IF('Indtast oplysninger'!R44="Nej",1,
VLOOKUP('Indtast oplysninger'!R53,Tabelværdier!$A$87:$B$103,2,FALSE))</f>
        <v>1</v>
      </c>
      <c r="S98" s="92">
        <f>IF('Indtast oplysninger'!S44="Nej",1,
VLOOKUP('Indtast oplysninger'!S53,Tabelværdier!$A$87:$B$103,2,FALSE))</f>
        <v>1</v>
      </c>
      <c r="T98" s="92">
        <f>IF('Indtast oplysninger'!T44="Nej",1,
VLOOKUP('Indtast oplysninger'!T53,Tabelværdier!$A$87:$B$103,2,FALSE))</f>
        <v>1</v>
      </c>
      <c r="U98" s="92">
        <f>IF('Indtast oplysninger'!U44="Nej",1,
VLOOKUP('Indtast oplysninger'!U53,Tabelværdier!$A$87:$B$103,2,FALSE))</f>
        <v>1</v>
      </c>
      <c r="V98" s="92">
        <f>IF('Indtast oplysninger'!V44="Nej",1,
VLOOKUP('Indtast oplysninger'!V53,Tabelværdier!$A$87:$B$103,2,FALSE))</f>
        <v>1</v>
      </c>
      <c r="W98" s="92">
        <f>IF('Indtast oplysninger'!W44="Nej",1,
VLOOKUP('Indtast oplysninger'!W53,Tabelværdier!$A$87:$B$103,2,FALSE))</f>
        <v>1</v>
      </c>
      <c r="X98" s="92">
        <f>IF('Indtast oplysninger'!X44="Nej",1,
VLOOKUP('Indtast oplysninger'!X53,Tabelværdier!$A$87:$B$103,2,FALSE))</f>
        <v>1</v>
      </c>
      <c r="Y98" s="92">
        <f>IF('Indtast oplysninger'!Y44="Nej",1,
VLOOKUP('Indtast oplysninger'!Y53,Tabelværdier!$A$87:$B$103,2,FALSE))</f>
        <v>1</v>
      </c>
      <c r="Z98" s="92">
        <f>IF('Indtast oplysninger'!Z44="Nej",1,
VLOOKUP('Indtast oplysninger'!Z53,Tabelværdier!$A$87:$B$103,2,FALSE))</f>
        <v>1</v>
      </c>
      <c r="AA98" s="92">
        <f>IF('Indtast oplysninger'!AA44="Nej",1,
VLOOKUP('Indtast oplysninger'!AA53,Tabelværdier!$A$87:$B$103,2,FALSE))</f>
        <v>1</v>
      </c>
      <c r="AB98" s="92">
        <f>IF('Indtast oplysninger'!AB44="Nej",1,
VLOOKUP('Indtast oplysninger'!AB53,Tabelværdier!$A$87:$B$103,2,FALSE))</f>
        <v>1</v>
      </c>
      <c r="AC98" s="92">
        <f>IF('Indtast oplysninger'!AC44="Nej",1,
VLOOKUP('Indtast oplysninger'!AC53,Tabelværdier!$A$87:$B$103,2,FALSE))</f>
        <v>1</v>
      </c>
      <c r="AD98" s="92">
        <f>IF('Indtast oplysninger'!AD44="Nej",1,
VLOOKUP('Indtast oplysninger'!AD53,Tabelværdier!$A$87:$B$103,2,FALSE))</f>
        <v>1</v>
      </c>
      <c r="AE98" s="92">
        <f>IF('Indtast oplysninger'!AE44="Nej",1,
VLOOKUP('Indtast oplysninger'!AE53,Tabelværdier!$A$87:$B$103,2,FALSE))</f>
        <v>1</v>
      </c>
      <c r="AF98" s="92">
        <f>IF('Indtast oplysninger'!AF44="Nej",1,
VLOOKUP('Indtast oplysninger'!AF53,Tabelværdier!$A$87:$B$103,2,FALSE))</f>
        <v>1</v>
      </c>
      <c r="AG98" s="92">
        <f>IF('Indtast oplysninger'!AG44="Nej",1,
VLOOKUP('Indtast oplysninger'!AG53,Tabelværdier!$A$87:$B$103,2,FALSE))</f>
        <v>1</v>
      </c>
      <c r="AH98" s="92">
        <f>IF('Indtast oplysninger'!AH44="Nej",1,
VLOOKUP('Indtast oplysninger'!AH53,Tabelværdier!$A$87:$B$103,2,FALSE))</f>
        <v>1</v>
      </c>
      <c r="AI98" s="92">
        <f>IF('Indtast oplysninger'!AI44="Nej",1,
VLOOKUP('Indtast oplysninger'!AI53,Tabelværdier!$A$87:$B$103,2,FALSE))</f>
        <v>1</v>
      </c>
      <c r="AJ98" s="92">
        <f>IF('Indtast oplysninger'!AJ44="Nej",1,
VLOOKUP('Indtast oplysninger'!AJ53,Tabelværdier!$A$87:$B$103,2,FALSE))</f>
        <v>1</v>
      </c>
      <c r="AK98" s="92">
        <f>IF('Indtast oplysninger'!AK44="Nej",1,
VLOOKUP('Indtast oplysninger'!AK53,Tabelværdier!$A$87:$B$103,2,FALSE))</f>
        <v>1</v>
      </c>
      <c r="AL98" s="92">
        <f>IF('Indtast oplysninger'!AL44="Nej",1,
VLOOKUP('Indtast oplysninger'!AL53,Tabelværdier!$A$87:$B$103,2,FALSE))</f>
        <v>1</v>
      </c>
      <c r="AM98" s="92">
        <f>IF('Indtast oplysninger'!AM44="Nej",1,
VLOOKUP('Indtast oplysninger'!AM53,Tabelværdier!$A$87:$B$103,2,FALSE))</f>
        <v>1</v>
      </c>
      <c r="AN98" s="92">
        <f>IF('Indtast oplysninger'!AN44="Nej",1,
VLOOKUP('Indtast oplysninger'!AN53,Tabelværdier!$A$87:$B$103,2,FALSE))</f>
        <v>1</v>
      </c>
      <c r="AO98" s="92">
        <f>IF('Indtast oplysninger'!AO44="Nej",1,
VLOOKUP('Indtast oplysninger'!AO53,Tabelværdier!$A$87:$B$103,2,FALSE))</f>
        <v>1</v>
      </c>
      <c r="AP98" s="92">
        <f>IF('Indtast oplysninger'!AP44="Nej",1,
VLOOKUP('Indtast oplysninger'!AP53,Tabelværdier!$A$87:$B$103,2,FALSE))</f>
        <v>1</v>
      </c>
      <c r="AQ98" s="92">
        <f>IF('Indtast oplysninger'!AQ44="Nej",1,
VLOOKUP('Indtast oplysninger'!AQ53,Tabelværdier!$A$87:$B$103,2,FALSE))</f>
        <v>1</v>
      </c>
      <c r="AR98" s="92">
        <f>IF('Indtast oplysninger'!AR44="Nej",1,
VLOOKUP('Indtast oplysninger'!AR53,Tabelværdier!$A$87:$B$103,2,FALSE))</f>
        <v>1</v>
      </c>
      <c r="AS98" s="92">
        <f>IF('Indtast oplysninger'!AS44="Nej",1,
VLOOKUP('Indtast oplysninger'!AS53,Tabelværdier!$A$87:$B$103,2,FALSE))</f>
        <v>1</v>
      </c>
      <c r="AT98" s="92">
        <f>IF('Indtast oplysninger'!AT44="Nej",1,
VLOOKUP('Indtast oplysninger'!AT53,Tabelværdier!$A$87:$B$103,2,FALSE))</f>
        <v>1</v>
      </c>
      <c r="AU98" s="92">
        <f>IF('Indtast oplysninger'!AU44="Nej",1,
VLOOKUP('Indtast oplysninger'!AU53,Tabelværdier!$A$87:$B$103,2,FALSE))</f>
        <v>1</v>
      </c>
      <c r="AV98" s="92">
        <f>IF('Indtast oplysninger'!AV44="Nej",1,
VLOOKUP('Indtast oplysninger'!AV53,Tabelværdier!$A$87:$B$103,2,FALSE))</f>
        <v>1</v>
      </c>
      <c r="AW98" s="92">
        <f>IF('Indtast oplysninger'!AW44="Nej",1,
VLOOKUP('Indtast oplysninger'!AW53,Tabelværdier!$A$87:$B$103,2,FALSE))</f>
        <v>1</v>
      </c>
      <c r="AX98" s="92">
        <f>IF('Indtast oplysninger'!AX44="Nej",1,
VLOOKUP('Indtast oplysninger'!AX53,Tabelværdier!$A$87:$B$103,2,FALSE))</f>
        <v>1</v>
      </c>
      <c r="AY98" s="92">
        <f>IF('Indtast oplysninger'!AY44="Nej",1,
VLOOKUP('Indtast oplysninger'!AY53,Tabelværdier!$A$87:$B$103,2,FALSE))</f>
        <v>1</v>
      </c>
      <c r="AZ98" s="92">
        <f>IF('Indtast oplysninger'!AZ44="Nej",1,
VLOOKUP('Indtast oplysninger'!AZ53,Tabelværdier!$A$87:$B$103,2,FALSE))</f>
        <v>1</v>
      </c>
      <c r="BA98" s="92">
        <f>IF('Indtast oplysninger'!BA44="Nej",1,
VLOOKUP('Indtast oplysninger'!BA53,Tabelværdier!$A$87:$B$103,2,FALSE))</f>
        <v>1</v>
      </c>
      <c r="BB98" s="92">
        <f>IF('Indtast oplysninger'!BB44="Nej",1,
VLOOKUP('Indtast oplysninger'!BB53,Tabelværdier!$A$87:$B$103,2,FALSE))</f>
        <v>1</v>
      </c>
      <c r="BC98" s="92">
        <f>IF('Indtast oplysninger'!BC44="Nej",1,
VLOOKUP('Indtast oplysninger'!BC53,Tabelværdier!$A$87:$B$103,2,FALSE))</f>
        <v>1</v>
      </c>
      <c r="BD98" s="92">
        <f>IF('Indtast oplysninger'!BD44="Nej",1,
VLOOKUP('Indtast oplysninger'!BD53,Tabelværdier!$A$87:$B$103,2,FALSE))</f>
        <v>1</v>
      </c>
      <c r="BE98" s="92">
        <f>IF('Indtast oplysninger'!BE44="Nej",1,
VLOOKUP('Indtast oplysninger'!BE53,Tabelværdier!$A$87:$B$103,2,FALSE))</f>
        <v>1</v>
      </c>
      <c r="BF98" s="92">
        <f>IF('Indtast oplysninger'!BF44="Nej",1,
VLOOKUP('Indtast oplysninger'!BF53,Tabelværdier!$A$87:$B$103,2,FALSE))</f>
        <v>1</v>
      </c>
      <c r="BG98" s="92">
        <f>IF('Indtast oplysninger'!BG44="Nej",1,
VLOOKUP('Indtast oplysninger'!BG53,Tabelværdier!$A$87:$B$103,2,FALSE))</f>
        <v>1</v>
      </c>
      <c r="BH98" s="92">
        <f>IF('Indtast oplysninger'!BH44="Nej",1,
VLOOKUP('Indtast oplysninger'!BH53,Tabelværdier!$A$87:$B$103,2,FALSE))</f>
        <v>1</v>
      </c>
      <c r="BI98" s="92">
        <f>IF('Indtast oplysninger'!BI44="Nej",1,
VLOOKUP('Indtast oplysninger'!BI53,Tabelværdier!$A$87:$B$103,2,FALSE))</f>
        <v>1</v>
      </c>
      <c r="BJ98" s="92">
        <f>IF('Indtast oplysninger'!BJ44="Nej",1,
VLOOKUP('Indtast oplysninger'!BJ53,Tabelværdier!$A$87:$B$103,2,FALSE))</f>
        <v>1</v>
      </c>
      <c r="BK98" s="92">
        <f>IF('Indtast oplysninger'!BK44="Nej",1,
VLOOKUP('Indtast oplysninger'!BK53,Tabelværdier!$A$87:$B$103,2,FALSE))</f>
        <v>1</v>
      </c>
    </row>
    <row r="99" spans="2:63" x14ac:dyDescent="0.4">
      <c r="B99" t="s">
        <v>129</v>
      </c>
      <c r="C99" s="99" t="s">
        <v>218</v>
      </c>
      <c r="D99" s="99" t="s">
        <v>218</v>
      </c>
      <c r="E99" s="92" t="str">
        <f>IF('Indtast oplysninger'!E40="ved ikke","Let væg",'Indtast oplysninger'!E40)</f>
        <v>Let væg</v>
      </c>
      <c r="F99" s="92" t="str">
        <f>IF('Indtast oplysninger'!F40="ved ikke","Let væg",'Indtast oplysninger'!F40)</f>
        <v>Let væg</v>
      </c>
      <c r="G99" s="92" t="str">
        <f>IF('Indtast oplysninger'!G40="ved ikke","Let væg",'Indtast oplysninger'!G40)</f>
        <v>Let væg</v>
      </c>
      <c r="H99" s="92" t="str">
        <f>IF('Indtast oplysninger'!H40="ved ikke","Let væg",'Indtast oplysninger'!H40)</f>
        <v>Tung væg</v>
      </c>
      <c r="I99" s="92" t="str">
        <f>IF('Indtast oplysninger'!I40="ved ikke","Let væg",'Indtast oplysninger'!I40)</f>
        <v>&lt; vælg fra listen &gt;</v>
      </c>
      <c r="J99" s="92" t="str">
        <f>IF('Indtast oplysninger'!J40="ved ikke","Let væg",'Indtast oplysninger'!J40)</f>
        <v>&lt; vælg fra listen &gt;</v>
      </c>
      <c r="K99" s="92" t="str">
        <f>IF('Indtast oplysninger'!K40="ved ikke","Let væg",'Indtast oplysninger'!K40)</f>
        <v>&lt; vælg fra listen &gt;</v>
      </c>
      <c r="L99" s="92" t="str">
        <f>IF('Indtast oplysninger'!L40="ved ikke","Let væg",'Indtast oplysninger'!L40)</f>
        <v>&lt; vælg fra listen &gt;</v>
      </c>
      <c r="M99" s="92" t="str">
        <f>IF('Indtast oplysninger'!M40="ved ikke","Let væg",'Indtast oplysninger'!M40)</f>
        <v>&lt; vælg fra listen &gt;</v>
      </c>
      <c r="N99" s="92" t="str">
        <f>IF('Indtast oplysninger'!N40="ved ikke","Let væg",'Indtast oplysninger'!N40)</f>
        <v>&lt; vælg fra listen &gt;</v>
      </c>
      <c r="O99" s="92" t="str">
        <f>IF('Indtast oplysninger'!O40="ved ikke","Let væg",'Indtast oplysninger'!O40)</f>
        <v>&lt; vælg fra listen &gt;</v>
      </c>
      <c r="P99" s="92" t="str">
        <f>IF('Indtast oplysninger'!P40="ved ikke","Let væg",'Indtast oplysninger'!P40)</f>
        <v>&lt; vælg fra listen &gt;</v>
      </c>
      <c r="Q99" s="92" t="str">
        <f>IF('Indtast oplysninger'!Q40="ved ikke","Let væg",'Indtast oplysninger'!Q40)</f>
        <v>&lt; vælg fra listen &gt;</v>
      </c>
      <c r="R99" s="92" t="str">
        <f>IF('Indtast oplysninger'!R40="ved ikke","Let væg",'Indtast oplysninger'!R40)</f>
        <v>&lt; vælg fra listen &gt;</v>
      </c>
      <c r="S99" s="92" t="str">
        <f>IF('Indtast oplysninger'!S40="ved ikke","Let væg",'Indtast oplysninger'!S40)</f>
        <v>&lt; vælg fra listen &gt;</v>
      </c>
      <c r="T99" s="92" t="str">
        <f>IF('Indtast oplysninger'!T40="ved ikke","Let væg",'Indtast oplysninger'!T40)</f>
        <v>&lt; vælg fra listen &gt;</v>
      </c>
      <c r="U99" s="92" t="str">
        <f>IF('Indtast oplysninger'!U40="ved ikke","Let væg",'Indtast oplysninger'!U40)</f>
        <v>&lt; vælg fra listen &gt;</v>
      </c>
      <c r="V99" s="92" t="str">
        <f>IF('Indtast oplysninger'!V40="ved ikke","Let væg",'Indtast oplysninger'!V40)</f>
        <v>&lt; vælg fra listen &gt;</v>
      </c>
      <c r="W99" s="92" t="str">
        <f>IF('Indtast oplysninger'!W40="ved ikke","Let væg",'Indtast oplysninger'!W40)</f>
        <v>&lt; vælg fra listen &gt;</v>
      </c>
      <c r="X99" s="92" t="str">
        <f>IF('Indtast oplysninger'!X40="ved ikke","Let væg",'Indtast oplysninger'!X40)</f>
        <v>&lt; vælg fra listen &gt;</v>
      </c>
      <c r="Y99" s="92" t="str">
        <f>IF('Indtast oplysninger'!Y40="ved ikke","Let væg",'Indtast oplysninger'!Y40)</f>
        <v>&lt; vælg fra listen &gt;</v>
      </c>
      <c r="Z99" s="92" t="str">
        <f>IF('Indtast oplysninger'!Z40="ved ikke","Let væg",'Indtast oplysninger'!Z40)</f>
        <v>&lt; vælg fra listen &gt;</v>
      </c>
      <c r="AA99" s="92" t="str">
        <f>IF('Indtast oplysninger'!AA40="ved ikke","Let væg",'Indtast oplysninger'!AA40)</f>
        <v>&lt; vælg fra listen &gt;</v>
      </c>
      <c r="AB99" s="92" t="str">
        <f>IF('Indtast oplysninger'!AB40="ved ikke","Let væg",'Indtast oplysninger'!AB40)</f>
        <v>&lt; vælg fra listen &gt;</v>
      </c>
      <c r="AC99" s="92" t="str">
        <f>IF('Indtast oplysninger'!AC40="ved ikke","Let væg",'Indtast oplysninger'!AC40)</f>
        <v>&lt; vælg fra listen &gt;</v>
      </c>
      <c r="AD99" s="92" t="str">
        <f>IF('Indtast oplysninger'!AD40="ved ikke","Let væg",'Indtast oplysninger'!AD40)</f>
        <v>&lt; vælg fra listen &gt;</v>
      </c>
      <c r="AE99" s="92" t="str">
        <f>IF('Indtast oplysninger'!AE40="ved ikke","Let væg",'Indtast oplysninger'!AE40)</f>
        <v>&lt; vælg fra listen &gt;</v>
      </c>
      <c r="AF99" s="92" t="str">
        <f>IF('Indtast oplysninger'!AF40="ved ikke","Let væg",'Indtast oplysninger'!AF40)</f>
        <v>&lt; vælg fra listen &gt;</v>
      </c>
      <c r="AG99" s="92" t="str">
        <f>IF('Indtast oplysninger'!AG40="ved ikke","Let væg",'Indtast oplysninger'!AG40)</f>
        <v>&lt; vælg fra listen &gt;</v>
      </c>
      <c r="AH99" s="92" t="str">
        <f>IF('Indtast oplysninger'!AH40="ved ikke","Let væg",'Indtast oplysninger'!AH40)</f>
        <v>&lt; vælg fra listen &gt;</v>
      </c>
      <c r="AI99" s="92" t="str">
        <f>IF('Indtast oplysninger'!AI40="ved ikke","Let væg",'Indtast oplysninger'!AI40)</f>
        <v>&lt; vælg fra listen &gt;</v>
      </c>
      <c r="AJ99" s="92" t="str">
        <f>IF('Indtast oplysninger'!AJ40="ved ikke","Let væg",'Indtast oplysninger'!AJ40)</f>
        <v>&lt; vælg fra listen &gt;</v>
      </c>
      <c r="AK99" s="92" t="str">
        <f>IF('Indtast oplysninger'!AK40="ved ikke","Let væg",'Indtast oplysninger'!AK40)</f>
        <v>&lt; vælg fra listen &gt;</v>
      </c>
      <c r="AL99" s="92" t="str">
        <f>IF('Indtast oplysninger'!AL40="ved ikke","Let væg",'Indtast oplysninger'!AL40)</f>
        <v>&lt; vælg fra listen &gt;</v>
      </c>
      <c r="AM99" s="92" t="str">
        <f>IF('Indtast oplysninger'!AM40="ved ikke","Let væg",'Indtast oplysninger'!AM40)</f>
        <v>&lt; vælg fra listen &gt;</v>
      </c>
      <c r="AN99" s="92" t="str">
        <f>IF('Indtast oplysninger'!AN40="ved ikke","Let væg",'Indtast oplysninger'!AN40)</f>
        <v>&lt; vælg fra listen &gt;</v>
      </c>
      <c r="AO99" s="92" t="str">
        <f>IF('Indtast oplysninger'!AO40="ved ikke","Let væg",'Indtast oplysninger'!AO40)</f>
        <v>&lt; vælg fra listen &gt;</v>
      </c>
      <c r="AP99" s="92" t="str">
        <f>IF('Indtast oplysninger'!AP40="ved ikke","Let væg",'Indtast oplysninger'!AP40)</f>
        <v>&lt; vælg fra listen &gt;</v>
      </c>
      <c r="AQ99" s="92" t="str">
        <f>IF('Indtast oplysninger'!AQ40="ved ikke","Let væg",'Indtast oplysninger'!AQ40)</f>
        <v>&lt; vælg fra listen &gt;</v>
      </c>
      <c r="AR99" s="92" t="str">
        <f>IF('Indtast oplysninger'!AR40="ved ikke","Let væg",'Indtast oplysninger'!AR40)</f>
        <v>&lt; vælg fra listen &gt;</v>
      </c>
      <c r="AS99" s="92" t="str">
        <f>IF('Indtast oplysninger'!AS40="ved ikke","Let væg",'Indtast oplysninger'!AS40)</f>
        <v>&lt; vælg fra listen &gt;</v>
      </c>
      <c r="AT99" s="92" t="str">
        <f>IF('Indtast oplysninger'!AT40="ved ikke","Let væg",'Indtast oplysninger'!AT40)</f>
        <v>&lt; vælg fra listen &gt;</v>
      </c>
      <c r="AU99" s="92" t="str">
        <f>IF('Indtast oplysninger'!AU40="ved ikke","Let væg",'Indtast oplysninger'!AU40)</f>
        <v>&lt; vælg fra listen &gt;</v>
      </c>
      <c r="AV99" s="92" t="str">
        <f>IF('Indtast oplysninger'!AV40="ved ikke","Let væg",'Indtast oplysninger'!AV40)</f>
        <v>&lt; vælg fra listen &gt;</v>
      </c>
      <c r="AW99" s="92" t="str">
        <f>IF('Indtast oplysninger'!AW40="ved ikke","Let væg",'Indtast oplysninger'!AW40)</f>
        <v>&lt; vælg fra listen &gt;</v>
      </c>
      <c r="AX99" s="92" t="str">
        <f>IF('Indtast oplysninger'!AX40="ved ikke","Let væg",'Indtast oplysninger'!AX40)</f>
        <v>&lt; vælg fra listen &gt;</v>
      </c>
      <c r="AY99" s="92" t="str">
        <f>IF('Indtast oplysninger'!AY40="ved ikke","Let væg",'Indtast oplysninger'!AY40)</f>
        <v>&lt; vælg fra listen &gt;</v>
      </c>
      <c r="AZ99" s="92" t="str">
        <f>IF('Indtast oplysninger'!AZ40="ved ikke","Let væg",'Indtast oplysninger'!AZ40)</f>
        <v>&lt; vælg fra listen &gt;</v>
      </c>
      <c r="BA99" s="92" t="str">
        <f>IF('Indtast oplysninger'!BA40="ved ikke","Let væg",'Indtast oplysninger'!BA40)</f>
        <v>&lt; vælg fra listen &gt;</v>
      </c>
      <c r="BB99" s="92" t="str">
        <f>IF('Indtast oplysninger'!BB40="ved ikke","Let væg",'Indtast oplysninger'!BB40)</f>
        <v>&lt; vælg fra listen &gt;</v>
      </c>
      <c r="BC99" s="92" t="str">
        <f>IF('Indtast oplysninger'!BC40="ved ikke","Let væg",'Indtast oplysninger'!BC40)</f>
        <v>&lt; vælg fra listen &gt;</v>
      </c>
      <c r="BD99" s="92" t="str">
        <f>IF('Indtast oplysninger'!BD40="ved ikke","Let væg",'Indtast oplysninger'!BD40)</f>
        <v>&lt; vælg fra listen &gt;</v>
      </c>
      <c r="BE99" s="92" t="str">
        <f>IF('Indtast oplysninger'!BE40="ved ikke","Let væg",'Indtast oplysninger'!BE40)</f>
        <v>&lt; vælg fra listen &gt;</v>
      </c>
      <c r="BF99" s="92" t="str">
        <f>IF('Indtast oplysninger'!BF40="ved ikke","Let væg",'Indtast oplysninger'!BF40)</f>
        <v>&lt; vælg fra listen &gt;</v>
      </c>
      <c r="BG99" s="92" t="str">
        <f>IF('Indtast oplysninger'!BG40="ved ikke","Let væg",'Indtast oplysninger'!BG40)</f>
        <v>&lt; vælg fra listen &gt;</v>
      </c>
      <c r="BH99" s="92" t="str">
        <f>IF('Indtast oplysninger'!BH40="ved ikke","Let væg",'Indtast oplysninger'!BH40)</f>
        <v>&lt; vælg fra listen &gt;</v>
      </c>
      <c r="BI99" s="92" t="str">
        <f>IF('Indtast oplysninger'!BI40="ved ikke","Let væg",'Indtast oplysninger'!BI40)</f>
        <v>&lt; vælg fra listen &gt;</v>
      </c>
      <c r="BJ99" s="92" t="str">
        <f>IF('Indtast oplysninger'!BJ40="ved ikke","Let væg",'Indtast oplysninger'!BJ40)</f>
        <v>&lt; vælg fra listen &gt;</v>
      </c>
      <c r="BK99" s="92" t="str">
        <f>IF('Indtast oplysninger'!BK40="ved ikke","Let væg",'Indtast oplysninger'!BK40)</f>
        <v>&lt; vælg fra listen &gt;</v>
      </c>
    </row>
    <row r="100" spans="2:63" x14ac:dyDescent="0.4">
      <c r="B100" t="s">
        <v>130</v>
      </c>
      <c r="C100" s="99" t="s">
        <v>424</v>
      </c>
      <c r="D100" s="99" t="s">
        <v>231</v>
      </c>
      <c r="E100" s="92">
        <f>VLOOKUP(E99,Tabelværdier!$A$42:$B$54,2,FALSE)</f>
        <v>2.5000000000000001E-2</v>
      </c>
      <c r="F100" s="92">
        <f>VLOOKUP(F99,Tabelværdier!$A$42:$B$54,2,FALSE)</f>
        <v>2.5000000000000001E-2</v>
      </c>
      <c r="G100" s="92">
        <f>VLOOKUP(G99,Tabelværdier!$A$42:$B$54,2,FALSE)</f>
        <v>2.5000000000000001E-2</v>
      </c>
      <c r="H100" s="92">
        <f>VLOOKUP(H99,Tabelværdier!$A$42:$B$54,2,FALSE)</f>
        <v>0.2</v>
      </c>
      <c r="I100" s="92" t="e">
        <f>VLOOKUP(I99,Tabelværdier!$A$42:$B$54,2,FALSE)</f>
        <v>#N/A</v>
      </c>
      <c r="J100" s="92" t="e">
        <f>VLOOKUP(J99,Tabelværdier!$A$42:$B$54,2,FALSE)</f>
        <v>#N/A</v>
      </c>
      <c r="K100" s="92" t="e">
        <f>VLOOKUP(K99,Tabelværdier!$A$42:$B$54,2,FALSE)</f>
        <v>#N/A</v>
      </c>
      <c r="L100" s="92" t="e">
        <f>VLOOKUP(L99,Tabelværdier!$A$42:$B$54,2,FALSE)</f>
        <v>#N/A</v>
      </c>
      <c r="M100" s="92" t="e">
        <f>VLOOKUP(M99,Tabelværdier!$A$42:$B$54,2,FALSE)</f>
        <v>#N/A</v>
      </c>
      <c r="N100" s="92" t="e">
        <f>VLOOKUP(N99,Tabelværdier!$A$42:$B$54,2,FALSE)</f>
        <v>#N/A</v>
      </c>
      <c r="O100" s="92" t="e">
        <f>VLOOKUP(O99,Tabelværdier!$A$42:$B$54,2,FALSE)</f>
        <v>#N/A</v>
      </c>
      <c r="P100" s="92" t="e">
        <f>VLOOKUP(P99,Tabelværdier!$A$42:$B$54,2,FALSE)</f>
        <v>#N/A</v>
      </c>
      <c r="Q100" s="92" t="e">
        <f>VLOOKUP(Q99,Tabelværdier!$A$42:$B$54,2,FALSE)</f>
        <v>#N/A</v>
      </c>
      <c r="R100" s="92" t="e">
        <f>VLOOKUP(R99,Tabelværdier!$A$42:$B$54,2,FALSE)</f>
        <v>#N/A</v>
      </c>
      <c r="S100" s="92" t="e">
        <f>VLOOKUP(S99,Tabelværdier!$A$42:$B$54,2,FALSE)</f>
        <v>#N/A</v>
      </c>
      <c r="T100" s="92" t="e">
        <f>VLOOKUP(T99,Tabelværdier!$A$42:$B$54,2,FALSE)</f>
        <v>#N/A</v>
      </c>
      <c r="U100" s="92" t="e">
        <f>VLOOKUP(U99,Tabelværdier!$A$42:$B$54,2,FALSE)</f>
        <v>#N/A</v>
      </c>
      <c r="V100" s="92" t="e">
        <f>VLOOKUP(V99,Tabelværdier!$A$42:$B$54,2,FALSE)</f>
        <v>#N/A</v>
      </c>
      <c r="W100" s="92" t="e">
        <f>VLOOKUP(W99,Tabelværdier!$A$42:$B$54,2,FALSE)</f>
        <v>#N/A</v>
      </c>
      <c r="X100" s="92" t="e">
        <f>VLOOKUP(X99,Tabelværdier!$A$42:$B$54,2,FALSE)</f>
        <v>#N/A</v>
      </c>
      <c r="Y100" s="92" t="e">
        <f>VLOOKUP(Y99,Tabelværdier!$A$42:$B$54,2,FALSE)</f>
        <v>#N/A</v>
      </c>
      <c r="Z100" s="92" t="e">
        <f>VLOOKUP(Z99,Tabelværdier!$A$42:$B$54,2,FALSE)</f>
        <v>#N/A</v>
      </c>
      <c r="AA100" s="92" t="e">
        <f>VLOOKUP(AA99,Tabelværdier!$A$42:$B$54,2,FALSE)</f>
        <v>#N/A</v>
      </c>
      <c r="AB100" s="92" t="e">
        <f>VLOOKUP(AB99,Tabelværdier!$A$42:$B$54,2,FALSE)</f>
        <v>#N/A</v>
      </c>
      <c r="AC100" s="92" t="e">
        <f>VLOOKUP(AC99,Tabelværdier!$A$42:$B$54,2,FALSE)</f>
        <v>#N/A</v>
      </c>
      <c r="AD100" s="92" t="e">
        <f>VLOOKUP(AD99,Tabelværdier!$A$42:$B$54,2,FALSE)</f>
        <v>#N/A</v>
      </c>
      <c r="AE100" s="92" t="e">
        <f>VLOOKUP(AE99,Tabelværdier!$A$42:$B$54,2,FALSE)</f>
        <v>#N/A</v>
      </c>
      <c r="AF100" s="92" t="e">
        <f>VLOOKUP(AF99,Tabelværdier!$A$42:$B$54,2,FALSE)</f>
        <v>#N/A</v>
      </c>
      <c r="AG100" s="92" t="e">
        <f>VLOOKUP(AG99,Tabelværdier!$A$42:$B$54,2,FALSE)</f>
        <v>#N/A</v>
      </c>
      <c r="AH100" s="92" t="e">
        <f>VLOOKUP(AH99,Tabelværdier!$A$42:$B$54,2,FALSE)</f>
        <v>#N/A</v>
      </c>
      <c r="AI100" s="92" t="e">
        <f>VLOOKUP(AI99,Tabelværdier!$A$42:$B$54,2,FALSE)</f>
        <v>#N/A</v>
      </c>
      <c r="AJ100" s="92" t="e">
        <f>VLOOKUP(AJ99,Tabelværdier!$A$42:$B$54,2,FALSE)</f>
        <v>#N/A</v>
      </c>
      <c r="AK100" s="92" t="e">
        <f>VLOOKUP(AK99,Tabelværdier!$A$42:$B$54,2,FALSE)</f>
        <v>#N/A</v>
      </c>
      <c r="AL100" s="92" t="e">
        <f>VLOOKUP(AL99,Tabelværdier!$A$42:$B$54,2,FALSE)</f>
        <v>#N/A</v>
      </c>
      <c r="AM100" s="92" t="e">
        <f>VLOOKUP(AM99,Tabelværdier!$A$42:$B$54,2,FALSE)</f>
        <v>#N/A</v>
      </c>
      <c r="AN100" s="92" t="e">
        <f>VLOOKUP(AN99,Tabelværdier!$A$42:$B$54,2,FALSE)</f>
        <v>#N/A</v>
      </c>
      <c r="AO100" s="92" t="e">
        <f>VLOOKUP(AO99,Tabelværdier!$A$42:$B$54,2,FALSE)</f>
        <v>#N/A</v>
      </c>
      <c r="AP100" s="92" t="e">
        <f>VLOOKUP(AP99,Tabelværdier!$A$42:$B$54,2,FALSE)</f>
        <v>#N/A</v>
      </c>
      <c r="AQ100" s="92" t="e">
        <f>VLOOKUP(AQ99,Tabelværdier!$A$42:$B$54,2,FALSE)</f>
        <v>#N/A</v>
      </c>
      <c r="AR100" s="92" t="e">
        <f>VLOOKUP(AR99,Tabelværdier!$A$42:$B$54,2,FALSE)</f>
        <v>#N/A</v>
      </c>
      <c r="AS100" s="92" t="e">
        <f>VLOOKUP(AS99,Tabelværdier!$A$42:$B$54,2,FALSE)</f>
        <v>#N/A</v>
      </c>
      <c r="AT100" s="92" t="e">
        <f>VLOOKUP(AT99,Tabelværdier!$A$42:$B$54,2,FALSE)</f>
        <v>#N/A</v>
      </c>
      <c r="AU100" s="92" t="e">
        <f>VLOOKUP(AU99,Tabelværdier!$A$42:$B$54,2,FALSE)</f>
        <v>#N/A</v>
      </c>
      <c r="AV100" s="92" t="e">
        <f>VLOOKUP(AV99,Tabelværdier!$A$42:$B$54,2,FALSE)</f>
        <v>#N/A</v>
      </c>
      <c r="AW100" s="92" t="e">
        <f>VLOOKUP(AW99,Tabelværdier!$A$42:$B$54,2,FALSE)</f>
        <v>#N/A</v>
      </c>
      <c r="AX100" s="92" t="e">
        <f>VLOOKUP(AX99,Tabelværdier!$A$42:$B$54,2,FALSE)</f>
        <v>#N/A</v>
      </c>
      <c r="AY100" s="92" t="e">
        <f>VLOOKUP(AY99,Tabelværdier!$A$42:$B$54,2,FALSE)</f>
        <v>#N/A</v>
      </c>
      <c r="AZ100" s="92" t="e">
        <f>VLOOKUP(AZ99,Tabelværdier!$A$42:$B$54,2,FALSE)</f>
        <v>#N/A</v>
      </c>
      <c r="BA100" s="92" t="e">
        <f>VLOOKUP(BA99,Tabelværdier!$A$42:$B$54,2,FALSE)</f>
        <v>#N/A</v>
      </c>
      <c r="BB100" s="92" t="e">
        <f>VLOOKUP(BB99,Tabelværdier!$A$42:$B$54,2,FALSE)</f>
        <v>#N/A</v>
      </c>
      <c r="BC100" s="92" t="e">
        <f>VLOOKUP(BC99,Tabelværdier!$A$42:$B$54,2,FALSE)</f>
        <v>#N/A</v>
      </c>
      <c r="BD100" s="92" t="e">
        <f>VLOOKUP(BD99,Tabelværdier!$A$42:$B$54,2,FALSE)</f>
        <v>#N/A</v>
      </c>
      <c r="BE100" s="92" t="e">
        <f>VLOOKUP(BE99,Tabelværdier!$A$42:$B$54,2,FALSE)</f>
        <v>#N/A</v>
      </c>
      <c r="BF100" s="92" t="e">
        <f>VLOOKUP(BF99,Tabelværdier!$A$42:$B$54,2,FALSE)</f>
        <v>#N/A</v>
      </c>
      <c r="BG100" s="92" t="e">
        <f>VLOOKUP(BG99,Tabelværdier!$A$42:$B$54,2,FALSE)</f>
        <v>#N/A</v>
      </c>
      <c r="BH100" s="92" t="e">
        <f>VLOOKUP(BH99,Tabelværdier!$A$42:$B$54,2,FALSE)</f>
        <v>#N/A</v>
      </c>
      <c r="BI100" s="92" t="e">
        <f>VLOOKUP(BI99,Tabelværdier!$A$42:$B$54,2,FALSE)</f>
        <v>#N/A</v>
      </c>
      <c r="BJ100" s="92" t="e">
        <f>VLOOKUP(BJ99,Tabelværdier!$A$42:$B$54,2,FALSE)</f>
        <v>#N/A</v>
      </c>
      <c r="BK100" s="92" t="e">
        <f>VLOOKUP(BK99,Tabelværdier!$A$42:$B$54,2,FALSE)</f>
        <v>#N/A</v>
      </c>
    </row>
    <row r="101" spans="2:63" x14ac:dyDescent="0.4">
      <c r="B101" t="s">
        <v>131</v>
      </c>
      <c r="C101" s="99" t="s">
        <v>425</v>
      </c>
      <c r="D101" s="99" t="s">
        <v>231</v>
      </c>
      <c r="E101" s="92">
        <f t="shared" ref="E101:AJ101" si="29">MIN(0.1,E100)</f>
        <v>2.5000000000000001E-2</v>
      </c>
      <c r="F101" s="92">
        <f t="shared" si="29"/>
        <v>2.5000000000000001E-2</v>
      </c>
      <c r="G101" s="92">
        <f t="shared" si="29"/>
        <v>2.5000000000000001E-2</v>
      </c>
      <c r="H101" s="92">
        <f t="shared" si="29"/>
        <v>0.1</v>
      </c>
      <c r="I101" s="92" t="e">
        <f t="shared" si="29"/>
        <v>#N/A</v>
      </c>
      <c r="J101" s="92" t="e">
        <f t="shared" si="29"/>
        <v>#N/A</v>
      </c>
      <c r="K101" s="92" t="e">
        <f t="shared" si="29"/>
        <v>#N/A</v>
      </c>
      <c r="L101" s="92" t="e">
        <f t="shared" si="29"/>
        <v>#N/A</v>
      </c>
      <c r="M101" s="92" t="e">
        <f t="shared" si="29"/>
        <v>#N/A</v>
      </c>
      <c r="N101" s="92" t="e">
        <f t="shared" si="29"/>
        <v>#N/A</v>
      </c>
      <c r="O101" s="92" t="e">
        <f t="shared" si="29"/>
        <v>#N/A</v>
      </c>
      <c r="P101" s="92" t="e">
        <f t="shared" si="29"/>
        <v>#N/A</v>
      </c>
      <c r="Q101" s="92" t="e">
        <f t="shared" si="29"/>
        <v>#N/A</v>
      </c>
      <c r="R101" s="92" t="e">
        <f t="shared" si="29"/>
        <v>#N/A</v>
      </c>
      <c r="S101" s="92" t="e">
        <f t="shared" si="29"/>
        <v>#N/A</v>
      </c>
      <c r="T101" s="92" t="e">
        <f t="shared" si="29"/>
        <v>#N/A</v>
      </c>
      <c r="U101" s="92" t="e">
        <f t="shared" si="29"/>
        <v>#N/A</v>
      </c>
      <c r="V101" s="92" t="e">
        <f t="shared" si="29"/>
        <v>#N/A</v>
      </c>
      <c r="W101" s="92" t="e">
        <f t="shared" si="29"/>
        <v>#N/A</v>
      </c>
      <c r="X101" s="92" t="e">
        <f t="shared" si="29"/>
        <v>#N/A</v>
      </c>
      <c r="Y101" s="92" t="e">
        <f t="shared" si="29"/>
        <v>#N/A</v>
      </c>
      <c r="Z101" s="92" t="e">
        <f t="shared" si="29"/>
        <v>#N/A</v>
      </c>
      <c r="AA101" s="92" t="e">
        <f t="shared" si="29"/>
        <v>#N/A</v>
      </c>
      <c r="AB101" s="92" t="e">
        <f t="shared" si="29"/>
        <v>#N/A</v>
      </c>
      <c r="AC101" s="92" t="e">
        <f t="shared" si="29"/>
        <v>#N/A</v>
      </c>
      <c r="AD101" s="92" t="e">
        <f t="shared" si="29"/>
        <v>#N/A</v>
      </c>
      <c r="AE101" s="92" t="e">
        <f t="shared" si="29"/>
        <v>#N/A</v>
      </c>
      <c r="AF101" s="92" t="e">
        <f t="shared" si="29"/>
        <v>#N/A</v>
      </c>
      <c r="AG101" s="92" t="e">
        <f t="shared" si="29"/>
        <v>#N/A</v>
      </c>
      <c r="AH101" s="92" t="e">
        <f t="shared" si="29"/>
        <v>#N/A</v>
      </c>
      <c r="AI101" s="92" t="e">
        <f t="shared" si="29"/>
        <v>#N/A</v>
      </c>
      <c r="AJ101" s="92" t="e">
        <f t="shared" si="29"/>
        <v>#N/A</v>
      </c>
      <c r="AK101" s="92" t="e">
        <f t="shared" ref="AK101:BK101" si="30">MIN(0.1,AK100)</f>
        <v>#N/A</v>
      </c>
      <c r="AL101" s="92" t="e">
        <f t="shared" si="30"/>
        <v>#N/A</v>
      </c>
      <c r="AM101" s="92" t="e">
        <f t="shared" si="30"/>
        <v>#N/A</v>
      </c>
      <c r="AN101" s="92" t="e">
        <f t="shared" si="30"/>
        <v>#N/A</v>
      </c>
      <c r="AO101" s="92" t="e">
        <f t="shared" si="30"/>
        <v>#N/A</v>
      </c>
      <c r="AP101" s="92" t="e">
        <f t="shared" si="30"/>
        <v>#N/A</v>
      </c>
      <c r="AQ101" s="92" t="e">
        <f t="shared" si="30"/>
        <v>#N/A</v>
      </c>
      <c r="AR101" s="92" t="e">
        <f t="shared" si="30"/>
        <v>#N/A</v>
      </c>
      <c r="AS101" s="92" t="e">
        <f t="shared" si="30"/>
        <v>#N/A</v>
      </c>
      <c r="AT101" s="92" t="e">
        <f t="shared" si="30"/>
        <v>#N/A</v>
      </c>
      <c r="AU101" s="92" t="e">
        <f t="shared" si="30"/>
        <v>#N/A</v>
      </c>
      <c r="AV101" s="92" t="e">
        <f t="shared" si="30"/>
        <v>#N/A</v>
      </c>
      <c r="AW101" s="92" t="e">
        <f t="shared" si="30"/>
        <v>#N/A</v>
      </c>
      <c r="AX101" s="92" t="e">
        <f t="shared" si="30"/>
        <v>#N/A</v>
      </c>
      <c r="AY101" s="92" t="e">
        <f t="shared" si="30"/>
        <v>#N/A</v>
      </c>
      <c r="AZ101" s="92" t="e">
        <f t="shared" si="30"/>
        <v>#N/A</v>
      </c>
      <c r="BA101" s="92" t="e">
        <f t="shared" si="30"/>
        <v>#N/A</v>
      </c>
      <c r="BB101" s="92" t="e">
        <f t="shared" si="30"/>
        <v>#N/A</v>
      </c>
      <c r="BC101" s="92" t="e">
        <f t="shared" si="30"/>
        <v>#N/A</v>
      </c>
      <c r="BD101" s="92" t="e">
        <f t="shared" si="30"/>
        <v>#N/A</v>
      </c>
      <c r="BE101" s="92" t="e">
        <f t="shared" si="30"/>
        <v>#N/A</v>
      </c>
      <c r="BF101" s="92" t="e">
        <f t="shared" si="30"/>
        <v>#N/A</v>
      </c>
      <c r="BG101" s="92" t="e">
        <f t="shared" si="30"/>
        <v>#N/A</v>
      </c>
      <c r="BH101" s="92" t="e">
        <f t="shared" si="30"/>
        <v>#N/A</v>
      </c>
      <c r="BI101" s="92" t="e">
        <f t="shared" si="30"/>
        <v>#N/A</v>
      </c>
      <c r="BJ101" s="92" t="e">
        <f t="shared" si="30"/>
        <v>#N/A</v>
      </c>
      <c r="BK101" s="92" t="e">
        <f t="shared" si="30"/>
        <v>#N/A</v>
      </c>
    </row>
    <row r="102" spans="2:63" x14ac:dyDescent="0.4">
      <c r="B102" t="s">
        <v>132</v>
      </c>
      <c r="C102" s="99" t="s">
        <v>220</v>
      </c>
      <c r="D102" s="99" t="s">
        <v>450</v>
      </c>
      <c r="E102" s="131">
        <f>VLOOKUP(E99,Tabelværdier!$A$42:$C$54,3,FALSE)</f>
        <v>915.5</v>
      </c>
      <c r="F102" s="131">
        <f>VLOOKUP(F99,Tabelværdier!$A$42:$C$54,3,FALSE)</f>
        <v>915.5</v>
      </c>
      <c r="G102" s="131">
        <f>VLOOKUP(G99,Tabelværdier!$A$42:$C$54,3,FALSE)</f>
        <v>915.5</v>
      </c>
      <c r="H102" s="131">
        <f>VLOOKUP(H99,Tabelværdier!$A$42:$C$54,3,FALSE)</f>
        <v>1883.75</v>
      </c>
      <c r="I102" s="131" t="e">
        <f>VLOOKUP(I99,Tabelværdier!$A$42:$C$54,3,FALSE)</f>
        <v>#N/A</v>
      </c>
      <c r="J102" s="131" t="e">
        <f>VLOOKUP(J99,Tabelværdier!$A$42:$C$54,3,FALSE)</f>
        <v>#N/A</v>
      </c>
      <c r="K102" s="131" t="e">
        <f>VLOOKUP(K99,Tabelværdier!$A$42:$C$54,3,FALSE)</f>
        <v>#N/A</v>
      </c>
      <c r="L102" s="131" t="e">
        <f>VLOOKUP(L99,Tabelværdier!$A$42:$C$54,3,FALSE)</f>
        <v>#N/A</v>
      </c>
      <c r="M102" s="131" t="e">
        <f>VLOOKUP(M99,Tabelværdier!$A$42:$C$54,3,FALSE)</f>
        <v>#N/A</v>
      </c>
      <c r="N102" s="131" t="e">
        <f>VLOOKUP(N99,Tabelværdier!$A$42:$C$54,3,FALSE)</f>
        <v>#N/A</v>
      </c>
      <c r="O102" s="131" t="e">
        <f>VLOOKUP(O99,Tabelværdier!$A$42:$C$54,3,FALSE)</f>
        <v>#N/A</v>
      </c>
      <c r="P102" s="131" t="e">
        <f>VLOOKUP(P99,Tabelværdier!$A$42:$C$54,3,FALSE)</f>
        <v>#N/A</v>
      </c>
      <c r="Q102" s="131" t="e">
        <f>VLOOKUP(Q99,Tabelværdier!$A$42:$C$54,3,FALSE)</f>
        <v>#N/A</v>
      </c>
      <c r="R102" s="131" t="e">
        <f>VLOOKUP(R99,Tabelværdier!$A$42:$C$54,3,FALSE)</f>
        <v>#N/A</v>
      </c>
      <c r="S102" s="131" t="e">
        <f>VLOOKUP(S99,Tabelværdier!$A$42:$C$54,3,FALSE)</f>
        <v>#N/A</v>
      </c>
      <c r="T102" s="131" t="e">
        <f>VLOOKUP(T99,Tabelværdier!$A$42:$C$54,3,FALSE)</f>
        <v>#N/A</v>
      </c>
      <c r="U102" s="131" t="e">
        <f>VLOOKUP(U99,Tabelværdier!$A$42:$C$54,3,FALSE)</f>
        <v>#N/A</v>
      </c>
      <c r="V102" s="131" t="e">
        <f>VLOOKUP(V99,Tabelværdier!$A$42:$C$54,3,FALSE)</f>
        <v>#N/A</v>
      </c>
      <c r="W102" s="131" t="e">
        <f>VLOOKUP(W99,Tabelværdier!$A$42:$C$54,3,FALSE)</f>
        <v>#N/A</v>
      </c>
      <c r="X102" s="131" t="e">
        <f>VLOOKUP(X99,Tabelværdier!$A$42:$C$54,3,FALSE)</f>
        <v>#N/A</v>
      </c>
      <c r="Y102" s="131" t="e">
        <f>VLOOKUP(Y99,Tabelværdier!$A$42:$C$54,3,FALSE)</f>
        <v>#N/A</v>
      </c>
      <c r="Z102" s="131" t="e">
        <f>VLOOKUP(Z99,Tabelværdier!$A$42:$C$54,3,FALSE)</f>
        <v>#N/A</v>
      </c>
      <c r="AA102" s="131" t="e">
        <f>VLOOKUP(AA99,Tabelværdier!$A$42:$C$54,3,FALSE)</f>
        <v>#N/A</v>
      </c>
      <c r="AB102" s="131" t="e">
        <f>VLOOKUP(AB99,Tabelværdier!$A$42:$C$54,3,FALSE)</f>
        <v>#N/A</v>
      </c>
      <c r="AC102" s="131" t="e">
        <f>VLOOKUP(AC99,Tabelværdier!$A$42:$C$54,3,FALSE)</f>
        <v>#N/A</v>
      </c>
      <c r="AD102" s="131" t="e">
        <f>VLOOKUP(AD99,Tabelværdier!$A$42:$C$54,3,FALSE)</f>
        <v>#N/A</v>
      </c>
      <c r="AE102" s="131" t="e">
        <f>VLOOKUP(AE99,Tabelværdier!$A$42:$C$54,3,FALSE)</f>
        <v>#N/A</v>
      </c>
      <c r="AF102" s="131" t="e">
        <f>VLOOKUP(AF99,Tabelværdier!$A$42:$C$54,3,FALSE)</f>
        <v>#N/A</v>
      </c>
      <c r="AG102" s="131" t="e">
        <f>VLOOKUP(AG99,Tabelværdier!$A$42:$C$54,3,FALSE)</f>
        <v>#N/A</v>
      </c>
      <c r="AH102" s="131" t="e">
        <f>VLOOKUP(AH99,Tabelværdier!$A$42:$C$54,3,FALSE)</f>
        <v>#N/A</v>
      </c>
      <c r="AI102" s="131" t="e">
        <f>VLOOKUP(AI99,Tabelværdier!$A$42:$C$54,3,FALSE)</f>
        <v>#N/A</v>
      </c>
      <c r="AJ102" s="131" t="e">
        <f>VLOOKUP(AJ99,Tabelværdier!$A$42:$C$54,3,FALSE)</f>
        <v>#N/A</v>
      </c>
      <c r="AK102" s="131" t="e">
        <f>VLOOKUP(AK99,Tabelværdier!$A$42:$C$54,3,FALSE)</f>
        <v>#N/A</v>
      </c>
      <c r="AL102" s="131" t="e">
        <f>VLOOKUP(AL99,Tabelværdier!$A$42:$C$54,3,FALSE)</f>
        <v>#N/A</v>
      </c>
      <c r="AM102" s="131" t="e">
        <f>VLOOKUP(AM99,Tabelværdier!$A$42:$C$54,3,FALSE)</f>
        <v>#N/A</v>
      </c>
      <c r="AN102" s="131" t="e">
        <f>VLOOKUP(AN99,Tabelværdier!$A$42:$C$54,3,FALSE)</f>
        <v>#N/A</v>
      </c>
      <c r="AO102" s="131" t="e">
        <f>VLOOKUP(AO99,Tabelværdier!$A$42:$C$54,3,FALSE)</f>
        <v>#N/A</v>
      </c>
      <c r="AP102" s="131" t="e">
        <f>VLOOKUP(AP99,Tabelværdier!$A$42:$C$54,3,FALSE)</f>
        <v>#N/A</v>
      </c>
      <c r="AQ102" s="131" t="e">
        <f>VLOOKUP(AQ99,Tabelværdier!$A$42:$C$54,3,FALSE)</f>
        <v>#N/A</v>
      </c>
      <c r="AR102" s="131" t="e">
        <f>VLOOKUP(AR99,Tabelværdier!$A$42:$C$54,3,FALSE)</f>
        <v>#N/A</v>
      </c>
      <c r="AS102" s="131" t="e">
        <f>VLOOKUP(AS99,Tabelværdier!$A$42:$C$54,3,FALSE)</f>
        <v>#N/A</v>
      </c>
      <c r="AT102" s="131" t="e">
        <f>VLOOKUP(AT99,Tabelværdier!$A$42:$C$54,3,FALSE)</f>
        <v>#N/A</v>
      </c>
      <c r="AU102" s="131" t="e">
        <f>VLOOKUP(AU99,Tabelværdier!$A$42:$C$54,3,FALSE)</f>
        <v>#N/A</v>
      </c>
      <c r="AV102" s="131" t="e">
        <f>VLOOKUP(AV99,Tabelværdier!$A$42:$C$54,3,FALSE)</f>
        <v>#N/A</v>
      </c>
      <c r="AW102" s="131" t="e">
        <f>VLOOKUP(AW99,Tabelværdier!$A$42:$C$54,3,FALSE)</f>
        <v>#N/A</v>
      </c>
      <c r="AX102" s="131" t="e">
        <f>VLOOKUP(AX99,Tabelværdier!$A$42:$C$54,3,FALSE)</f>
        <v>#N/A</v>
      </c>
      <c r="AY102" s="131" t="e">
        <f>VLOOKUP(AY99,Tabelværdier!$A$42:$C$54,3,FALSE)</f>
        <v>#N/A</v>
      </c>
      <c r="AZ102" s="131" t="e">
        <f>VLOOKUP(AZ99,Tabelværdier!$A$42:$C$54,3,FALSE)</f>
        <v>#N/A</v>
      </c>
      <c r="BA102" s="131" t="e">
        <f>VLOOKUP(BA99,Tabelværdier!$A$42:$C$54,3,FALSE)</f>
        <v>#N/A</v>
      </c>
      <c r="BB102" s="131" t="e">
        <f>VLOOKUP(BB99,Tabelværdier!$A$42:$C$54,3,FALSE)</f>
        <v>#N/A</v>
      </c>
      <c r="BC102" s="131" t="e">
        <f>VLOOKUP(BC99,Tabelværdier!$A$42:$C$54,3,FALSE)</f>
        <v>#N/A</v>
      </c>
      <c r="BD102" s="131" t="e">
        <f>VLOOKUP(BD99,Tabelværdier!$A$42:$C$54,3,FALSE)</f>
        <v>#N/A</v>
      </c>
      <c r="BE102" s="131" t="e">
        <f>VLOOKUP(BE99,Tabelværdier!$A$42:$C$54,3,FALSE)</f>
        <v>#N/A</v>
      </c>
      <c r="BF102" s="131" t="e">
        <f>VLOOKUP(BF99,Tabelværdier!$A$42:$C$54,3,FALSE)</f>
        <v>#N/A</v>
      </c>
      <c r="BG102" s="131" t="e">
        <f>VLOOKUP(BG99,Tabelværdier!$A$42:$C$54,3,FALSE)</f>
        <v>#N/A</v>
      </c>
      <c r="BH102" s="131" t="e">
        <f>VLOOKUP(BH99,Tabelværdier!$A$42:$C$54,3,FALSE)</f>
        <v>#N/A</v>
      </c>
      <c r="BI102" s="131" t="e">
        <f>VLOOKUP(BI99,Tabelværdier!$A$42:$C$54,3,FALSE)</f>
        <v>#N/A</v>
      </c>
      <c r="BJ102" s="131" t="e">
        <f>VLOOKUP(BJ99,Tabelværdier!$A$42:$C$54,3,FALSE)</f>
        <v>#N/A</v>
      </c>
      <c r="BK102" s="131" t="e">
        <f>VLOOKUP(BK99,Tabelværdier!$A$42:$C$54,3,FALSE)</f>
        <v>#N/A</v>
      </c>
    </row>
    <row r="103" spans="2:63" x14ac:dyDescent="0.4">
      <c r="B103" t="s">
        <v>133</v>
      </c>
      <c r="C103" s="99" t="s">
        <v>426</v>
      </c>
      <c r="D103" s="99" t="s">
        <v>237</v>
      </c>
      <c r="E103" s="92">
        <f>VLOOKUP(E99,Tabelværdier!$A$42:$D$54,4,FALSE)</f>
        <v>1.4</v>
      </c>
      <c r="F103" s="92">
        <f>VLOOKUP(F99,Tabelværdier!$A$42:$D$54,4,FALSE)</f>
        <v>1.4</v>
      </c>
      <c r="G103" s="92">
        <f>VLOOKUP(G99,Tabelværdier!$A$42:$D$54,4,FALSE)</f>
        <v>1.4</v>
      </c>
      <c r="H103" s="92">
        <f>VLOOKUP(H99,Tabelværdier!$A$42:$D$54,4,FALSE)</f>
        <v>0.89999999999999991</v>
      </c>
      <c r="I103" s="92" t="e">
        <f>VLOOKUP(I99,Tabelværdier!$A$42:$D$54,4,FALSE)</f>
        <v>#N/A</v>
      </c>
      <c r="J103" s="92" t="e">
        <f>VLOOKUP(J99,Tabelværdier!$A$42:$D$54,4,FALSE)</f>
        <v>#N/A</v>
      </c>
      <c r="K103" s="92" t="e">
        <f>VLOOKUP(K99,Tabelværdier!$A$42:$D$54,4,FALSE)</f>
        <v>#N/A</v>
      </c>
      <c r="L103" s="92" t="e">
        <f>VLOOKUP(L99,Tabelværdier!$A$42:$D$54,4,FALSE)</f>
        <v>#N/A</v>
      </c>
      <c r="M103" s="92" t="e">
        <f>VLOOKUP(M99,Tabelværdier!$A$42:$D$54,4,FALSE)</f>
        <v>#N/A</v>
      </c>
      <c r="N103" s="92" t="e">
        <f>VLOOKUP(N99,Tabelværdier!$A$42:$D$54,4,FALSE)</f>
        <v>#N/A</v>
      </c>
      <c r="O103" s="92" t="e">
        <f>VLOOKUP(O99,Tabelværdier!$A$42:$D$54,4,FALSE)</f>
        <v>#N/A</v>
      </c>
      <c r="P103" s="92" t="e">
        <f>VLOOKUP(P99,Tabelværdier!$A$42:$D$54,4,FALSE)</f>
        <v>#N/A</v>
      </c>
      <c r="Q103" s="92" t="e">
        <f>VLOOKUP(Q99,Tabelværdier!$A$42:$D$54,4,FALSE)</f>
        <v>#N/A</v>
      </c>
      <c r="R103" s="92" t="e">
        <f>VLOOKUP(R99,Tabelværdier!$A$42:$D$54,4,FALSE)</f>
        <v>#N/A</v>
      </c>
      <c r="S103" s="92" t="e">
        <f>VLOOKUP(S99,Tabelværdier!$A$42:$D$54,4,FALSE)</f>
        <v>#N/A</v>
      </c>
      <c r="T103" s="92" t="e">
        <f>VLOOKUP(T99,Tabelværdier!$A$42:$D$54,4,FALSE)</f>
        <v>#N/A</v>
      </c>
      <c r="U103" s="92" t="e">
        <f>VLOOKUP(U99,Tabelværdier!$A$42:$D$54,4,FALSE)</f>
        <v>#N/A</v>
      </c>
      <c r="V103" s="92" t="e">
        <f>VLOOKUP(V99,Tabelværdier!$A$42:$D$54,4,FALSE)</f>
        <v>#N/A</v>
      </c>
      <c r="W103" s="92" t="e">
        <f>VLOOKUP(W99,Tabelværdier!$A$42:$D$54,4,FALSE)</f>
        <v>#N/A</v>
      </c>
      <c r="X103" s="92" t="e">
        <f>VLOOKUP(X99,Tabelværdier!$A$42:$D$54,4,FALSE)</f>
        <v>#N/A</v>
      </c>
      <c r="Y103" s="92" t="e">
        <f>VLOOKUP(Y99,Tabelværdier!$A$42:$D$54,4,FALSE)</f>
        <v>#N/A</v>
      </c>
      <c r="Z103" s="92" t="e">
        <f>VLOOKUP(Z99,Tabelværdier!$A$42:$D$54,4,FALSE)</f>
        <v>#N/A</v>
      </c>
      <c r="AA103" s="92" t="e">
        <f>VLOOKUP(AA99,Tabelværdier!$A$42:$D$54,4,FALSE)</f>
        <v>#N/A</v>
      </c>
      <c r="AB103" s="92" t="e">
        <f>VLOOKUP(AB99,Tabelværdier!$A$42:$D$54,4,FALSE)</f>
        <v>#N/A</v>
      </c>
      <c r="AC103" s="92" t="e">
        <f>VLOOKUP(AC99,Tabelværdier!$A$42:$D$54,4,FALSE)</f>
        <v>#N/A</v>
      </c>
      <c r="AD103" s="92" t="e">
        <f>VLOOKUP(AD99,Tabelværdier!$A$42:$D$54,4,FALSE)</f>
        <v>#N/A</v>
      </c>
      <c r="AE103" s="92" t="e">
        <f>VLOOKUP(AE99,Tabelværdier!$A$42:$D$54,4,FALSE)</f>
        <v>#N/A</v>
      </c>
      <c r="AF103" s="92" t="e">
        <f>VLOOKUP(AF99,Tabelværdier!$A$42:$D$54,4,FALSE)</f>
        <v>#N/A</v>
      </c>
      <c r="AG103" s="92" t="e">
        <f>VLOOKUP(AG99,Tabelværdier!$A$42:$D$54,4,FALSE)</f>
        <v>#N/A</v>
      </c>
      <c r="AH103" s="92" t="e">
        <f>VLOOKUP(AH99,Tabelværdier!$A$42:$D$54,4,FALSE)</f>
        <v>#N/A</v>
      </c>
      <c r="AI103" s="92" t="e">
        <f>VLOOKUP(AI99,Tabelværdier!$A$42:$D$54,4,FALSE)</f>
        <v>#N/A</v>
      </c>
      <c r="AJ103" s="92" t="e">
        <f>VLOOKUP(AJ99,Tabelværdier!$A$42:$D$54,4,FALSE)</f>
        <v>#N/A</v>
      </c>
      <c r="AK103" s="92" t="e">
        <f>VLOOKUP(AK99,Tabelværdier!$A$42:$D$54,4,FALSE)</f>
        <v>#N/A</v>
      </c>
      <c r="AL103" s="92" t="e">
        <f>VLOOKUP(AL99,Tabelværdier!$A$42:$D$54,4,FALSE)</f>
        <v>#N/A</v>
      </c>
      <c r="AM103" s="92" t="e">
        <f>VLOOKUP(AM99,Tabelværdier!$A$42:$D$54,4,FALSE)</f>
        <v>#N/A</v>
      </c>
      <c r="AN103" s="92" t="e">
        <f>VLOOKUP(AN99,Tabelværdier!$A$42:$D$54,4,FALSE)</f>
        <v>#N/A</v>
      </c>
      <c r="AO103" s="92" t="e">
        <f>VLOOKUP(AO99,Tabelværdier!$A$42:$D$54,4,FALSE)</f>
        <v>#N/A</v>
      </c>
      <c r="AP103" s="92" t="e">
        <f>VLOOKUP(AP99,Tabelværdier!$A$42:$D$54,4,FALSE)</f>
        <v>#N/A</v>
      </c>
      <c r="AQ103" s="92" t="e">
        <f>VLOOKUP(AQ99,Tabelværdier!$A$42:$D$54,4,FALSE)</f>
        <v>#N/A</v>
      </c>
      <c r="AR103" s="92" t="e">
        <f>VLOOKUP(AR99,Tabelværdier!$A$42:$D$54,4,FALSE)</f>
        <v>#N/A</v>
      </c>
      <c r="AS103" s="92" t="e">
        <f>VLOOKUP(AS99,Tabelværdier!$A$42:$D$54,4,FALSE)</f>
        <v>#N/A</v>
      </c>
      <c r="AT103" s="92" t="e">
        <f>VLOOKUP(AT99,Tabelværdier!$A$42:$D$54,4,FALSE)</f>
        <v>#N/A</v>
      </c>
      <c r="AU103" s="92" t="e">
        <f>VLOOKUP(AU99,Tabelværdier!$A$42:$D$54,4,FALSE)</f>
        <v>#N/A</v>
      </c>
      <c r="AV103" s="92" t="e">
        <f>VLOOKUP(AV99,Tabelværdier!$A$42:$D$54,4,FALSE)</f>
        <v>#N/A</v>
      </c>
      <c r="AW103" s="92" t="e">
        <f>VLOOKUP(AW99,Tabelværdier!$A$42:$D$54,4,FALSE)</f>
        <v>#N/A</v>
      </c>
      <c r="AX103" s="92" t="e">
        <f>VLOOKUP(AX99,Tabelværdier!$A$42:$D$54,4,FALSE)</f>
        <v>#N/A</v>
      </c>
      <c r="AY103" s="92" t="e">
        <f>VLOOKUP(AY99,Tabelværdier!$A$42:$D$54,4,FALSE)</f>
        <v>#N/A</v>
      </c>
      <c r="AZ103" s="92" t="e">
        <f>VLOOKUP(AZ99,Tabelværdier!$A$42:$D$54,4,FALSE)</f>
        <v>#N/A</v>
      </c>
      <c r="BA103" s="92" t="e">
        <f>VLOOKUP(BA99,Tabelværdier!$A$42:$D$54,4,FALSE)</f>
        <v>#N/A</v>
      </c>
      <c r="BB103" s="92" t="e">
        <f>VLOOKUP(BB99,Tabelværdier!$A$42:$D$54,4,FALSE)</f>
        <v>#N/A</v>
      </c>
      <c r="BC103" s="92" t="e">
        <f>VLOOKUP(BC99,Tabelværdier!$A$42:$D$54,4,FALSE)</f>
        <v>#N/A</v>
      </c>
      <c r="BD103" s="92" t="e">
        <f>VLOOKUP(BD99,Tabelværdier!$A$42:$D$54,4,FALSE)</f>
        <v>#N/A</v>
      </c>
      <c r="BE103" s="92" t="e">
        <f>VLOOKUP(BE99,Tabelværdier!$A$42:$D$54,4,FALSE)</f>
        <v>#N/A</v>
      </c>
      <c r="BF103" s="92" t="e">
        <f>VLOOKUP(BF99,Tabelværdier!$A$42:$D$54,4,FALSE)</f>
        <v>#N/A</v>
      </c>
      <c r="BG103" s="92" t="e">
        <f>VLOOKUP(BG99,Tabelværdier!$A$42:$D$54,4,FALSE)</f>
        <v>#N/A</v>
      </c>
      <c r="BH103" s="92" t="e">
        <f>VLOOKUP(BH99,Tabelværdier!$A$42:$D$54,4,FALSE)</f>
        <v>#N/A</v>
      </c>
      <c r="BI103" s="92" t="e">
        <f>VLOOKUP(BI99,Tabelværdier!$A$42:$D$54,4,FALSE)</f>
        <v>#N/A</v>
      </c>
      <c r="BJ103" s="92" t="e">
        <f>VLOOKUP(BJ99,Tabelværdier!$A$42:$D$54,4,FALSE)</f>
        <v>#N/A</v>
      </c>
      <c r="BK103" s="92" t="e">
        <f>VLOOKUP(BK99,Tabelværdier!$A$42:$D$54,4,FALSE)</f>
        <v>#N/A</v>
      </c>
    </row>
    <row r="104" spans="2:63" x14ac:dyDescent="0.4">
      <c r="B104" t="s">
        <v>134</v>
      </c>
      <c r="C104" s="99" t="s">
        <v>427</v>
      </c>
      <c r="D104" s="99" t="s">
        <v>451</v>
      </c>
      <c r="E104" s="133">
        <f t="shared" ref="E104:AJ104" si="31">E103*E102*E101*1000</f>
        <v>32042.499999999996</v>
      </c>
      <c r="F104" s="133">
        <f t="shared" si="31"/>
        <v>32042.499999999996</v>
      </c>
      <c r="G104" s="133">
        <f t="shared" si="31"/>
        <v>32042.499999999996</v>
      </c>
      <c r="H104" s="133">
        <f t="shared" si="31"/>
        <v>169537.5</v>
      </c>
      <c r="I104" s="133" t="e">
        <f t="shared" si="31"/>
        <v>#N/A</v>
      </c>
      <c r="J104" s="133" t="e">
        <f t="shared" si="31"/>
        <v>#N/A</v>
      </c>
      <c r="K104" s="133" t="e">
        <f t="shared" si="31"/>
        <v>#N/A</v>
      </c>
      <c r="L104" s="133" t="e">
        <f t="shared" si="31"/>
        <v>#N/A</v>
      </c>
      <c r="M104" s="133" t="e">
        <f t="shared" si="31"/>
        <v>#N/A</v>
      </c>
      <c r="N104" s="133" t="e">
        <f t="shared" si="31"/>
        <v>#N/A</v>
      </c>
      <c r="O104" s="133" t="e">
        <f t="shared" si="31"/>
        <v>#N/A</v>
      </c>
      <c r="P104" s="133" t="e">
        <f t="shared" si="31"/>
        <v>#N/A</v>
      </c>
      <c r="Q104" s="133" t="e">
        <f t="shared" si="31"/>
        <v>#N/A</v>
      </c>
      <c r="R104" s="133" t="e">
        <f t="shared" si="31"/>
        <v>#N/A</v>
      </c>
      <c r="S104" s="133" t="e">
        <f t="shared" si="31"/>
        <v>#N/A</v>
      </c>
      <c r="T104" s="133" t="e">
        <f t="shared" si="31"/>
        <v>#N/A</v>
      </c>
      <c r="U104" s="133" t="e">
        <f t="shared" si="31"/>
        <v>#N/A</v>
      </c>
      <c r="V104" s="133" t="e">
        <f t="shared" si="31"/>
        <v>#N/A</v>
      </c>
      <c r="W104" s="133" t="e">
        <f t="shared" si="31"/>
        <v>#N/A</v>
      </c>
      <c r="X104" s="133" t="e">
        <f t="shared" si="31"/>
        <v>#N/A</v>
      </c>
      <c r="Y104" s="133" t="e">
        <f t="shared" si="31"/>
        <v>#N/A</v>
      </c>
      <c r="Z104" s="133" t="e">
        <f t="shared" si="31"/>
        <v>#N/A</v>
      </c>
      <c r="AA104" s="133" t="e">
        <f t="shared" si="31"/>
        <v>#N/A</v>
      </c>
      <c r="AB104" s="133" t="e">
        <f t="shared" si="31"/>
        <v>#N/A</v>
      </c>
      <c r="AC104" s="133" t="e">
        <f t="shared" si="31"/>
        <v>#N/A</v>
      </c>
      <c r="AD104" s="133" t="e">
        <f t="shared" si="31"/>
        <v>#N/A</v>
      </c>
      <c r="AE104" s="133" t="e">
        <f t="shared" si="31"/>
        <v>#N/A</v>
      </c>
      <c r="AF104" s="133" t="e">
        <f t="shared" si="31"/>
        <v>#N/A</v>
      </c>
      <c r="AG104" s="133" t="e">
        <f t="shared" si="31"/>
        <v>#N/A</v>
      </c>
      <c r="AH104" s="133" t="e">
        <f t="shared" si="31"/>
        <v>#N/A</v>
      </c>
      <c r="AI104" s="133" t="e">
        <f t="shared" si="31"/>
        <v>#N/A</v>
      </c>
      <c r="AJ104" s="133" t="e">
        <f t="shared" si="31"/>
        <v>#N/A</v>
      </c>
      <c r="AK104" s="133" t="e">
        <f t="shared" ref="AK104:BK104" si="32">AK103*AK102*AK101*1000</f>
        <v>#N/A</v>
      </c>
      <c r="AL104" s="133" t="e">
        <f t="shared" si="32"/>
        <v>#N/A</v>
      </c>
      <c r="AM104" s="133" t="e">
        <f t="shared" si="32"/>
        <v>#N/A</v>
      </c>
      <c r="AN104" s="133" t="e">
        <f t="shared" si="32"/>
        <v>#N/A</v>
      </c>
      <c r="AO104" s="133" t="e">
        <f t="shared" si="32"/>
        <v>#N/A</v>
      </c>
      <c r="AP104" s="133" t="e">
        <f t="shared" si="32"/>
        <v>#N/A</v>
      </c>
      <c r="AQ104" s="133" t="e">
        <f t="shared" si="32"/>
        <v>#N/A</v>
      </c>
      <c r="AR104" s="133" t="e">
        <f t="shared" si="32"/>
        <v>#N/A</v>
      </c>
      <c r="AS104" s="133" t="e">
        <f t="shared" si="32"/>
        <v>#N/A</v>
      </c>
      <c r="AT104" s="133" t="e">
        <f t="shared" si="32"/>
        <v>#N/A</v>
      </c>
      <c r="AU104" s="133" t="e">
        <f t="shared" si="32"/>
        <v>#N/A</v>
      </c>
      <c r="AV104" s="133" t="e">
        <f t="shared" si="32"/>
        <v>#N/A</v>
      </c>
      <c r="AW104" s="133" t="e">
        <f t="shared" si="32"/>
        <v>#N/A</v>
      </c>
      <c r="AX104" s="133" t="e">
        <f t="shared" si="32"/>
        <v>#N/A</v>
      </c>
      <c r="AY104" s="133" t="e">
        <f t="shared" si="32"/>
        <v>#N/A</v>
      </c>
      <c r="AZ104" s="133" t="e">
        <f t="shared" si="32"/>
        <v>#N/A</v>
      </c>
      <c r="BA104" s="133" t="e">
        <f t="shared" si="32"/>
        <v>#N/A</v>
      </c>
      <c r="BB104" s="133" t="e">
        <f t="shared" si="32"/>
        <v>#N/A</v>
      </c>
      <c r="BC104" s="133" t="e">
        <f t="shared" si="32"/>
        <v>#N/A</v>
      </c>
      <c r="BD104" s="133" t="e">
        <f t="shared" si="32"/>
        <v>#N/A</v>
      </c>
      <c r="BE104" s="133" t="e">
        <f t="shared" si="32"/>
        <v>#N/A</v>
      </c>
      <c r="BF104" s="133" t="e">
        <f t="shared" si="32"/>
        <v>#N/A</v>
      </c>
      <c r="BG104" s="133" t="e">
        <f t="shared" si="32"/>
        <v>#N/A</v>
      </c>
      <c r="BH104" s="133" t="e">
        <f t="shared" si="32"/>
        <v>#N/A</v>
      </c>
      <c r="BI104" s="133" t="e">
        <f t="shared" si="32"/>
        <v>#N/A</v>
      </c>
      <c r="BJ104" s="133" t="e">
        <f t="shared" si="32"/>
        <v>#N/A</v>
      </c>
      <c r="BK104" s="133" t="e">
        <f t="shared" si="32"/>
        <v>#N/A</v>
      </c>
    </row>
    <row r="105" spans="2:63" x14ac:dyDescent="0.4">
      <c r="B105" t="s">
        <v>135</v>
      </c>
      <c r="C105" s="99" t="s">
        <v>428</v>
      </c>
      <c r="D105" s="99" t="s">
        <v>238</v>
      </c>
      <c r="E105" s="133">
        <f t="shared" ref="E105:AJ105" si="33">E16*E104/1000</f>
        <v>1056.1207999999999</v>
      </c>
      <c r="F105" s="133">
        <f t="shared" si="33"/>
        <v>726.08304999999996</v>
      </c>
      <c r="G105" s="133">
        <f t="shared" si="33"/>
        <v>1056.1207999999999</v>
      </c>
      <c r="H105" s="133">
        <f t="shared" si="33"/>
        <v>5762.5796250000003</v>
      </c>
      <c r="I105" s="133" t="e">
        <f t="shared" si="33"/>
        <v>#VALUE!</v>
      </c>
      <c r="J105" s="133" t="e">
        <f t="shared" si="33"/>
        <v>#VALUE!</v>
      </c>
      <c r="K105" s="133" t="e">
        <f t="shared" si="33"/>
        <v>#VALUE!</v>
      </c>
      <c r="L105" s="133" t="e">
        <f t="shared" si="33"/>
        <v>#VALUE!</v>
      </c>
      <c r="M105" s="133" t="e">
        <f t="shared" si="33"/>
        <v>#VALUE!</v>
      </c>
      <c r="N105" s="133" t="e">
        <f t="shared" si="33"/>
        <v>#VALUE!</v>
      </c>
      <c r="O105" s="133" t="e">
        <f t="shared" si="33"/>
        <v>#VALUE!</v>
      </c>
      <c r="P105" s="133" t="e">
        <f t="shared" si="33"/>
        <v>#VALUE!</v>
      </c>
      <c r="Q105" s="133" t="e">
        <f t="shared" si="33"/>
        <v>#VALUE!</v>
      </c>
      <c r="R105" s="133" t="e">
        <f t="shared" si="33"/>
        <v>#VALUE!</v>
      </c>
      <c r="S105" s="133" t="e">
        <f t="shared" si="33"/>
        <v>#VALUE!</v>
      </c>
      <c r="T105" s="133" t="e">
        <f t="shared" si="33"/>
        <v>#VALUE!</v>
      </c>
      <c r="U105" s="133" t="e">
        <f t="shared" si="33"/>
        <v>#VALUE!</v>
      </c>
      <c r="V105" s="133" t="e">
        <f t="shared" si="33"/>
        <v>#VALUE!</v>
      </c>
      <c r="W105" s="133" t="e">
        <f t="shared" si="33"/>
        <v>#VALUE!</v>
      </c>
      <c r="X105" s="133" t="e">
        <f t="shared" si="33"/>
        <v>#VALUE!</v>
      </c>
      <c r="Y105" s="133" t="e">
        <f t="shared" si="33"/>
        <v>#VALUE!</v>
      </c>
      <c r="Z105" s="133" t="e">
        <f t="shared" si="33"/>
        <v>#VALUE!</v>
      </c>
      <c r="AA105" s="133" t="e">
        <f t="shared" si="33"/>
        <v>#VALUE!</v>
      </c>
      <c r="AB105" s="133" t="e">
        <f t="shared" si="33"/>
        <v>#VALUE!</v>
      </c>
      <c r="AC105" s="133" t="e">
        <f t="shared" si="33"/>
        <v>#VALUE!</v>
      </c>
      <c r="AD105" s="133" t="e">
        <f t="shared" si="33"/>
        <v>#VALUE!</v>
      </c>
      <c r="AE105" s="133" t="e">
        <f t="shared" si="33"/>
        <v>#VALUE!</v>
      </c>
      <c r="AF105" s="133" t="e">
        <f t="shared" si="33"/>
        <v>#VALUE!</v>
      </c>
      <c r="AG105" s="133" t="e">
        <f t="shared" si="33"/>
        <v>#VALUE!</v>
      </c>
      <c r="AH105" s="133" t="e">
        <f t="shared" si="33"/>
        <v>#VALUE!</v>
      </c>
      <c r="AI105" s="133" t="e">
        <f t="shared" si="33"/>
        <v>#VALUE!</v>
      </c>
      <c r="AJ105" s="133" t="e">
        <f t="shared" si="33"/>
        <v>#VALUE!</v>
      </c>
      <c r="AK105" s="133" t="e">
        <f t="shared" ref="AK105:BK105" si="34">AK16*AK104/1000</f>
        <v>#VALUE!</v>
      </c>
      <c r="AL105" s="133" t="e">
        <f t="shared" si="34"/>
        <v>#VALUE!</v>
      </c>
      <c r="AM105" s="133" t="e">
        <f t="shared" si="34"/>
        <v>#VALUE!</v>
      </c>
      <c r="AN105" s="133" t="e">
        <f t="shared" si="34"/>
        <v>#VALUE!</v>
      </c>
      <c r="AO105" s="133" t="e">
        <f t="shared" si="34"/>
        <v>#VALUE!</v>
      </c>
      <c r="AP105" s="133" t="e">
        <f t="shared" si="34"/>
        <v>#VALUE!</v>
      </c>
      <c r="AQ105" s="133" t="e">
        <f t="shared" si="34"/>
        <v>#VALUE!</v>
      </c>
      <c r="AR105" s="133" t="e">
        <f t="shared" si="34"/>
        <v>#VALUE!</v>
      </c>
      <c r="AS105" s="133" t="e">
        <f t="shared" si="34"/>
        <v>#VALUE!</v>
      </c>
      <c r="AT105" s="133" t="e">
        <f t="shared" si="34"/>
        <v>#VALUE!</v>
      </c>
      <c r="AU105" s="133" t="e">
        <f t="shared" si="34"/>
        <v>#VALUE!</v>
      </c>
      <c r="AV105" s="133" t="e">
        <f t="shared" si="34"/>
        <v>#VALUE!</v>
      </c>
      <c r="AW105" s="133" t="e">
        <f t="shared" si="34"/>
        <v>#VALUE!</v>
      </c>
      <c r="AX105" s="133" t="e">
        <f t="shared" si="34"/>
        <v>#VALUE!</v>
      </c>
      <c r="AY105" s="133" t="e">
        <f t="shared" si="34"/>
        <v>#VALUE!</v>
      </c>
      <c r="AZ105" s="133" t="e">
        <f t="shared" si="34"/>
        <v>#VALUE!</v>
      </c>
      <c r="BA105" s="133" t="e">
        <f t="shared" si="34"/>
        <v>#VALUE!</v>
      </c>
      <c r="BB105" s="133" t="e">
        <f t="shared" si="34"/>
        <v>#VALUE!</v>
      </c>
      <c r="BC105" s="133" t="e">
        <f t="shared" si="34"/>
        <v>#VALUE!</v>
      </c>
      <c r="BD105" s="133" t="e">
        <f t="shared" si="34"/>
        <v>#VALUE!</v>
      </c>
      <c r="BE105" s="133" t="e">
        <f t="shared" si="34"/>
        <v>#VALUE!</v>
      </c>
      <c r="BF105" s="133" t="e">
        <f t="shared" si="34"/>
        <v>#VALUE!</v>
      </c>
      <c r="BG105" s="133" t="e">
        <f t="shared" si="34"/>
        <v>#VALUE!</v>
      </c>
      <c r="BH105" s="133" t="e">
        <f t="shared" si="34"/>
        <v>#VALUE!</v>
      </c>
      <c r="BI105" s="133" t="e">
        <f t="shared" si="34"/>
        <v>#VALUE!</v>
      </c>
      <c r="BJ105" s="133" t="e">
        <f t="shared" si="34"/>
        <v>#VALUE!</v>
      </c>
      <c r="BK105" s="133" t="e">
        <f t="shared" si="34"/>
        <v>#VALUE!</v>
      </c>
    </row>
    <row r="106" spans="2:63" x14ac:dyDescent="0.4">
      <c r="B106" t="s">
        <v>136</v>
      </c>
      <c r="C106" s="99" t="s">
        <v>218</v>
      </c>
      <c r="D106" s="99" t="s">
        <v>218</v>
      </c>
      <c r="E106" s="92">
        <f t="shared" ref="E106:AJ106" si="35">E97*E96*E95*E94</f>
        <v>1</v>
      </c>
      <c r="F106" s="92">
        <f t="shared" si="35"/>
        <v>1</v>
      </c>
      <c r="G106" s="92">
        <f t="shared" si="35"/>
        <v>1</v>
      </c>
      <c r="H106" s="92">
        <f t="shared" si="35"/>
        <v>1</v>
      </c>
      <c r="I106" s="92">
        <f t="shared" si="35"/>
        <v>0.5</v>
      </c>
      <c r="J106" s="92">
        <f t="shared" si="35"/>
        <v>0.5</v>
      </c>
      <c r="K106" s="92">
        <f t="shared" si="35"/>
        <v>0.5</v>
      </c>
      <c r="L106" s="92">
        <f t="shared" si="35"/>
        <v>0.5</v>
      </c>
      <c r="M106" s="92">
        <f t="shared" si="35"/>
        <v>0.5</v>
      </c>
      <c r="N106" s="92">
        <f t="shared" si="35"/>
        <v>0.5</v>
      </c>
      <c r="O106" s="92">
        <f t="shared" si="35"/>
        <v>0.5</v>
      </c>
      <c r="P106" s="92">
        <f t="shared" si="35"/>
        <v>0.5</v>
      </c>
      <c r="Q106" s="92">
        <f t="shared" si="35"/>
        <v>0.5</v>
      </c>
      <c r="R106" s="92">
        <f t="shared" si="35"/>
        <v>0.5</v>
      </c>
      <c r="S106" s="92">
        <f t="shared" si="35"/>
        <v>0.5</v>
      </c>
      <c r="T106" s="92">
        <f t="shared" si="35"/>
        <v>0.5</v>
      </c>
      <c r="U106" s="92">
        <f t="shared" si="35"/>
        <v>0.5</v>
      </c>
      <c r="V106" s="92">
        <f t="shared" si="35"/>
        <v>0.5</v>
      </c>
      <c r="W106" s="92">
        <f t="shared" si="35"/>
        <v>0.5</v>
      </c>
      <c r="X106" s="92">
        <f t="shared" si="35"/>
        <v>0.5</v>
      </c>
      <c r="Y106" s="92">
        <f t="shared" si="35"/>
        <v>0.5</v>
      </c>
      <c r="Z106" s="92">
        <f t="shared" si="35"/>
        <v>0.5</v>
      </c>
      <c r="AA106" s="92">
        <f t="shared" si="35"/>
        <v>0.5</v>
      </c>
      <c r="AB106" s="92">
        <f t="shared" si="35"/>
        <v>0.5</v>
      </c>
      <c r="AC106" s="92">
        <f t="shared" si="35"/>
        <v>0.5</v>
      </c>
      <c r="AD106" s="92">
        <f t="shared" si="35"/>
        <v>0.5</v>
      </c>
      <c r="AE106" s="92">
        <f t="shared" si="35"/>
        <v>0.5</v>
      </c>
      <c r="AF106" s="92">
        <f t="shared" si="35"/>
        <v>0.5</v>
      </c>
      <c r="AG106" s="92">
        <f t="shared" si="35"/>
        <v>0.5</v>
      </c>
      <c r="AH106" s="92">
        <f t="shared" si="35"/>
        <v>0.5</v>
      </c>
      <c r="AI106" s="92">
        <f t="shared" si="35"/>
        <v>0.5</v>
      </c>
      <c r="AJ106" s="92">
        <f t="shared" si="35"/>
        <v>0.5</v>
      </c>
      <c r="AK106" s="92">
        <f t="shared" ref="AK106:BK106" si="36">AK97*AK96*AK95*AK94</f>
        <v>0.5</v>
      </c>
      <c r="AL106" s="92">
        <f t="shared" si="36"/>
        <v>0.5</v>
      </c>
      <c r="AM106" s="92">
        <f t="shared" si="36"/>
        <v>0.5</v>
      </c>
      <c r="AN106" s="92">
        <f t="shared" si="36"/>
        <v>0.5</v>
      </c>
      <c r="AO106" s="92">
        <f t="shared" si="36"/>
        <v>0.5</v>
      </c>
      <c r="AP106" s="92">
        <f t="shared" si="36"/>
        <v>0.5</v>
      </c>
      <c r="AQ106" s="92">
        <f t="shared" si="36"/>
        <v>0.5</v>
      </c>
      <c r="AR106" s="92">
        <f t="shared" si="36"/>
        <v>0.5</v>
      </c>
      <c r="AS106" s="92">
        <f t="shared" si="36"/>
        <v>0.5</v>
      </c>
      <c r="AT106" s="92">
        <f t="shared" si="36"/>
        <v>0.5</v>
      </c>
      <c r="AU106" s="92">
        <f t="shared" si="36"/>
        <v>0.5</v>
      </c>
      <c r="AV106" s="92">
        <f t="shared" si="36"/>
        <v>0.5</v>
      </c>
      <c r="AW106" s="92">
        <f t="shared" si="36"/>
        <v>0.5</v>
      </c>
      <c r="AX106" s="92">
        <f t="shared" si="36"/>
        <v>0.5</v>
      </c>
      <c r="AY106" s="92">
        <f t="shared" si="36"/>
        <v>0.5</v>
      </c>
      <c r="AZ106" s="92">
        <f t="shared" si="36"/>
        <v>0.5</v>
      </c>
      <c r="BA106" s="92">
        <f t="shared" si="36"/>
        <v>0.5</v>
      </c>
      <c r="BB106" s="92">
        <f t="shared" si="36"/>
        <v>0.5</v>
      </c>
      <c r="BC106" s="92">
        <f t="shared" si="36"/>
        <v>0.5</v>
      </c>
      <c r="BD106" s="92">
        <f t="shared" si="36"/>
        <v>0.5</v>
      </c>
      <c r="BE106" s="92">
        <f t="shared" si="36"/>
        <v>0.5</v>
      </c>
      <c r="BF106" s="92">
        <f t="shared" si="36"/>
        <v>0.5</v>
      </c>
      <c r="BG106" s="92">
        <f t="shared" si="36"/>
        <v>0.5</v>
      </c>
      <c r="BH106" s="92">
        <f t="shared" si="36"/>
        <v>0.5</v>
      </c>
      <c r="BI106" s="92">
        <f t="shared" si="36"/>
        <v>0.5</v>
      </c>
      <c r="BJ106" s="92">
        <f t="shared" si="36"/>
        <v>0.5</v>
      </c>
      <c r="BK106" s="92">
        <f t="shared" si="36"/>
        <v>0.5</v>
      </c>
    </row>
    <row r="107" spans="2:63" x14ac:dyDescent="0.4">
      <c r="B107" t="s">
        <v>137</v>
      </c>
      <c r="C107" s="99" t="s">
        <v>429</v>
      </c>
      <c r="D107" s="99" t="s">
        <v>239</v>
      </c>
      <c r="E107" s="133">
        <f>E21*faktor_rammeKarm*E106*Tabelværdier!$C$59</f>
        <v>0</v>
      </c>
      <c r="F107" s="133">
        <f>F21*faktor_rammeKarm*F106*Tabelværdier!$C$59</f>
        <v>0</v>
      </c>
      <c r="G107" s="133">
        <f>G21*faktor_rammeKarm*G106*Tabelværdier!$C$59</f>
        <v>0</v>
      </c>
      <c r="H107" s="133">
        <f>H21*faktor_rammeKarm*H106*Tabelværdier!$C$59</f>
        <v>0</v>
      </c>
      <c r="I107" s="133">
        <f>I21*faktor_rammeKarm*I106*Tabelværdier!$C$59</f>
        <v>0</v>
      </c>
      <c r="J107" s="133">
        <f>J21*faktor_rammeKarm*J106*Tabelværdier!$C$59</f>
        <v>0</v>
      </c>
      <c r="K107" s="133">
        <f>K21*faktor_rammeKarm*K106*Tabelværdier!$C$59</f>
        <v>0</v>
      </c>
      <c r="L107" s="133">
        <f>L21*faktor_rammeKarm*L106*Tabelværdier!$C$59</f>
        <v>0</v>
      </c>
      <c r="M107" s="133">
        <f>M21*faktor_rammeKarm*M106*Tabelværdier!$C$59</f>
        <v>0</v>
      </c>
      <c r="N107" s="133">
        <f>N21*faktor_rammeKarm*N106*Tabelværdier!$C$59</f>
        <v>0</v>
      </c>
      <c r="O107" s="133">
        <f>O21*faktor_rammeKarm*O106*Tabelværdier!$C$59</f>
        <v>0</v>
      </c>
      <c r="P107" s="133">
        <f>P21*faktor_rammeKarm*P106*Tabelværdier!$C$59</f>
        <v>0</v>
      </c>
      <c r="Q107" s="133">
        <f>Q21*faktor_rammeKarm*Q106*Tabelværdier!$C$59</f>
        <v>0</v>
      </c>
      <c r="R107" s="133">
        <f>R21*faktor_rammeKarm*R106*Tabelværdier!$C$59</f>
        <v>0</v>
      </c>
      <c r="S107" s="133">
        <f>S21*faktor_rammeKarm*S106*Tabelværdier!$C$59</f>
        <v>0</v>
      </c>
      <c r="T107" s="133">
        <f>T21*faktor_rammeKarm*T106*Tabelværdier!$C$59</f>
        <v>0</v>
      </c>
      <c r="U107" s="133">
        <f>U21*faktor_rammeKarm*U106*Tabelværdier!$C$59</f>
        <v>0</v>
      </c>
      <c r="V107" s="133">
        <f>V21*faktor_rammeKarm*V106*Tabelværdier!$C$59</f>
        <v>0</v>
      </c>
      <c r="W107" s="133">
        <f>W21*faktor_rammeKarm*W106*Tabelværdier!$C$59</f>
        <v>0</v>
      </c>
      <c r="X107" s="133">
        <f>X21*faktor_rammeKarm*X106*Tabelværdier!$C$59</f>
        <v>0</v>
      </c>
      <c r="Y107" s="133">
        <f>Y21*faktor_rammeKarm*Y106*Tabelværdier!$C$59</f>
        <v>0</v>
      </c>
      <c r="Z107" s="133">
        <f>Z21*faktor_rammeKarm*Z106*Tabelværdier!$C$59</f>
        <v>0</v>
      </c>
      <c r="AA107" s="133">
        <f>AA21*faktor_rammeKarm*AA106*Tabelværdier!$C$59</f>
        <v>0</v>
      </c>
      <c r="AB107" s="133">
        <f>AB21*faktor_rammeKarm*AB106*Tabelværdier!$C$59</f>
        <v>0</v>
      </c>
      <c r="AC107" s="133">
        <f>AC21*faktor_rammeKarm*AC106*Tabelværdier!$C$59</f>
        <v>0</v>
      </c>
      <c r="AD107" s="133">
        <f>AD21*faktor_rammeKarm*AD106*Tabelværdier!$C$59</f>
        <v>0</v>
      </c>
      <c r="AE107" s="133">
        <f>AE21*faktor_rammeKarm*AE106*Tabelværdier!$C$59</f>
        <v>0</v>
      </c>
      <c r="AF107" s="133">
        <f>AF21*faktor_rammeKarm*AF106*Tabelværdier!$C$59</f>
        <v>0</v>
      </c>
      <c r="AG107" s="133">
        <f>AG21*faktor_rammeKarm*AG106*Tabelværdier!$C$59</f>
        <v>0</v>
      </c>
      <c r="AH107" s="133">
        <f>AH21*faktor_rammeKarm*AH106*Tabelværdier!$C$59</f>
        <v>0</v>
      </c>
      <c r="AI107" s="133">
        <f>AI21*faktor_rammeKarm*AI106*Tabelværdier!$C$59</f>
        <v>0</v>
      </c>
      <c r="AJ107" s="133">
        <f>AJ21*faktor_rammeKarm*AJ106*Tabelværdier!$C$59</f>
        <v>0</v>
      </c>
      <c r="AK107" s="133">
        <f>AK21*faktor_rammeKarm*AK106*Tabelværdier!$C$59</f>
        <v>0</v>
      </c>
      <c r="AL107" s="133">
        <f>AL21*faktor_rammeKarm*AL106*Tabelværdier!$C$59</f>
        <v>0</v>
      </c>
      <c r="AM107" s="133">
        <f>AM21*faktor_rammeKarm*AM106*Tabelværdier!$C$59</f>
        <v>0</v>
      </c>
      <c r="AN107" s="133">
        <f>AN21*faktor_rammeKarm*AN106*Tabelværdier!$C$59</f>
        <v>0</v>
      </c>
      <c r="AO107" s="133">
        <f>AO21*faktor_rammeKarm*AO106*Tabelværdier!$C$59</f>
        <v>0</v>
      </c>
      <c r="AP107" s="133">
        <f>AP21*faktor_rammeKarm*AP106*Tabelværdier!$C$59</f>
        <v>0</v>
      </c>
      <c r="AQ107" s="133">
        <f>AQ21*faktor_rammeKarm*AQ106*Tabelværdier!$C$59</f>
        <v>0</v>
      </c>
      <c r="AR107" s="133">
        <f>AR21*faktor_rammeKarm*AR106*Tabelværdier!$C$59</f>
        <v>0</v>
      </c>
      <c r="AS107" s="133">
        <f>AS21*faktor_rammeKarm*AS106*Tabelværdier!$C$59</f>
        <v>0</v>
      </c>
      <c r="AT107" s="133">
        <f>AT21*faktor_rammeKarm*AT106*Tabelværdier!$C$59</f>
        <v>0</v>
      </c>
      <c r="AU107" s="133">
        <f>AU21*faktor_rammeKarm*AU106*Tabelværdier!$C$59</f>
        <v>0</v>
      </c>
      <c r="AV107" s="133">
        <f>AV21*faktor_rammeKarm*AV106*Tabelværdier!$C$59</f>
        <v>0</v>
      </c>
      <c r="AW107" s="133">
        <f>AW21*faktor_rammeKarm*AW106*Tabelværdier!$C$59</f>
        <v>0</v>
      </c>
      <c r="AX107" s="133">
        <f>AX21*faktor_rammeKarm*AX106*Tabelværdier!$C$59</f>
        <v>0</v>
      </c>
      <c r="AY107" s="133">
        <f>AY21*faktor_rammeKarm*AY106*Tabelværdier!$C$59</f>
        <v>0</v>
      </c>
      <c r="AZ107" s="133">
        <f>AZ21*faktor_rammeKarm*AZ106*Tabelværdier!$C$59</f>
        <v>0</v>
      </c>
      <c r="BA107" s="133">
        <f>BA21*faktor_rammeKarm*BA106*Tabelværdier!$C$59</f>
        <v>0</v>
      </c>
      <c r="BB107" s="133">
        <f>BB21*faktor_rammeKarm*BB106*Tabelværdier!$C$59</f>
        <v>0</v>
      </c>
      <c r="BC107" s="133">
        <f>BC21*faktor_rammeKarm*BC106*Tabelværdier!$C$59</f>
        <v>0</v>
      </c>
      <c r="BD107" s="133">
        <f>BD21*faktor_rammeKarm*BD106*Tabelværdier!$C$59</f>
        <v>0</v>
      </c>
      <c r="BE107" s="133">
        <f>BE21*faktor_rammeKarm*BE106*Tabelværdier!$C$59</f>
        <v>0</v>
      </c>
      <c r="BF107" s="133">
        <f>BF21*faktor_rammeKarm*BF106*Tabelværdier!$C$59</f>
        <v>0</v>
      </c>
      <c r="BG107" s="133">
        <f>BG21*faktor_rammeKarm*BG106*Tabelværdier!$C$59</f>
        <v>0</v>
      </c>
      <c r="BH107" s="133">
        <f>BH21*faktor_rammeKarm*BH106*Tabelværdier!$C$59</f>
        <v>0</v>
      </c>
      <c r="BI107" s="133">
        <f>BI21*faktor_rammeKarm*BI106*Tabelværdier!$C$59</f>
        <v>0</v>
      </c>
      <c r="BJ107" s="133">
        <f>BJ21*faktor_rammeKarm*BJ106*Tabelværdier!$C$59</f>
        <v>0</v>
      </c>
      <c r="BK107" s="133">
        <f>BK21*faktor_rammeKarm*BK106*Tabelværdier!$C$59</f>
        <v>0</v>
      </c>
    </row>
    <row r="108" spans="2:63" x14ac:dyDescent="0.4">
      <c r="B108" t="s">
        <v>138</v>
      </c>
      <c r="C108" s="99" t="s">
        <v>430</v>
      </c>
      <c r="D108" s="99" t="s">
        <v>239</v>
      </c>
      <c r="E108" s="132">
        <f>0.5*E$205</f>
        <v>825</v>
      </c>
      <c r="F108" s="132">
        <f t="shared" ref="F108:BK108" si="37">0.5*F$205</f>
        <v>825</v>
      </c>
      <c r="G108" s="132">
        <f t="shared" si="37"/>
        <v>825</v>
      </c>
      <c r="H108" s="132">
        <f t="shared" si="37"/>
        <v>825</v>
      </c>
      <c r="I108" s="132" t="e">
        <f t="shared" si="37"/>
        <v>#VALUE!</v>
      </c>
      <c r="J108" s="132" t="e">
        <f t="shared" si="37"/>
        <v>#VALUE!</v>
      </c>
      <c r="K108" s="132" t="e">
        <f t="shared" si="37"/>
        <v>#VALUE!</v>
      </c>
      <c r="L108" s="132" t="e">
        <f t="shared" si="37"/>
        <v>#VALUE!</v>
      </c>
      <c r="M108" s="132" t="e">
        <f t="shared" si="37"/>
        <v>#VALUE!</v>
      </c>
      <c r="N108" s="132" t="e">
        <f t="shared" si="37"/>
        <v>#VALUE!</v>
      </c>
      <c r="O108" s="132" t="e">
        <f t="shared" si="37"/>
        <v>#VALUE!</v>
      </c>
      <c r="P108" s="132" t="e">
        <f t="shared" si="37"/>
        <v>#VALUE!</v>
      </c>
      <c r="Q108" s="132" t="e">
        <f t="shared" si="37"/>
        <v>#VALUE!</v>
      </c>
      <c r="R108" s="132" t="e">
        <f t="shared" si="37"/>
        <v>#VALUE!</v>
      </c>
      <c r="S108" s="132" t="e">
        <f t="shared" si="37"/>
        <v>#VALUE!</v>
      </c>
      <c r="T108" s="132" t="e">
        <f t="shared" si="37"/>
        <v>#VALUE!</v>
      </c>
      <c r="U108" s="132" t="e">
        <f t="shared" si="37"/>
        <v>#VALUE!</v>
      </c>
      <c r="V108" s="132" t="e">
        <f t="shared" si="37"/>
        <v>#VALUE!</v>
      </c>
      <c r="W108" s="132" t="e">
        <f t="shared" si="37"/>
        <v>#VALUE!</v>
      </c>
      <c r="X108" s="132" t="e">
        <f t="shared" si="37"/>
        <v>#VALUE!</v>
      </c>
      <c r="Y108" s="132" t="e">
        <f t="shared" si="37"/>
        <v>#VALUE!</v>
      </c>
      <c r="Z108" s="132" t="e">
        <f t="shared" si="37"/>
        <v>#VALUE!</v>
      </c>
      <c r="AA108" s="132" t="e">
        <f t="shared" si="37"/>
        <v>#VALUE!</v>
      </c>
      <c r="AB108" s="132" t="e">
        <f t="shared" si="37"/>
        <v>#VALUE!</v>
      </c>
      <c r="AC108" s="132" t="e">
        <f t="shared" si="37"/>
        <v>#VALUE!</v>
      </c>
      <c r="AD108" s="132" t="e">
        <f t="shared" si="37"/>
        <v>#VALUE!</v>
      </c>
      <c r="AE108" s="132" t="e">
        <f t="shared" si="37"/>
        <v>#VALUE!</v>
      </c>
      <c r="AF108" s="132" t="e">
        <f t="shared" si="37"/>
        <v>#VALUE!</v>
      </c>
      <c r="AG108" s="132" t="e">
        <f t="shared" si="37"/>
        <v>#VALUE!</v>
      </c>
      <c r="AH108" s="132" t="e">
        <f t="shared" si="37"/>
        <v>#VALUE!</v>
      </c>
      <c r="AI108" s="132" t="e">
        <f t="shared" si="37"/>
        <v>#VALUE!</v>
      </c>
      <c r="AJ108" s="132" t="e">
        <f t="shared" si="37"/>
        <v>#VALUE!</v>
      </c>
      <c r="AK108" s="132" t="e">
        <f t="shared" si="37"/>
        <v>#VALUE!</v>
      </c>
      <c r="AL108" s="132" t="e">
        <f t="shared" si="37"/>
        <v>#VALUE!</v>
      </c>
      <c r="AM108" s="132" t="e">
        <f t="shared" si="37"/>
        <v>#VALUE!</v>
      </c>
      <c r="AN108" s="132" t="e">
        <f t="shared" si="37"/>
        <v>#VALUE!</v>
      </c>
      <c r="AO108" s="132" t="e">
        <f t="shared" si="37"/>
        <v>#VALUE!</v>
      </c>
      <c r="AP108" s="132" t="e">
        <f t="shared" si="37"/>
        <v>#VALUE!</v>
      </c>
      <c r="AQ108" s="132" t="e">
        <f t="shared" si="37"/>
        <v>#VALUE!</v>
      </c>
      <c r="AR108" s="132" t="e">
        <f t="shared" si="37"/>
        <v>#VALUE!</v>
      </c>
      <c r="AS108" s="132" t="e">
        <f t="shared" si="37"/>
        <v>#VALUE!</v>
      </c>
      <c r="AT108" s="132" t="e">
        <f t="shared" si="37"/>
        <v>#VALUE!</v>
      </c>
      <c r="AU108" s="132" t="e">
        <f t="shared" si="37"/>
        <v>#VALUE!</v>
      </c>
      <c r="AV108" s="132" t="e">
        <f t="shared" si="37"/>
        <v>#VALUE!</v>
      </c>
      <c r="AW108" s="132" t="e">
        <f t="shared" si="37"/>
        <v>#VALUE!</v>
      </c>
      <c r="AX108" s="132" t="e">
        <f t="shared" si="37"/>
        <v>#VALUE!</v>
      </c>
      <c r="AY108" s="132" t="e">
        <f t="shared" si="37"/>
        <v>#VALUE!</v>
      </c>
      <c r="AZ108" s="132" t="e">
        <f t="shared" si="37"/>
        <v>#VALUE!</v>
      </c>
      <c r="BA108" s="132" t="e">
        <f t="shared" si="37"/>
        <v>#VALUE!</v>
      </c>
      <c r="BB108" s="132" t="e">
        <f t="shared" si="37"/>
        <v>#VALUE!</v>
      </c>
      <c r="BC108" s="132" t="e">
        <f t="shared" si="37"/>
        <v>#VALUE!</v>
      </c>
      <c r="BD108" s="132" t="e">
        <f t="shared" si="37"/>
        <v>#VALUE!</v>
      </c>
      <c r="BE108" s="132" t="e">
        <f t="shared" si="37"/>
        <v>#VALUE!</v>
      </c>
      <c r="BF108" s="132" t="e">
        <f t="shared" si="37"/>
        <v>#VALUE!</v>
      </c>
      <c r="BG108" s="132" t="e">
        <f t="shared" si="37"/>
        <v>#VALUE!</v>
      </c>
      <c r="BH108" s="132" t="e">
        <f t="shared" si="37"/>
        <v>#VALUE!</v>
      </c>
      <c r="BI108" s="132" t="e">
        <f t="shared" si="37"/>
        <v>#VALUE!</v>
      </c>
      <c r="BJ108" s="132" t="e">
        <f t="shared" si="37"/>
        <v>#VALUE!</v>
      </c>
      <c r="BK108" s="132" t="e">
        <f t="shared" si="37"/>
        <v>#VALUE!</v>
      </c>
    </row>
    <row r="109" spans="2:63" x14ac:dyDescent="0.4">
      <c r="B109" t="s">
        <v>139</v>
      </c>
      <c r="C109" s="99" t="s">
        <v>431</v>
      </c>
      <c r="D109" s="99" t="s">
        <v>239</v>
      </c>
      <c r="E109" s="133">
        <f>E$199/(E$20+E$14+E$15)*(E205*0.5)+E107</f>
        <v>509.91510324586557</v>
      </c>
      <c r="F109" s="133">
        <f>F$199/(F$20+F$14+F$15)*(F205*0.5)+F107</f>
        <v>313.40994827126298</v>
      </c>
      <c r="G109" s="133">
        <f t="shared" ref="G109:BK109" si="38">G$199/(G$20+G$14+G$15)*(G205*0.5)+G107</f>
        <v>469.16933355991495</v>
      </c>
      <c r="H109" s="133">
        <f t="shared" si="38"/>
        <v>493.39582259735033</v>
      </c>
      <c r="I109" s="133" t="e">
        <f t="shared" si="38"/>
        <v>#N/A</v>
      </c>
      <c r="J109" s="133" t="e">
        <f t="shared" si="38"/>
        <v>#N/A</v>
      </c>
      <c r="K109" s="133" t="e">
        <f t="shared" si="38"/>
        <v>#N/A</v>
      </c>
      <c r="L109" s="133" t="e">
        <f t="shared" si="38"/>
        <v>#N/A</v>
      </c>
      <c r="M109" s="133" t="e">
        <f t="shared" si="38"/>
        <v>#N/A</v>
      </c>
      <c r="N109" s="133" t="e">
        <f t="shared" si="38"/>
        <v>#N/A</v>
      </c>
      <c r="O109" s="133" t="e">
        <f t="shared" si="38"/>
        <v>#N/A</v>
      </c>
      <c r="P109" s="133" t="e">
        <f t="shared" si="38"/>
        <v>#N/A</v>
      </c>
      <c r="Q109" s="133" t="e">
        <f t="shared" si="38"/>
        <v>#N/A</v>
      </c>
      <c r="R109" s="133" t="e">
        <f t="shared" si="38"/>
        <v>#N/A</v>
      </c>
      <c r="S109" s="133" t="e">
        <f t="shared" si="38"/>
        <v>#N/A</v>
      </c>
      <c r="T109" s="133" t="e">
        <f t="shared" si="38"/>
        <v>#N/A</v>
      </c>
      <c r="U109" s="133" t="e">
        <f t="shared" si="38"/>
        <v>#N/A</v>
      </c>
      <c r="V109" s="133" t="e">
        <f t="shared" si="38"/>
        <v>#N/A</v>
      </c>
      <c r="W109" s="133" t="e">
        <f t="shared" si="38"/>
        <v>#N/A</v>
      </c>
      <c r="X109" s="133" t="e">
        <f t="shared" si="38"/>
        <v>#N/A</v>
      </c>
      <c r="Y109" s="133" t="e">
        <f t="shared" si="38"/>
        <v>#N/A</v>
      </c>
      <c r="Z109" s="133" t="e">
        <f t="shared" si="38"/>
        <v>#N/A</v>
      </c>
      <c r="AA109" s="133" t="e">
        <f t="shared" si="38"/>
        <v>#N/A</v>
      </c>
      <c r="AB109" s="133" t="e">
        <f t="shared" si="38"/>
        <v>#N/A</v>
      </c>
      <c r="AC109" s="133" t="e">
        <f t="shared" si="38"/>
        <v>#N/A</v>
      </c>
      <c r="AD109" s="133" t="e">
        <f t="shared" si="38"/>
        <v>#N/A</v>
      </c>
      <c r="AE109" s="133" t="e">
        <f t="shared" si="38"/>
        <v>#N/A</v>
      </c>
      <c r="AF109" s="133" t="e">
        <f t="shared" si="38"/>
        <v>#N/A</v>
      </c>
      <c r="AG109" s="133" t="e">
        <f t="shared" si="38"/>
        <v>#N/A</v>
      </c>
      <c r="AH109" s="133" t="e">
        <f t="shared" si="38"/>
        <v>#N/A</v>
      </c>
      <c r="AI109" s="133" t="e">
        <f t="shared" si="38"/>
        <v>#N/A</v>
      </c>
      <c r="AJ109" s="133" t="e">
        <f t="shared" si="38"/>
        <v>#N/A</v>
      </c>
      <c r="AK109" s="133" t="e">
        <f t="shared" si="38"/>
        <v>#N/A</v>
      </c>
      <c r="AL109" s="133" t="e">
        <f t="shared" si="38"/>
        <v>#N/A</v>
      </c>
      <c r="AM109" s="133" t="e">
        <f t="shared" si="38"/>
        <v>#N/A</v>
      </c>
      <c r="AN109" s="133" t="e">
        <f t="shared" si="38"/>
        <v>#N/A</v>
      </c>
      <c r="AO109" s="133" t="e">
        <f t="shared" si="38"/>
        <v>#N/A</v>
      </c>
      <c r="AP109" s="133" t="e">
        <f t="shared" si="38"/>
        <v>#N/A</v>
      </c>
      <c r="AQ109" s="133" t="e">
        <f t="shared" si="38"/>
        <v>#N/A</v>
      </c>
      <c r="AR109" s="133" t="e">
        <f t="shared" si="38"/>
        <v>#N/A</v>
      </c>
      <c r="AS109" s="133" t="e">
        <f t="shared" si="38"/>
        <v>#N/A</v>
      </c>
      <c r="AT109" s="133" t="e">
        <f t="shared" si="38"/>
        <v>#N/A</v>
      </c>
      <c r="AU109" s="133" t="e">
        <f t="shared" si="38"/>
        <v>#N/A</v>
      </c>
      <c r="AV109" s="133" t="e">
        <f t="shared" si="38"/>
        <v>#N/A</v>
      </c>
      <c r="AW109" s="133" t="e">
        <f t="shared" si="38"/>
        <v>#N/A</v>
      </c>
      <c r="AX109" s="133" t="e">
        <f t="shared" si="38"/>
        <v>#N/A</v>
      </c>
      <c r="AY109" s="133" t="e">
        <f t="shared" si="38"/>
        <v>#N/A</v>
      </c>
      <c r="AZ109" s="133" t="e">
        <f t="shared" si="38"/>
        <v>#N/A</v>
      </c>
      <c r="BA109" s="133" t="e">
        <f t="shared" si="38"/>
        <v>#N/A</v>
      </c>
      <c r="BB109" s="133" t="e">
        <f t="shared" si="38"/>
        <v>#N/A</v>
      </c>
      <c r="BC109" s="133" t="e">
        <f t="shared" si="38"/>
        <v>#N/A</v>
      </c>
      <c r="BD109" s="133" t="e">
        <f t="shared" si="38"/>
        <v>#N/A</v>
      </c>
      <c r="BE109" s="133" t="e">
        <f t="shared" si="38"/>
        <v>#N/A</v>
      </c>
      <c r="BF109" s="133" t="e">
        <f t="shared" si="38"/>
        <v>#N/A</v>
      </c>
      <c r="BG109" s="133" t="e">
        <f t="shared" si="38"/>
        <v>#N/A</v>
      </c>
      <c r="BH109" s="133" t="e">
        <f t="shared" si="38"/>
        <v>#N/A</v>
      </c>
      <c r="BI109" s="133" t="e">
        <f t="shared" si="38"/>
        <v>#N/A</v>
      </c>
      <c r="BJ109" s="133" t="e">
        <f t="shared" si="38"/>
        <v>#N/A</v>
      </c>
      <c r="BK109" s="133" t="e">
        <f t="shared" si="38"/>
        <v>#N/A</v>
      </c>
    </row>
    <row r="110" spans="2:63" x14ac:dyDescent="0.4">
      <c r="B110" t="s">
        <v>140</v>
      </c>
      <c r="C110" s="99" t="s">
        <v>432</v>
      </c>
      <c r="D110" s="99" t="s">
        <v>239</v>
      </c>
      <c r="E110" s="133">
        <f>E$205+E107-E108-E109</f>
        <v>315.08489675413443</v>
      </c>
      <c r="F110" s="133">
        <f t="shared" ref="F110:BK110" si="39">F$205+F107-F108-F109</f>
        <v>511.59005172873702</v>
      </c>
      <c r="G110" s="133">
        <f t="shared" si="39"/>
        <v>355.83066644008505</v>
      </c>
      <c r="H110" s="133">
        <f t="shared" si="39"/>
        <v>331.60417740264967</v>
      </c>
      <c r="I110" s="133" t="e">
        <f t="shared" si="39"/>
        <v>#VALUE!</v>
      </c>
      <c r="J110" s="133" t="e">
        <f t="shared" si="39"/>
        <v>#VALUE!</v>
      </c>
      <c r="K110" s="133" t="e">
        <f t="shared" si="39"/>
        <v>#VALUE!</v>
      </c>
      <c r="L110" s="133" t="e">
        <f t="shared" si="39"/>
        <v>#VALUE!</v>
      </c>
      <c r="M110" s="133" t="e">
        <f t="shared" si="39"/>
        <v>#VALUE!</v>
      </c>
      <c r="N110" s="133" t="e">
        <f t="shared" si="39"/>
        <v>#VALUE!</v>
      </c>
      <c r="O110" s="133" t="e">
        <f t="shared" si="39"/>
        <v>#VALUE!</v>
      </c>
      <c r="P110" s="133" t="e">
        <f t="shared" si="39"/>
        <v>#VALUE!</v>
      </c>
      <c r="Q110" s="133" t="e">
        <f t="shared" si="39"/>
        <v>#VALUE!</v>
      </c>
      <c r="R110" s="133" t="e">
        <f t="shared" si="39"/>
        <v>#VALUE!</v>
      </c>
      <c r="S110" s="133" t="e">
        <f t="shared" si="39"/>
        <v>#VALUE!</v>
      </c>
      <c r="T110" s="133" t="e">
        <f t="shared" si="39"/>
        <v>#VALUE!</v>
      </c>
      <c r="U110" s="133" t="e">
        <f t="shared" si="39"/>
        <v>#VALUE!</v>
      </c>
      <c r="V110" s="133" t="e">
        <f t="shared" si="39"/>
        <v>#VALUE!</v>
      </c>
      <c r="W110" s="133" t="e">
        <f t="shared" si="39"/>
        <v>#VALUE!</v>
      </c>
      <c r="X110" s="133" t="e">
        <f t="shared" si="39"/>
        <v>#VALUE!</v>
      </c>
      <c r="Y110" s="133" t="e">
        <f t="shared" si="39"/>
        <v>#VALUE!</v>
      </c>
      <c r="Z110" s="133" t="e">
        <f t="shared" si="39"/>
        <v>#VALUE!</v>
      </c>
      <c r="AA110" s="133" t="e">
        <f t="shared" si="39"/>
        <v>#VALUE!</v>
      </c>
      <c r="AB110" s="133" t="e">
        <f t="shared" si="39"/>
        <v>#VALUE!</v>
      </c>
      <c r="AC110" s="133" t="e">
        <f t="shared" si="39"/>
        <v>#VALUE!</v>
      </c>
      <c r="AD110" s="133" t="e">
        <f t="shared" si="39"/>
        <v>#VALUE!</v>
      </c>
      <c r="AE110" s="133" t="e">
        <f t="shared" si="39"/>
        <v>#VALUE!</v>
      </c>
      <c r="AF110" s="133" t="e">
        <f t="shared" si="39"/>
        <v>#VALUE!</v>
      </c>
      <c r="AG110" s="133" t="e">
        <f t="shared" si="39"/>
        <v>#VALUE!</v>
      </c>
      <c r="AH110" s="133" t="e">
        <f t="shared" si="39"/>
        <v>#VALUE!</v>
      </c>
      <c r="AI110" s="133" t="e">
        <f t="shared" si="39"/>
        <v>#VALUE!</v>
      </c>
      <c r="AJ110" s="133" t="e">
        <f t="shared" si="39"/>
        <v>#VALUE!</v>
      </c>
      <c r="AK110" s="133" t="e">
        <f t="shared" si="39"/>
        <v>#VALUE!</v>
      </c>
      <c r="AL110" s="133" t="e">
        <f t="shared" si="39"/>
        <v>#VALUE!</v>
      </c>
      <c r="AM110" s="133" t="e">
        <f t="shared" si="39"/>
        <v>#VALUE!</v>
      </c>
      <c r="AN110" s="133" t="e">
        <f t="shared" si="39"/>
        <v>#VALUE!</v>
      </c>
      <c r="AO110" s="133" t="e">
        <f t="shared" si="39"/>
        <v>#VALUE!</v>
      </c>
      <c r="AP110" s="133" t="e">
        <f t="shared" si="39"/>
        <v>#VALUE!</v>
      </c>
      <c r="AQ110" s="133" t="e">
        <f t="shared" si="39"/>
        <v>#VALUE!</v>
      </c>
      <c r="AR110" s="133" t="e">
        <f t="shared" si="39"/>
        <v>#VALUE!</v>
      </c>
      <c r="AS110" s="133" t="e">
        <f t="shared" si="39"/>
        <v>#VALUE!</v>
      </c>
      <c r="AT110" s="133" t="e">
        <f t="shared" si="39"/>
        <v>#VALUE!</v>
      </c>
      <c r="AU110" s="133" t="e">
        <f t="shared" si="39"/>
        <v>#VALUE!</v>
      </c>
      <c r="AV110" s="133" t="e">
        <f t="shared" si="39"/>
        <v>#VALUE!</v>
      </c>
      <c r="AW110" s="133" t="e">
        <f t="shared" si="39"/>
        <v>#VALUE!</v>
      </c>
      <c r="AX110" s="133" t="e">
        <f t="shared" si="39"/>
        <v>#VALUE!</v>
      </c>
      <c r="AY110" s="133" t="e">
        <f t="shared" si="39"/>
        <v>#VALUE!</v>
      </c>
      <c r="AZ110" s="133" t="e">
        <f t="shared" si="39"/>
        <v>#VALUE!</v>
      </c>
      <c r="BA110" s="133" t="e">
        <f t="shared" si="39"/>
        <v>#VALUE!</v>
      </c>
      <c r="BB110" s="133" t="e">
        <f t="shared" si="39"/>
        <v>#VALUE!</v>
      </c>
      <c r="BC110" s="133" t="e">
        <f t="shared" si="39"/>
        <v>#VALUE!</v>
      </c>
      <c r="BD110" s="133" t="e">
        <f t="shared" si="39"/>
        <v>#VALUE!</v>
      </c>
      <c r="BE110" s="133" t="e">
        <f t="shared" si="39"/>
        <v>#VALUE!</v>
      </c>
      <c r="BF110" s="133" t="e">
        <f t="shared" si="39"/>
        <v>#VALUE!</v>
      </c>
      <c r="BG110" s="133" t="e">
        <f t="shared" si="39"/>
        <v>#VALUE!</v>
      </c>
      <c r="BH110" s="133" t="e">
        <f t="shared" si="39"/>
        <v>#VALUE!</v>
      </c>
      <c r="BI110" s="133" t="e">
        <f t="shared" si="39"/>
        <v>#VALUE!</v>
      </c>
      <c r="BJ110" s="133" t="e">
        <f t="shared" si="39"/>
        <v>#VALUE!</v>
      </c>
      <c r="BK110" s="133" t="e">
        <f t="shared" si="39"/>
        <v>#VALUE!</v>
      </c>
    </row>
    <row r="111" spans="2:63" x14ac:dyDescent="0.4">
      <c r="B111" s="394" t="s">
        <v>141</v>
      </c>
      <c r="C111" s="99" t="s">
        <v>433</v>
      </c>
      <c r="D111" s="99" t="s">
        <v>240</v>
      </c>
      <c r="E111" s="133">
        <f>1/((1/(E$200+E$201))+(1/E$203))</f>
        <v>203.8664777978093</v>
      </c>
      <c r="F111" s="133">
        <f t="shared" ref="F111:BK111" si="40">1/((1/(F$200+F$201))+(1/F$203))</f>
        <v>130.89780708064271</v>
      </c>
      <c r="G111" s="133">
        <f t="shared" si="40"/>
        <v>135.47174366799823</v>
      </c>
      <c r="H111" s="133">
        <f t="shared" si="40"/>
        <v>55.730710860034485</v>
      </c>
      <c r="I111" s="133" t="e">
        <f t="shared" si="40"/>
        <v>#VALUE!</v>
      </c>
      <c r="J111" s="133" t="e">
        <f t="shared" si="40"/>
        <v>#VALUE!</v>
      </c>
      <c r="K111" s="133" t="e">
        <f t="shared" si="40"/>
        <v>#VALUE!</v>
      </c>
      <c r="L111" s="133" t="e">
        <f t="shared" si="40"/>
        <v>#VALUE!</v>
      </c>
      <c r="M111" s="133" t="e">
        <f t="shared" si="40"/>
        <v>#VALUE!</v>
      </c>
      <c r="N111" s="133" t="e">
        <f t="shared" si="40"/>
        <v>#VALUE!</v>
      </c>
      <c r="O111" s="133" t="e">
        <f t="shared" si="40"/>
        <v>#VALUE!</v>
      </c>
      <c r="P111" s="133" t="e">
        <f t="shared" si="40"/>
        <v>#VALUE!</v>
      </c>
      <c r="Q111" s="133" t="e">
        <f t="shared" si="40"/>
        <v>#VALUE!</v>
      </c>
      <c r="R111" s="133" t="e">
        <f t="shared" si="40"/>
        <v>#VALUE!</v>
      </c>
      <c r="S111" s="133" t="e">
        <f t="shared" si="40"/>
        <v>#VALUE!</v>
      </c>
      <c r="T111" s="133" t="e">
        <f t="shared" si="40"/>
        <v>#VALUE!</v>
      </c>
      <c r="U111" s="133" t="e">
        <f t="shared" si="40"/>
        <v>#VALUE!</v>
      </c>
      <c r="V111" s="133" t="e">
        <f t="shared" si="40"/>
        <v>#VALUE!</v>
      </c>
      <c r="W111" s="133" t="e">
        <f t="shared" si="40"/>
        <v>#VALUE!</v>
      </c>
      <c r="X111" s="133" t="e">
        <f t="shared" si="40"/>
        <v>#VALUE!</v>
      </c>
      <c r="Y111" s="133" t="e">
        <f t="shared" si="40"/>
        <v>#VALUE!</v>
      </c>
      <c r="Z111" s="133" t="e">
        <f t="shared" si="40"/>
        <v>#VALUE!</v>
      </c>
      <c r="AA111" s="133" t="e">
        <f t="shared" si="40"/>
        <v>#VALUE!</v>
      </c>
      <c r="AB111" s="133" t="e">
        <f t="shared" si="40"/>
        <v>#VALUE!</v>
      </c>
      <c r="AC111" s="133" t="e">
        <f t="shared" si="40"/>
        <v>#VALUE!</v>
      </c>
      <c r="AD111" s="133" t="e">
        <f t="shared" si="40"/>
        <v>#VALUE!</v>
      </c>
      <c r="AE111" s="133" t="e">
        <f t="shared" si="40"/>
        <v>#VALUE!</v>
      </c>
      <c r="AF111" s="133" t="e">
        <f t="shared" si="40"/>
        <v>#VALUE!</v>
      </c>
      <c r="AG111" s="133" t="e">
        <f t="shared" si="40"/>
        <v>#VALUE!</v>
      </c>
      <c r="AH111" s="133" t="e">
        <f t="shared" si="40"/>
        <v>#VALUE!</v>
      </c>
      <c r="AI111" s="133" t="e">
        <f t="shared" si="40"/>
        <v>#VALUE!</v>
      </c>
      <c r="AJ111" s="133" t="e">
        <f t="shared" si="40"/>
        <v>#VALUE!</v>
      </c>
      <c r="AK111" s="133" t="e">
        <f t="shared" si="40"/>
        <v>#VALUE!</v>
      </c>
      <c r="AL111" s="133" t="e">
        <f t="shared" si="40"/>
        <v>#VALUE!</v>
      </c>
      <c r="AM111" s="133" t="e">
        <f t="shared" si="40"/>
        <v>#VALUE!</v>
      </c>
      <c r="AN111" s="133" t="e">
        <f t="shared" si="40"/>
        <v>#VALUE!</v>
      </c>
      <c r="AO111" s="133" t="e">
        <f t="shared" si="40"/>
        <v>#VALUE!</v>
      </c>
      <c r="AP111" s="133" t="e">
        <f t="shared" si="40"/>
        <v>#VALUE!</v>
      </c>
      <c r="AQ111" s="133" t="e">
        <f t="shared" si="40"/>
        <v>#VALUE!</v>
      </c>
      <c r="AR111" s="133" t="e">
        <f t="shared" si="40"/>
        <v>#VALUE!</v>
      </c>
      <c r="AS111" s="133" t="e">
        <f t="shared" si="40"/>
        <v>#VALUE!</v>
      </c>
      <c r="AT111" s="133" t="e">
        <f t="shared" si="40"/>
        <v>#VALUE!</v>
      </c>
      <c r="AU111" s="133" t="e">
        <f t="shared" si="40"/>
        <v>#VALUE!</v>
      </c>
      <c r="AV111" s="133" t="e">
        <f t="shared" si="40"/>
        <v>#VALUE!</v>
      </c>
      <c r="AW111" s="133" t="e">
        <f t="shared" si="40"/>
        <v>#VALUE!</v>
      </c>
      <c r="AX111" s="133" t="e">
        <f t="shared" si="40"/>
        <v>#VALUE!</v>
      </c>
      <c r="AY111" s="133" t="e">
        <f t="shared" si="40"/>
        <v>#VALUE!</v>
      </c>
      <c r="AZ111" s="133" t="e">
        <f t="shared" si="40"/>
        <v>#VALUE!</v>
      </c>
      <c r="BA111" s="133" t="e">
        <f t="shared" si="40"/>
        <v>#VALUE!</v>
      </c>
      <c r="BB111" s="133" t="e">
        <f t="shared" si="40"/>
        <v>#VALUE!</v>
      </c>
      <c r="BC111" s="133" t="e">
        <f t="shared" si="40"/>
        <v>#VALUE!</v>
      </c>
      <c r="BD111" s="133" t="e">
        <f t="shared" si="40"/>
        <v>#VALUE!</v>
      </c>
      <c r="BE111" s="133" t="e">
        <f t="shared" si="40"/>
        <v>#VALUE!</v>
      </c>
      <c r="BF111" s="133" t="e">
        <f t="shared" si="40"/>
        <v>#VALUE!</v>
      </c>
      <c r="BG111" s="133" t="e">
        <f t="shared" si="40"/>
        <v>#VALUE!</v>
      </c>
      <c r="BH111" s="133" t="e">
        <f t="shared" si="40"/>
        <v>#VALUE!</v>
      </c>
      <c r="BI111" s="133" t="e">
        <f t="shared" si="40"/>
        <v>#VALUE!</v>
      </c>
      <c r="BJ111" s="133" t="e">
        <f t="shared" si="40"/>
        <v>#VALUE!</v>
      </c>
      <c r="BK111" s="133" t="e">
        <f t="shared" si="40"/>
        <v>#VALUE!</v>
      </c>
    </row>
    <row r="112" spans="2:63" x14ac:dyDescent="0.4">
      <c r="B112" s="394"/>
      <c r="C112" s="99" t="s">
        <v>434</v>
      </c>
      <c r="D112" s="99" t="s">
        <v>240</v>
      </c>
      <c r="E112" s="133">
        <f>E111</f>
        <v>203.8664777978093</v>
      </c>
      <c r="F112" s="133">
        <f t="shared" ref="F112:BK112" si="41">F111</f>
        <v>130.89780708064271</v>
      </c>
      <c r="G112" s="133">
        <f t="shared" si="41"/>
        <v>135.47174366799823</v>
      </c>
      <c r="H112" s="133">
        <f t="shared" si="41"/>
        <v>55.730710860034485</v>
      </c>
      <c r="I112" s="133" t="e">
        <f t="shared" si="41"/>
        <v>#VALUE!</v>
      </c>
      <c r="J112" s="133" t="e">
        <f t="shared" si="41"/>
        <v>#VALUE!</v>
      </c>
      <c r="K112" s="133" t="e">
        <f t="shared" si="41"/>
        <v>#VALUE!</v>
      </c>
      <c r="L112" s="133" t="e">
        <f t="shared" si="41"/>
        <v>#VALUE!</v>
      </c>
      <c r="M112" s="133" t="e">
        <f t="shared" si="41"/>
        <v>#VALUE!</v>
      </c>
      <c r="N112" s="133" t="e">
        <f t="shared" si="41"/>
        <v>#VALUE!</v>
      </c>
      <c r="O112" s="133" t="e">
        <f t="shared" si="41"/>
        <v>#VALUE!</v>
      </c>
      <c r="P112" s="133" t="e">
        <f t="shared" si="41"/>
        <v>#VALUE!</v>
      </c>
      <c r="Q112" s="133" t="e">
        <f t="shared" si="41"/>
        <v>#VALUE!</v>
      </c>
      <c r="R112" s="133" t="e">
        <f t="shared" si="41"/>
        <v>#VALUE!</v>
      </c>
      <c r="S112" s="133" t="e">
        <f t="shared" si="41"/>
        <v>#VALUE!</v>
      </c>
      <c r="T112" s="133" t="e">
        <f t="shared" si="41"/>
        <v>#VALUE!</v>
      </c>
      <c r="U112" s="133" t="e">
        <f t="shared" si="41"/>
        <v>#VALUE!</v>
      </c>
      <c r="V112" s="133" t="e">
        <f t="shared" si="41"/>
        <v>#VALUE!</v>
      </c>
      <c r="W112" s="133" t="e">
        <f t="shared" si="41"/>
        <v>#VALUE!</v>
      </c>
      <c r="X112" s="133" t="e">
        <f t="shared" si="41"/>
        <v>#VALUE!</v>
      </c>
      <c r="Y112" s="133" t="e">
        <f t="shared" si="41"/>
        <v>#VALUE!</v>
      </c>
      <c r="Z112" s="133" t="e">
        <f t="shared" si="41"/>
        <v>#VALUE!</v>
      </c>
      <c r="AA112" s="133" t="e">
        <f t="shared" si="41"/>
        <v>#VALUE!</v>
      </c>
      <c r="AB112" s="133" t="e">
        <f t="shared" si="41"/>
        <v>#VALUE!</v>
      </c>
      <c r="AC112" s="133" t="e">
        <f t="shared" si="41"/>
        <v>#VALUE!</v>
      </c>
      <c r="AD112" s="133" t="e">
        <f t="shared" si="41"/>
        <v>#VALUE!</v>
      </c>
      <c r="AE112" s="133" t="e">
        <f t="shared" si="41"/>
        <v>#VALUE!</v>
      </c>
      <c r="AF112" s="133" t="e">
        <f t="shared" si="41"/>
        <v>#VALUE!</v>
      </c>
      <c r="AG112" s="133" t="e">
        <f t="shared" si="41"/>
        <v>#VALUE!</v>
      </c>
      <c r="AH112" s="133" t="e">
        <f t="shared" si="41"/>
        <v>#VALUE!</v>
      </c>
      <c r="AI112" s="133" t="e">
        <f t="shared" si="41"/>
        <v>#VALUE!</v>
      </c>
      <c r="AJ112" s="133" t="e">
        <f t="shared" si="41"/>
        <v>#VALUE!</v>
      </c>
      <c r="AK112" s="133" t="e">
        <f t="shared" si="41"/>
        <v>#VALUE!</v>
      </c>
      <c r="AL112" s="133" t="e">
        <f t="shared" si="41"/>
        <v>#VALUE!</v>
      </c>
      <c r="AM112" s="133" t="e">
        <f t="shared" si="41"/>
        <v>#VALUE!</v>
      </c>
      <c r="AN112" s="133" t="e">
        <f t="shared" si="41"/>
        <v>#VALUE!</v>
      </c>
      <c r="AO112" s="133" t="e">
        <f t="shared" si="41"/>
        <v>#VALUE!</v>
      </c>
      <c r="AP112" s="133" t="e">
        <f t="shared" si="41"/>
        <v>#VALUE!</v>
      </c>
      <c r="AQ112" s="133" t="e">
        <f t="shared" si="41"/>
        <v>#VALUE!</v>
      </c>
      <c r="AR112" s="133" t="e">
        <f t="shared" si="41"/>
        <v>#VALUE!</v>
      </c>
      <c r="AS112" s="133" t="e">
        <f t="shared" si="41"/>
        <v>#VALUE!</v>
      </c>
      <c r="AT112" s="133" t="e">
        <f t="shared" si="41"/>
        <v>#VALUE!</v>
      </c>
      <c r="AU112" s="133" t="e">
        <f t="shared" si="41"/>
        <v>#VALUE!</v>
      </c>
      <c r="AV112" s="133" t="e">
        <f t="shared" si="41"/>
        <v>#VALUE!</v>
      </c>
      <c r="AW112" s="133" t="e">
        <f t="shared" si="41"/>
        <v>#VALUE!</v>
      </c>
      <c r="AX112" s="133" t="e">
        <f t="shared" si="41"/>
        <v>#VALUE!</v>
      </c>
      <c r="AY112" s="133" t="e">
        <f t="shared" si="41"/>
        <v>#VALUE!</v>
      </c>
      <c r="AZ112" s="133" t="e">
        <f t="shared" si="41"/>
        <v>#VALUE!</v>
      </c>
      <c r="BA112" s="133" t="e">
        <f t="shared" si="41"/>
        <v>#VALUE!</v>
      </c>
      <c r="BB112" s="133" t="e">
        <f t="shared" si="41"/>
        <v>#VALUE!</v>
      </c>
      <c r="BC112" s="133" t="e">
        <f t="shared" si="41"/>
        <v>#VALUE!</v>
      </c>
      <c r="BD112" s="133" t="e">
        <f t="shared" si="41"/>
        <v>#VALUE!</v>
      </c>
      <c r="BE112" s="133" t="e">
        <f t="shared" si="41"/>
        <v>#VALUE!</v>
      </c>
      <c r="BF112" s="133" t="e">
        <f t="shared" si="41"/>
        <v>#VALUE!</v>
      </c>
      <c r="BG112" s="133" t="e">
        <f t="shared" si="41"/>
        <v>#VALUE!</v>
      </c>
      <c r="BH112" s="133" t="e">
        <f t="shared" si="41"/>
        <v>#VALUE!</v>
      </c>
      <c r="BI112" s="133" t="e">
        <f t="shared" si="41"/>
        <v>#VALUE!</v>
      </c>
      <c r="BJ112" s="133" t="e">
        <f t="shared" si="41"/>
        <v>#VALUE!</v>
      </c>
      <c r="BK112" s="133" t="e">
        <f t="shared" si="41"/>
        <v>#VALUE!</v>
      </c>
    </row>
    <row r="113" spans="2:67" x14ac:dyDescent="0.4">
      <c r="B113" s="394"/>
      <c r="C113" s="99" t="s">
        <v>435</v>
      </c>
      <c r="D113" s="99" t="s">
        <v>240</v>
      </c>
      <c r="E113" s="133">
        <f>1/((1/E111)+(1/E$202))</f>
        <v>180.20518858469819</v>
      </c>
      <c r="F113" s="133">
        <f t="shared" ref="F113:BK113" si="42">1/((1/F111)+(1/F$202))</f>
        <v>111.04781098066204</v>
      </c>
      <c r="G113" s="133">
        <f t="shared" si="42"/>
        <v>123.2748401649736</v>
      </c>
      <c r="H113" s="133">
        <f t="shared" si="42"/>
        <v>53.577519739717367</v>
      </c>
      <c r="I113" s="133" t="e">
        <f t="shared" si="42"/>
        <v>#VALUE!</v>
      </c>
      <c r="J113" s="133" t="e">
        <f t="shared" si="42"/>
        <v>#VALUE!</v>
      </c>
      <c r="K113" s="133" t="e">
        <f t="shared" si="42"/>
        <v>#VALUE!</v>
      </c>
      <c r="L113" s="133" t="e">
        <f t="shared" si="42"/>
        <v>#VALUE!</v>
      </c>
      <c r="M113" s="133" t="e">
        <f t="shared" si="42"/>
        <v>#VALUE!</v>
      </c>
      <c r="N113" s="133" t="e">
        <f t="shared" si="42"/>
        <v>#VALUE!</v>
      </c>
      <c r="O113" s="133" t="e">
        <f t="shared" si="42"/>
        <v>#VALUE!</v>
      </c>
      <c r="P113" s="133" t="e">
        <f t="shared" si="42"/>
        <v>#VALUE!</v>
      </c>
      <c r="Q113" s="133" t="e">
        <f t="shared" si="42"/>
        <v>#VALUE!</v>
      </c>
      <c r="R113" s="133" t="e">
        <f t="shared" si="42"/>
        <v>#VALUE!</v>
      </c>
      <c r="S113" s="133" t="e">
        <f t="shared" si="42"/>
        <v>#VALUE!</v>
      </c>
      <c r="T113" s="133" t="e">
        <f t="shared" si="42"/>
        <v>#VALUE!</v>
      </c>
      <c r="U113" s="133" t="e">
        <f t="shared" si="42"/>
        <v>#VALUE!</v>
      </c>
      <c r="V113" s="133" t="e">
        <f t="shared" si="42"/>
        <v>#VALUE!</v>
      </c>
      <c r="W113" s="133" t="e">
        <f t="shared" si="42"/>
        <v>#VALUE!</v>
      </c>
      <c r="X113" s="133" t="e">
        <f t="shared" si="42"/>
        <v>#VALUE!</v>
      </c>
      <c r="Y113" s="133" t="e">
        <f t="shared" si="42"/>
        <v>#VALUE!</v>
      </c>
      <c r="Z113" s="133" t="e">
        <f t="shared" si="42"/>
        <v>#VALUE!</v>
      </c>
      <c r="AA113" s="133" t="e">
        <f t="shared" si="42"/>
        <v>#VALUE!</v>
      </c>
      <c r="AB113" s="133" t="e">
        <f t="shared" si="42"/>
        <v>#VALUE!</v>
      </c>
      <c r="AC113" s="133" t="e">
        <f t="shared" si="42"/>
        <v>#VALUE!</v>
      </c>
      <c r="AD113" s="133" t="e">
        <f t="shared" si="42"/>
        <v>#VALUE!</v>
      </c>
      <c r="AE113" s="133" t="e">
        <f t="shared" si="42"/>
        <v>#VALUE!</v>
      </c>
      <c r="AF113" s="133" t="e">
        <f t="shared" si="42"/>
        <v>#VALUE!</v>
      </c>
      <c r="AG113" s="133" t="e">
        <f t="shared" si="42"/>
        <v>#VALUE!</v>
      </c>
      <c r="AH113" s="133" t="e">
        <f t="shared" si="42"/>
        <v>#VALUE!</v>
      </c>
      <c r="AI113" s="133" t="e">
        <f t="shared" si="42"/>
        <v>#VALUE!</v>
      </c>
      <c r="AJ113" s="133" t="e">
        <f t="shared" si="42"/>
        <v>#VALUE!</v>
      </c>
      <c r="AK113" s="133" t="e">
        <f t="shared" si="42"/>
        <v>#VALUE!</v>
      </c>
      <c r="AL113" s="133" t="e">
        <f t="shared" si="42"/>
        <v>#VALUE!</v>
      </c>
      <c r="AM113" s="133" t="e">
        <f t="shared" si="42"/>
        <v>#VALUE!</v>
      </c>
      <c r="AN113" s="133" t="e">
        <f t="shared" si="42"/>
        <v>#VALUE!</v>
      </c>
      <c r="AO113" s="133" t="e">
        <f t="shared" si="42"/>
        <v>#VALUE!</v>
      </c>
      <c r="AP113" s="133" t="e">
        <f t="shared" si="42"/>
        <v>#VALUE!</v>
      </c>
      <c r="AQ113" s="133" t="e">
        <f t="shared" si="42"/>
        <v>#VALUE!</v>
      </c>
      <c r="AR113" s="133" t="e">
        <f t="shared" si="42"/>
        <v>#VALUE!</v>
      </c>
      <c r="AS113" s="133" t="e">
        <f t="shared" si="42"/>
        <v>#VALUE!</v>
      </c>
      <c r="AT113" s="133" t="e">
        <f t="shared" si="42"/>
        <v>#VALUE!</v>
      </c>
      <c r="AU113" s="133" t="e">
        <f t="shared" si="42"/>
        <v>#VALUE!</v>
      </c>
      <c r="AV113" s="133" t="e">
        <f t="shared" si="42"/>
        <v>#VALUE!</v>
      </c>
      <c r="AW113" s="133" t="e">
        <f t="shared" si="42"/>
        <v>#VALUE!</v>
      </c>
      <c r="AX113" s="133" t="e">
        <f t="shared" si="42"/>
        <v>#VALUE!</v>
      </c>
      <c r="AY113" s="133" t="e">
        <f t="shared" si="42"/>
        <v>#VALUE!</v>
      </c>
      <c r="AZ113" s="133" t="e">
        <f t="shared" si="42"/>
        <v>#VALUE!</v>
      </c>
      <c r="BA113" s="133" t="e">
        <f t="shared" si="42"/>
        <v>#VALUE!</v>
      </c>
      <c r="BB113" s="133" t="e">
        <f t="shared" si="42"/>
        <v>#VALUE!</v>
      </c>
      <c r="BC113" s="133" t="e">
        <f t="shared" si="42"/>
        <v>#VALUE!</v>
      </c>
      <c r="BD113" s="133" t="e">
        <f t="shared" si="42"/>
        <v>#VALUE!</v>
      </c>
      <c r="BE113" s="133" t="e">
        <f t="shared" si="42"/>
        <v>#VALUE!</v>
      </c>
      <c r="BF113" s="133" t="e">
        <f t="shared" si="42"/>
        <v>#VALUE!</v>
      </c>
      <c r="BG113" s="133" t="e">
        <f t="shared" si="42"/>
        <v>#VALUE!</v>
      </c>
      <c r="BH113" s="133" t="e">
        <f t="shared" si="42"/>
        <v>#VALUE!</v>
      </c>
      <c r="BI113" s="133" t="e">
        <f t="shared" si="42"/>
        <v>#VALUE!</v>
      </c>
      <c r="BJ113" s="133" t="e">
        <f t="shared" si="42"/>
        <v>#VALUE!</v>
      </c>
      <c r="BK113" s="133" t="e">
        <f t="shared" si="42"/>
        <v>#VALUE!</v>
      </c>
    </row>
    <row r="114" spans="2:67" x14ac:dyDescent="0.4">
      <c r="B114" s="394"/>
      <c r="C114" s="99" t="s">
        <v>436</v>
      </c>
      <c r="D114" s="99" t="s">
        <v>239</v>
      </c>
      <c r="E114" s="133">
        <f>E109+E113*(E110+E111*((Tabelværdier!$B$59*E$200+Tabelværdier!$B$59*E$201)/(E$200+E$201)+(E108)/(E$200+E$201)))/E112</f>
        <v>4789.9097190767243</v>
      </c>
      <c r="F114" s="133">
        <f>F109+F113*(F110+F111*((Tabelværdier!$B$59*F$200+Tabelværdier!$B$59*F$201)/(F$200+F$201)+(F108)/(F$200+F$201)))/F112</f>
        <v>3435.7023580114583</v>
      </c>
      <c r="G114" s="133">
        <f>G109+G113*(G110+G111*((Tabelværdier!$B$59*G$200+Tabelværdier!$B$59*G$201)/(G$200+G$201)+(G108)/(G$200+G$201)))/G112</f>
        <v>3777.2419829598839</v>
      </c>
      <c r="H114" s="133">
        <f>H109+H113*(H110+H111*((Tabelværdier!$B$59*H$200+Tabelværdier!$B$59*H$201)/(H$200+H$201)+(H108)/(H$200+H$201)))/H112</f>
        <v>2574.2933573816767</v>
      </c>
      <c r="I114" s="133" t="e">
        <f>I109+I113*(I110+I111*((Tabelværdier!$B$59*I$200+Tabelværdier!$B$59*I$201)/(I$200+I$201)+(I108)/(I$200+I$201)))/I112</f>
        <v>#N/A</v>
      </c>
      <c r="J114" s="133" t="e">
        <f>J109+J113*(J110+J111*((Tabelværdier!$B$59*J$200+Tabelværdier!$B$59*J$201)/(J$200+J$201)+(J108)/(J$200+J$201)))/J112</f>
        <v>#N/A</v>
      </c>
      <c r="K114" s="133" t="e">
        <f>K109+K113*(K110+K111*((Tabelværdier!$B$59*K$200+Tabelværdier!$B$59*K$201)/(K$200+K$201)+(K108)/(K$200+K$201)))/K112</f>
        <v>#N/A</v>
      </c>
      <c r="L114" s="133" t="e">
        <f>L109+L113*(L110+L111*((Tabelværdier!$B$59*L$200+Tabelværdier!$B$59*L$201)/(L$200+L$201)+(L108)/(L$200+L$201)))/L112</f>
        <v>#N/A</v>
      </c>
      <c r="M114" s="133" t="e">
        <f>M109+M113*(M110+M111*((Tabelværdier!$B$59*M$200+Tabelværdier!$B$59*M$201)/(M$200+M$201)+(M108)/(M$200+M$201)))/M112</f>
        <v>#N/A</v>
      </c>
      <c r="N114" s="133" t="e">
        <f>N109+N113*(N110+N111*((Tabelværdier!$B$59*N$200+Tabelværdier!$B$59*N$201)/(N$200+N$201)+(N108)/(N$200+N$201)))/N112</f>
        <v>#N/A</v>
      </c>
      <c r="O114" s="133" t="e">
        <f>O109+O113*(O110+O111*((Tabelværdier!$B$59*O$200+Tabelværdier!$B$59*O$201)/(O$200+O$201)+(O108)/(O$200+O$201)))/O112</f>
        <v>#N/A</v>
      </c>
      <c r="P114" s="133" t="e">
        <f>P109+P113*(P110+P111*((Tabelværdier!$B$59*P$200+Tabelværdier!$B$59*P$201)/(P$200+P$201)+(P108)/(P$200+P$201)))/P112</f>
        <v>#N/A</v>
      </c>
      <c r="Q114" s="133" t="e">
        <f>Q109+Q113*(Q110+Q111*((Tabelværdier!$B$59*Q$200+Tabelværdier!$B$59*Q$201)/(Q$200+Q$201)+(Q108)/(Q$200+Q$201)))/Q112</f>
        <v>#N/A</v>
      </c>
      <c r="R114" s="133" t="e">
        <f>R109+R113*(R110+R111*((Tabelværdier!$B$59*R$200+Tabelværdier!$B$59*R$201)/(R$200+R$201)+(R108)/(R$200+R$201)))/R112</f>
        <v>#N/A</v>
      </c>
      <c r="S114" s="133" t="e">
        <f>S109+S113*(S110+S111*((Tabelværdier!$B$59*S$200+Tabelværdier!$B$59*S$201)/(S$200+S$201)+(S108)/(S$200+S$201)))/S112</f>
        <v>#N/A</v>
      </c>
      <c r="T114" s="133" t="e">
        <f>T109+T113*(T110+T111*((Tabelværdier!$B$59*T$200+Tabelværdier!$B$59*T$201)/(T$200+T$201)+(T108)/(T$200+T$201)))/T112</f>
        <v>#N/A</v>
      </c>
      <c r="U114" s="133" t="e">
        <f>U109+U113*(U110+U111*((Tabelværdier!$B$59*U$200+Tabelværdier!$B$59*U$201)/(U$200+U$201)+(U108)/(U$200+U$201)))/U112</f>
        <v>#N/A</v>
      </c>
      <c r="V114" s="133" t="e">
        <f>V109+V113*(V110+V111*((Tabelværdier!$B$59*V$200+Tabelværdier!$B$59*V$201)/(V$200+V$201)+(V108)/(V$200+V$201)))/V112</f>
        <v>#N/A</v>
      </c>
      <c r="W114" s="133" t="e">
        <f>W109+W113*(W110+W111*((Tabelværdier!$B$59*W$200+Tabelværdier!$B$59*W$201)/(W$200+W$201)+(W108)/(W$200+W$201)))/W112</f>
        <v>#N/A</v>
      </c>
      <c r="X114" s="133" t="e">
        <f>X109+X113*(X110+X111*((Tabelværdier!$B$59*X$200+Tabelværdier!$B$59*X$201)/(X$200+X$201)+(X108)/(X$200+X$201)))/X112</f>
        <v>#N/A</v>
      </c>
      <c r="Y114" s="133" t="e">
        <f>Y109+Y113*(Y110+Y111*((Tabelværdier!$B$59*Y$200+Tabelværdier!$B$59*Y$201)/(Y$200+Y$201)+(Y108)/(Y$200+Y$201)))/Y112</f>
        <v>#N/A</v>
      </c>
      <c r="Z114" s="133" t="e">
        <f>Z109+Z113*(Z110+Z111*((Tabelværdier!$B$59*Z$200+Tabelværdier!$B$59*Z$201)/(Z$200+Z$201)+(Z108)/(Z$200+Z$201)))/Z112</f>
        <v>#N/A</v>
      </c>
      <c r="AA114" s="133" t="e">
        <f>AA109+AA113*(AA110+AA111*((Tabelværdier!$B$59*AA$200+Tabelværdier!$B$59*AA$201)/(AA$200+AA$201)+(AA108)/(AA$200+AA$201)))/AA112</f>
        <v>#N/A</v>
      </c>
      <c r="AB114" s="133" t="e">
        <f>AB109+AB113*(AB110+AB111*((Tabelværdier!$B$59*AB$200+Tabelværdier!$B$59*AB$201)/(AB$200+AB$201)+(AB108)/(AB$200+AB$201)))/AB112</f>
        <v>#N/A</v>
      </c>
      <c r="AC114" s="133" t="e">
        <f>AC109+AC113*(AC110+AC111*((Tabelværdier!$B$59*AC$200+Tabelværdier!$B$59*AC$201)/(AC$200+AC$201)+(AC108)/(AC$200+AC$201)))/AC112</f>
        <v>#N/A</v>
      </c>
      <c r="AD114" s="133" t="e">
        <f>AD109+AD113*(AD110+AD111*((Tabelværdier!$B$59*AD$200+Tabelværdier!$B$59*AD$201)/(AD$200+AD$201)+(AD108)/(AD$200+AD$201)))/AD112</f>
        <v>#N/A</v>
      </c>
      <c r="AE114" s="133" t="e">
        <f>AE109+AE113*(AE110+AE111*((Tabelværdier!$B$59*AE$200+Tabelværdier!$B$59*AE$201)/(AE$200+AE$201)+(AE108)/(AE$200+AE$201)))/AE112</f>
        <v>#N/A</v>
      </c>
      <c r="AF114" s="133" t="e">
        <f>AF109+AF113*(AF110+AF111*((Tabelværdier!$B$59*AF$200+Tabelværdier!$B$59*AF$201)/(AF$200+AF$201)+(AF108)/(AF$200+AF$201)))/AF112</f>
        <v>#N/A</v>
      </c>
      <c r="AG114" s="133" t="e">
        <f>AG109+AG113*(AG110+AG111*((Tabelværdier!$B$59*AG$200+Tabelværdier!$B$59*AG$201)/(AG$200+AG$201)+(AG108)/(AG$200+AG$201)))/AG112</f>
        <v>#N/A</v>
      </c>
      <c r="AH114" s="133" t="e">
        <f>AH109+AH113*(AH110+AH111*((Tabelværdier!$B$59*AH$200+Tabelværdier!$B$59*AH$201)/(AH$200+AH$201)+(AH108)/(AH$200+AH$201)))/AH112</f>
        <v>#N/A</v>
      </c>
      <c r="AI114" s="133" t="e">
        <f>AI109+AI113*(AI110+AI111*((Tabelværdier!$B$59*AI$200+Tabelværdier!$B$59*AI$201)/(AI$200+AI$201)+(AI108)/(AI$200+AI$201)))/AI112</f>
        <v>#N/A</v>
      </c>
      <c r="AJ114" s="133" t="e">
        <f>AJ109+AJ113*(AJ110+AJ111*((Tabelværdier!$B$59*AJ$200+Tabelværdier!$B$59*AJ$201)/(AJ$200+AJ$201)+(AJ108)/(AJ$200+AJ$201)))/AJ112</f>
        <v>#N/A</v>
      </c>
      <c r="AK114" s="133" t="e">
        <f>AK109+AK113*(AK110+AK111*((Tabelværdier!$B$59*AK$200+Tabelværdier!$B$59*AK$201)/(AK$200+AK$201)+(AK108)/(AK$200+AK$201)))/AK112</f>
        <v>#N/A</v>
      </c>
      <c r="AL114" s="133" t="e">
        <f>AL109+AL113*(AL110+AL111*((Tabelværdier!$B$59*AL$200+Tabelværdier!$B$59*AL$201)/(AL$200+AL$201)+(AL108)/(AL$200+AL$201)))/AL112</f>
        <v>#N/A</v>
      </c>
      <c r="AM114" s="133" t="e">
        <f>AM109+AM113*(AM110+AM111*((Tabelværdier!$B$59*AM$200+Tabelværdier!$B$59*AM$201)/(AM$200+AM$201)+(AM108)/(AM$200+AM$201)))/AM112</f>
        <v>#N/A</v>
      </c>
      <c r="AN114" s="133" t="e">
        <f>AN109+AN113*(AN110+AN111*((Tabelværdier!$B$59*AN$200+Tabelværdier!$B$59*AN$201)/(AN$200+AN$201)+(AN108)/(AN$200+AN$201)))/AN112</f>
        <v>#N/A</v>
      </c>
      <c r="AO114" s="133" t="e">
        <f>AO109+AO113*(AO110+AO111*((Tabelværdier!$B$59*AO$200+Tabelværdier!$B$59*AO$201)/(AO$200+AO$201)+(AO108)/(AO$200+AO$201)))/AO112</f>
        <v>#N/A</v>
      </c>
      <c r="AP114" s="133" t="e">
        <f>AP109+AP113*(AP110+AP111*((Tabelværdier!$B$59*AP$200+Tabelværdier!$B$59*AP$201)/(AP$200+AP$201)+(AP108)/(AP$200+AP$201)))/AP112</f>
        <v>#N/A</v>
      </c>
      <c r="AQ114" s="133" t="e">
        <f>AQ109+AQ113*(AQ110+AQ111*((Tabelværdier!$B$59*AQ$200+Tabelværdier!$B$59*AQ$201)/(AQ$200+AQ$201)+(AQ108)/(AQ$200+AQ$201)))/AQ112</f>
        <v>#N/A</v>
      </c>
      <c r="AR114" s="133" t="e">
        <f>AR109+AR113*(AR110+AR111*((Tabelværdier!$B$59*AR$200+Tabelværdier!$B$59*AR$201)/(AR$200+AR$201)+(AR108)/(AR$200+AR$201)))/AR112</f>
        <v>#N/A</v>
      </c>
      <c r="AS114" s="133" t="e">
        <f>AS109+AS113*(AS110+AS111*((Tabelværdier!$B$59*AS$200+Tabelværdier!$B$59*AS$201)/(AS$200+AS$201)+(AS108)/(AS$200+AS$201)))/AS112</f>
        <v>#N/A</v>
      </c>
      <c r="AT114" s="133" t="e">
        <f>AT109+AT113*(AT110+AT111*((Tabelværdier!$B$59*AT$200+Tabelværdier!$B$59*AT$201)/(AT$200+AT$201)+(AT108)/(AT$200+AT$201)))/AT112</f>
        <v>#N/A</v>
      </c>
      <c r="AU114" s="133" t="e">
        <f>AU109+AU113*(AU110+AU111*((Tabelværdier!$B$59*AU$200+Tabelværdier!$B$59*AU$201)/(AU$200+AU$201)+(AU108)/(AU$200+AU$201)))/AU112</f>
        <v>#N/A</v>
      </c>
      <c r="AV114" s="133" t="e">
        <f>AV109+AV113*(AV110+AV111*((Tabelværdier!$B$59*AV$200+Tabelværdier!$B$59*AV$201)/(AV$200+AV$201)+(AV108)/(AV$200+AV$201)))/AV112</f>
        <v>#N/A</v>
      </c>
      <c r="AW114" s="133" t="e">
        <f>AW109+AW113*(AW110+AW111*((Tabelværdier!$B$59*AW$200+Tabelværdier!$B$59*AW$201)/(AW$200+AW$201)+(AW108)/(AW$200+AW$201)))/AW112</f>
        <v>#N/A</v>
      </c>
      <c r="AX114" s="133" t="e">
        <f>AX109+AX113*(AX110+AX111*((Tabelværdier!$B$59*AX$200+Tabelværdier!$B$59*AX$201)/(AX$200+AX$201)+(AX108)/(AX$200+AX$201)))/AX112</f>
        <v>#N/A</v>
      </c>
      <c r="AY114" s="133" t="e">
        <f>AY109+AY113*(AY110+AY111*((Tabelværdier!$B$59*AY$200+Tabelværdier!$B$59*AY$201)/(AY$200+AY$201)+(AY108)/(AY$200+AY$201)))/AY112</f>
        <v>#N/A</v>
      </c>
      <c r="AZ114" s="133" t="e">
        <f>AZ109+AZ113*(AZ110+AZ111*((Tabelværdier!$B$59*AZ$200+Tabelværdier!$B$59*AZ$201)/(AZ$200+AZ$201)+(AZ108)/(AZ$200+AZ$201)))/AZ112</f>
        <v>#N/A</v>
      </c>
      <c r="BA114" s="133" t="e">
        <f>BA109+BA113*(BA110+BA111*((Tabelværdier!$B$59*BA$200+Tabelværdier!$B$59*BA$201)/(BA$200+BA$201)+(BA108)/(BA$200+BA$201)))/BA112</f>
        <v>#N/A</v>
      </c>
      <c r="BB114" s="133" t="e">
        <f>BB109+BB113*(BB110+BB111*((Tabelværdier!$B$59*BB$200+Tabelværdier!$B$59*BB$201)/(BB$200+BB$201)+(BB108)/(BB$200+BB$201)))/BB112</f>
        <v>#N/A</v>
      </c>
      <c r="BC114" s="133" t="e">
        <f>BC109+BC113*(BC110+BC111*((Tabelværdier!$B$59*BC$200+Tabelværdier!$B$59*BC$201)/(BC$200+BC$201)+(BC108)/(BC$200+BC$201)))/BC112</f>
        <v>#N/A</v>
      </c>
      <c r="BD114" s="133" t="e">
        <f>BD109+BD113*(BD110+BD111*((Tabelværdier!$B$59*BD$200+Tabelværdier!$B$59*BD$201)/(BD$200+BD$201)+(BD108)/(BD$200+BD$201)))/BD112</f>
        <v>#N/A</v>
      </c>
      <c r="BE114" s="133" t="e">
        <f>BE109+BE113*(BE110+BE111*((Tabelværdier!$B$59*BE$200+Tabelværdier!$B$59*BE$201)/(BE$200+BE$201)+(BE108)/(BE$200+BE$201)))/BE112</f>
        <v>#N/A</v>
      </c>
      <c r="BF114" s="133" t="e">
        <f>BF109+BF113*(BF110+BF111*((Tabelværdier!$B$59*BF$200+Tabelværdier!$B$59*BF$201)/(BF$200+BF$201)+(BF108)/(BF$200+BF$201)))/BF112</f>
        <v>#N/A</v>
      </c>
      <c r="BG114" s="133" t="e">
        <f>BG109+BG113*(BG110+BG111*((Tabelværdier!$B$59*BG$200+Tabelværdier!$B$59*BG$201)/(BG$200+BG$201)+(BG108)/(BG$200+BG$201)))/BG112</f>
        <v>#N/A</v>
      </c>
      <c r="BH114" s="133" t="e">
        <f>BH109+BH113*(BH110+BH111*((Tabelværdier!$B$59*BH$200+Tabelværdier!$B$59*BH$201)/(BH$200+BH$201)+(BH108)/(BH$200+BH$201)))/BH112</f>
        <v>#N/A</v>
      </c>
      <c r="BI114" s="133" t="e">
        <f>BI109+BI113*(BI110+BI111*((Tabelværdier!$B$59*BI$200+Tabelværdier!$B$59*BI$201)/(BI$200+BI$201)+(BI108)/(BI$200+BI$201)))/BI112</f>
        <v>#N/A</v>
      </c>
      <c r="BJ114" s="133" t="e">
        <f>BJ109+BJ113*(BJ110+BJ111*((Tabelværdier!$B$59*BJ$200+Tabelværdier!$B$59*BJ$201)/(BJ$200+BJ$201)+(BJ108)/(BJ$200+BJ$201)))/BJ112</f>
        <v>#N/A</v>
      </c>
      <c r="BK114" s="133" t="e">
        <f>BK109+BK113*(BK110+BK111*((Tabelværdier!$B$59*BK$200+Tabelværdier!$B$59*BK$201)/(BK$200+BK$201)+(BK108)/(BK$200+BK$201)))/BK112</f>
        <v>#N/A</v>
      </c>
    </row>
    <row r="115" spans="2:67" x14ac:dyDescent="0.4">
      <c r="B115" t="s">
        <v>142</v>
      </c>
      <c r="C115" s="99" t="s">
        <v>437</v>
      </c>
      <c r="D115" s="99" t="s">
        <v>241</v>
      </c>
      <c r="E115" s="134">
        <f>MAX((((Tabelværdier!$B$71*(E$204*3600/Tabelværdier!$B$75*E$14-0.5*(E113))+E114)/(E$204*3600/Tabelværdier!$B$75*E$14+0.5*(E113)))+Tabelværdier!$B$71)/2,Tabelværdier!$B$71)</f>
        <v>23.13142635786609</v>
      </c>
      <c r="F115" s="92">
        <f>MAX((((Tabelværdier!$B$71*(F$204*3600/Tabelværdier!$B$75*F$14-0.5*(F113))+F114)/(F$204*3600/Tabelværdier!$B$75*F$14+0.5*(F113)))+Tabelværdier!$B$71)/2,Tabelværdier!$B$71)</f>
        <v>23.552007102572148</v>
      </c>
      <c r="G115" s="134">
        <f>MAX((((Tabelværdier!$B$71*(G$204*3600/Tabelværdier!$B$75*G$14-0.5*(G113))+G114)/(G$204*3600/Tabelværdier!$B$75*G$14+0.5*(G113)))+Tabelværdier!$B$71)/2,Tabelværdier!$B$71)</f>
        <v>23.242266226718858</v>
      </c>
      <c r="H115" s="134">
        <f>MAX((((Tabelværdier!$B$71*(H$204*3600/Tabelværdier!$B$75*H$14-0.5*(H113))+H114)/(H$204*3600/Tabelværdier!$B$75*H$14+0.5*(H113)))+Tabelværdier!$B$71)/2,Tabelværdier!$B$71)</f>
        <v>23.286248730041578</v>
      </c>
      <c r="I115" s="134" t="e">
        <f>MAX((((Tabelværdier!$B$71*(I$204*3600/Tabelværdier!$B$75*I$14-0.5*(I113))+I114)/(I$204*3600/Tabelværdier!$B$75*I$14+0.5*(I113)))+Tabelværdier!$B$71)/2,Tabelværdier!$B$71)</f>
        <v>#N/A</v>
      </c>
      <c r="J115" s="134" t="e">
        <f>MAX((((Tabelværdier!$B$71*(J$204*3600/Tabelværdier!$B$75*J$14-0.5*(J113))+J114)/(J$204*3600/Tabelværdier!$B$75*J$14+0.5*(J113)))+Tabelværdier!$B$71)/2,Tabelværdier!$B$71)</f>
        <v>#N/A</v>
      </c>
      <c r="K115" s="134" t="e">
        <f>MAX((((Tabelværdier!$B$71*(K$204*3600/Tabelværdier!$B$75*K$14-0.5*(K113))+K114)/(K$204*3600/Tabelværdier!$B$75*K$14+0.5*(K113)))+Tabelværdier!$B$71)/2,Tabelværdier!$B$71)</f>
        <v>#N/A</v>
      </c>
      <c r="L115" s="134" t="e">
        <f>MAX((((Tabelværdier!$B$71*(L$204*3600/Tabelværdier!$B$75*L$14-0.5*(L113))+L114)/(L$204*3600/Tabelværdier!$B$75*L$14+0.5*(L113)))+Tabelværdier!$B$71)/2,Tabelværdier!$B$71)</f>
        <v>#N/A</v>
      </c>
      <c r="M115" s="134" t="e">
        <f>MAX((((Tabelværdier!$B$71*(M$204*3600/Tabelværdier!$B$75*M$14-0.5*(M113))+M114)/(M$204*3600/Tabelværdier!$B$75*M$14+0.5*(M113)))+Tabelværdier!$B$71)/2,Tabelværdier!$B$71)</f>
        <v>#N/A</v>
      </c>
      <c r="N115" s="134" t="e">
        <f>MAX((((Tabelværdier!$B$71*(N$204*3600/Tabelværdier!$B$75*N$14-0.5*(N113))+N114)/(N$204*3600/Tabelværdier!$B$75*N$14+0.5*(N113)))+Tabelværdier!$B$71)/2,Tabelværdier!$B$71)</f>
        <v>#N/A</v>
      </c>
      <c r="O115" s="134" t="e">
        <f>MAX((((Tabelværdier!$B$71*(O$204*3600/Tabelværdier!$B$75*O$14-0.5*(O113))+O114)/(O$204*3600/Tabelværdier!$B$75*O$14+0.5*(O113)))+Tabelværdier!$B$71)/2,Tabelværdier!$B$71)</f>
        <v>#N/A</v>
      </c>
      <c r="P115" s="134" t="e">
        <f>MAX((((Tabelværdier!$B$71*(P$204*3600/Tabelværdier!$B$75*P$14-0.5*(P113))+P114)/(P$204*3600/Tabelværdier!$B$75*P$14+0.5*(P113)))+Tabelværdier!$B$71)/2,Tabelværdier!$B$71)</f>
        <v>#N/A</v>
      </c>
      <c r="Q115" s="134" t="e">
        <f>MAX((((Tabelværdier!$B$71*(Q$204*3600/Tabelværdier!$B$75*Q$14-0.5*(Q113))+Q114)/(Q$204*3600/Tabelværdier!$B$75*Q$14+0.5*(Q113)))+Tabelværdier!$B$71)/2,Tabelværdier!$B$71)</f>
        <v>#N/A</v>
      </c>
      <c r="R115" s="134" t="e">
        <f>MAX((((Tabelværdier!$B$71*(R$204*3600/Tabelværdier!$B$75*R$14-0.5*(R113))+R114)/(R$204*3600/Tabelværdier!$B$75*R$14+0.5*(R113)))+Tabelværdier!$B$71)/2,Tabelværdier!$B$71)</f>
        <v>#N/A</v>
      </c>
      <c r="S115" s="134" t="e">
        <f>MAX((((Tabelværdier!$B$71*(S$204*3600/Tabelværdier!$B$75*S$14-0.5*(S113))+S114)/(S$204*3600/Tabelværdier!$B$75*S$14+0.5*(S113)))+Tabelværdier!$B$71)/2,Tabelværdier!$B$71)</f>
        <v>#N/A</v>
      </c>
      <c r="T115" s="134" t="e">
        <f>MAX((((Tabelværdier!$B$71*(T$204*3600/Tabelværdier!$B$75*T$14-0.5*(T113))+T114)/(T$204*3600/Tabelværdier!$B$75*T$14+0.5*(T113)))+Tabelværdier!$B$71)/2,Tabelværdier!$B$71)</f>
        <v>#N/A</v>
      </c>
      <c r="U115" s="134" t="e">
        <f>MAX((((Tabelværdier!$B$71*(U$204*3600/Tabelværdier!$B$75*U$14-0.5*(U113))+U114)/(U$204*3600/Tabelværdier!$B$75*U$14+0.5*(U113)))+Tabelværdier!$B$71)/2,Tabelværdier!$B$71)</f>
        <v>#N/A</v>
      </c>
      <c r="V115" s="134" t="e">
        <f>MAX((((Tabelværdier!$B$71*(V$204*3600/Tabelværdier!$B$75*V$14-0.5*(V113))+V114)/(V$204*3600/Tabelværdier!$B$75*V$14+0.5*(V113)))+Tabelværdier!$B$71)/2,Tabelværdier!$B$71)</f>
        <v>#N/A</v>
      </c>
      <c r="W115" s="134" t="e">
        <f>MAX((((Tabelværdier!$B$71*(W$204*3600/Tabelværdier!$B$75*W$14-0.5*(W113))+W114)/(W$204*3600/Tabelværdier!$B$75*W$14+0.5*(W113)))+Tabelværdier!$B$71)/2,Tabelværdier!$B$71)</f>
        <v>#N/A</v>
      </c>
      <c r="X115" s="134" t="e">
        <f>MAX((((Tabelværdier!$B$71*(X$204*3600/Tabelværdier!$B$75*X$14-0.5*(X113))+X114)/(X$204*3600/Tabelværdier!$B$75*X$14+0.5*(X113)))+Tabelværdier!$B$71)/2,Tabelværdier!$B$71)</f>
        <v>#N/A</v>
      </c>
      <c r="Y115" s="134" t="e">
        <f>MAX((((Tabelværdier!$B$71*(Y$204*3600/Tabelværdier!$B$75*Y$14-0.5*(Y113))+Y114)/(Y$204*3600/Tabelværdier!$B$75*Y$14+0.5*(Y113)))+Tabelværdier!$B$71)/2,Tabelværdier!$B$71)</f>
        <v>#N/A</v>
      </c>
      <c r="Z115" s="134" t="e">
        <f>MAX((((Tabelværdier!$B$71*(Z$204*3600/Tabelværdier!$B$75*Z$14-0.5*(Z113))+Z114)/(Z$204*3600/Tabelværdier!$B$75*Z$14+0.5*(Z113)))+Tabelværdier!$B$71)/2,Tabelværdier!$B$71)</f>
        <v>#N/A</v>
      </c>
      <c r="AA115" s="134" t="e">
        <f>MAX((((Tabelværdier!$B$71*(AA$204*3600/Tabelværdier!$B$75*AA$14-0.5*(AA113))+AA114)/(AA$204*3600/Tabelværdier!$B$75*AA$14+0.5*(AA113)))+Tabelværdier!$B$71)/2,Tabelværdier!$B$71)</f>
        <v>#N/A</v>
      </c>
      <c r="AB115" s="134" t="e">
        <f>MAX((((Tabelværdier!$B$71*(AB$204*3600/Tabelværdier!$B$75*AB$14-0.5*(AB113))+AB114)/(AB$204*3600/Tabelværdier!$B$75*AB$14+0.5*(AB113)))+Tabelværdier!$B$71)/2,Tabelværdier!$B$71)</f>
        <v>#N/A</v>
      </c>
      <c r="AC115" s="134" t="e">
        <f>MAX((((Tabelværdier!$B$71*(AC$204*3600/Tabelværdier!$B$75*AC$14-0.5*(AC113))+AC114)/(AC$204*3600/Tabelværdier!$B$75*AC$14+0.5*(AC113)))+Tabelværdier!$B$71)/2,Tabelværdier!$B$71)</f>
        <v>#N/A</v>
      </c>
      <c r="AD115" s="134" t="e">
        <f>MAX((((Tabelværdier!$B$71*(AD$204*3600/Tabelværdier!$B$75*AD$14-0.5*(AD113))+AD114)/(AD$204*3600/Tabelværdier!$B$75*AD$14+0.5*(AD113)))+Tabelværdier!$B$71)/2,Tabelværdier!$B$71)</f>
        <v>#N/A</v>
      </c>
      <c r="AE115" s="134" t="e">
        <f>MAX((((Tabelværdier!$B$71*(AE$204*3600/Tabelværdier!$B$75*AE$14-0.5*(AE113))+AE114)/(AE$204*3600/Tabelværdier!$B$75*AE$14+0.5*(AE113)))+Tabelværdier!$B$71)/2,Tabelværdier!$B$71)</f>
        <v>#N/A</v>
      </c>
      <c r="AF115" s="134" t="e">
        <f>MAX((((Tabelværdier!$B$71*(AF$204*3600/Tabelværdier!$B$75*AF$14-0.5*(AF113))+AF114)/(AF$204*3600/Tabelværdier!$B$75*AF$14+0.5*(AF113)))+Tabelværdier!$B$71)/2,Tabelværdier!$B$71)</f>
        <v>#N/A</v>
      </c>
      <c r="AG115" s="134" t="e">
        <f>MAX((((Tabelværdier!$B$71*(AG$204*3600/Tabelværdier!$B$75*AG$14-0.5*(AG113))+AG114)/(AG$204*3600/Tabelværdier!$B$75*AG$14+0.5*(AG113)))+Tabelværdier!$B$71)/2,Tabelværdier!$B$71)</f>
        <v>#N/A</v>
      </c>
      <c r="AH115" s="134" t="e">
        <f>MAX((((Tabelværdier!$B$71*(AH$204*3600/Tabelværdier!$B$75*AH$14-0.5*(AH113))+AH114)/(AH$204*3600/Tabelværdier!$B$75*AH$14+0.5*(AH113)))+Tabelværdier!$B$71)/2,Tabelværdier!$B$71)</f>
        <v>#N/A</v>
      </c>
      <c r="AI115" s="134" t="e">
        <f>MAX((((Tabelværdier!$B$71*(AI$204*3600/Tabelværdier!$B$75*AI$14-0.5*(AI113))+AI114)/(AI$204*3600/Tabelværdier!$B$75*AI$14+0.5*(AI113)))+Tabelværdier!$B$71)/2,Tabelværdier!$B$71)</f>
        <v>#N/A</v>
      </c>
      <c r="AJ115" s="134" t="e">
        <f>MAX((((Tabelværdier!$B$71*(AJ$204*3600/Tabelværdier!$B$75*AJ$14-0.5*(AJ113))+AJ114)/(AJ$204*3600/Tabelværdier!$B$75*AJ$14+0.5*(AJ113)))+Tabelværdier!$B$71)/2,Tabelværdier!$B$71)</f>
        <v>#N/A</v>
      </c>
      <c r="AK115" s="134" t="e">
        <f>MAX((((Tabelværdier!$B$71*(AK$204*3600/Tabelværdier!$B$75*AK$14-0.5*(AK113))+AK114)/(AK$204*3600/Tabelværdier!$B$75*AK$14+0.5*(AK113)))+Tabelværdier!$B$71)/2,Tabelværdier!$B$71)</f>
        <v>#N/A</v>
      </c>
      <c r="AL115" s="134" t="e">
        <f>MAX((((Tabelværdier!$B$71*(AL$204*3600/Tabelværdier!$B$75*AL$14-0.5*(AL113))+AL114)/(AL$204*3600/Tabelværdier!$B$75*AL$14+0.5*(AL113)))+Tabelværdier!$B$71)/2,Tabelværdier!$B$71)</f>
        <v>#N/A</v>
      </c>
      <c r="AM115" s="134" t="e">
        <f>MAX((((Tabelværdier!$B$71*(AM$204*3600/Tabelværdier!$B$75*AM$14-0.5*(AM113))+AM114)/(AM$204*3600/Tabelværdier!$B$75*AM$14+0.5*(AM113)))+Tabelværdier!$B$71)/2,Tabelværdier!$B$71)</f>
        <v>#N/A</v>
      </c>
      <c r="AN115" s="134" t="e">
        <f>MAX((((Tabelværdier!$B$71*(AN$204*3600/Tabelværdier!$B$75*AN$14-0.5*(AN113))+AN114)/(AN$204*3600/Tabelværdier!$B$75*AN$14+0.5*(AN113)))+Tabelværdier!$B$71)/2,Tabelværdier!$B$71)</f>
        <v>#N/A</v>
      </c>
      <c r="AO115" s="134" t="e">
        <f>MAX((((Tabelværdier!$B$71*(AO$204*3600/Tabelværdier!$B$75*AO$14-0.5*(AO113))+AO114)/(AO$204*3600/Tabelværdier!$B$75*AO$14+0.5*(AO113)))+Tabelværdier!$B$71)/2,Tabelværdier!$B$71)</f>
        <v>#N/A</v>
      </c>
      <c r="AP115" s="134" t="e">
        <f>MAX((((Tabelværdier!$B$71*(AP$204*3600/Tabelværdier!$B$75*AP$14-0.5*(AP113))+AP114)/(AP$204*3600/Tabelværdier!$B$75*AP$14+0.5*(AP113)))+Tabelværdier!$B$71)/2,Tabelværdier!$B$71)</f>
        <v>#N/A</v>
      </c>
      <c r="AQ115" s="134" t="e">
        <f>MAX((((Tabelværdier!$B$71*(AQ$204*3600/Tabelværdier!$B$75*AQ$14-0.5*(AQ113))+AQ114)/(AQ$204*3600/Tabelværdier!$B$75*AQ$14+0.5*(AQ113)))+Tabelværdier!$B$71)/2,Tabelværdier!$B$71)</f>
        <v>#N/A</v>
      </c>
      <c r="AR115" s="134" t="e">
        <f>MAX((((Tabelværdier!$B$71*(AR$204*3600/Tabelværdier!$B$75*AR$14-0.5*(AR113))+AR114)/(AR$204*3600/Tabelværdier!$B$75*AR$14+0.5*(AR113)))+Tabelværdier!$B$71)/2,Tabelværdier!$B$71)</f>
        <v>#N/A</v>
      </c>
      <c r="AS115" s="134" t="e">
        <f>MAX((((Tabelværdier!$B$71*(AS$204*3600/Tabelværdier!$B$75*AS$14-0.5*(AS113))+AS114)/(AS$204*3600/Tabelværdier!$B$75*AS$14+0.5*(AS113)))+Tabelværdier!$B$71)/2,Tabelværdier!$B$71)</f>
        <v>#N/A</v>
      </c>
      <c r="AT115" s="134" t="e">
        <f>MAX((((Tabelværdier!$B$71*(AT$204*3600/Tabelværdier!$B$75*AT$14-0.5*(AT113))+AT114)/(AT$204*3600/Tabelværdier!$B$75*AT$14+0.5*(AT113)))+Tabelværdier!$B$71)/2,Tabelværdier!$B$71)</f>
        <v>#N/A</v>
      </c>
      <c r="AU115" s="134" t="e">
        <f>MAX((((Tabelværdier!$B$71*(AU$204*3600/Tabelværdier!$B$75*AU$14-0.5*(AU113))+AU114)/(AU$204*3600/Tabelværdier!$B$75*AU$14+0.5*(AU113)))+Tabelværdier!$B$71)/2,Tabelværdier!$B$71)</f>
        <v>#N/A</v>
      </c>
      <c r="AV115" s="134" t="e">
        <f>MAX((((Tabelværdier!$B$71*(AV$204*3600/Tabelværdier!$B$75*AV$14-0.5*(AV113))+AV114)/(AV$204*3600/Tabelværdier!$B$75*AV$14+0.5*(AV113)))+Tabelværdier!$B$71)/2,Tabelværdier!$B$71)</f>
        <v>#N/A</v>
      </c>
      <c r="AW115" s="134" t="e">
        <f>MAX((((Tabelværdier!$B$71*(AW$204*3600/Tabelværdier!$B$75*AW$14-0.5*(AW113))+AW114)/(AW$204*3600/Tabelværdier!$B$75*AW$14+0.5*(AW113)))+Tabelværdier!$B$71)/2,Tabelværdier!$B$71)</f>
        <v>#N/A</v>
      </c>
      <c r="AX115" s="134" t="e">
        <f>MAX((((Tabelværdier!$B$71*(AX$204*3600/Tabelværdier!$B$75*AX$14-0.5*(AX113))+AX114)/(AX$204*3600/Tabelværdier!$B$75*AX$14+0.5*(AX113)))+Tabelværdier!$B$71)/2,Tabelværdier!$B$71)</f>
        <v>#N/A</v>
      </c>
      <c r="AY115" s="134" t="e">
        <f>MAX((((Tabelværdier!$B$71*(AY$204*3600/Tabelværdier!$B$75*AY$14-0.5*(AY113))+AY114)/(AY$204*3600/Tabelværdier!$B$75*AY$14+0.5*(AY113)))+Tabelværdier!$B$71)/2,Tabelværdier!$B$71)</f>
        <v>#N/A</v>
      </c>
      <c r="AZ115" s="134" t="e">
        <f>MAX((((Tabelværdier!$B$71*(AZ$204*3600/Tabelværdier!$B$75*AZ$14-0.5*(AZ113))+AZ114)/(AZ$204*3600/Tabelværdier!$B$75*AZ$14+0.5*(AZ113)))+Tabelværdier!$B$71)/2,Tabelværdier!$B$71)</f>
        <v>#N/A</v>
      </c>
      <c r="BA115" s="134" t="e">
        <f>MAX((((Tabelværdier!$B$71*(BA$204*3600/Tabelværdier!$B$75*BA$14-0.5*(BA113))+BA114)/(BA$204*3600/Tabelværdier!$B$75*BA$14+0.5*(BA113)))+Tabelværdier!$B$71)/2,Tabelværdier!$B$71)</f>
        <v>#N/A</v>
      </c>
      <c r="BB115" s="134" t="e">
        <f>MAX((((Tabelværdier!$B$71*(BB$204*3600/Tabelværdier!$B$75*BB$14-0.5*(BB113))+BB114)/(BB$204*3600/Tabelværdier!$B$75*BB$14+0.5*(BB113)))+Tabelværdier!$B$71)/2,Tabelværdier!$B$71)</f>
        <v>#N/A</v>
      </c>
      <c r="BC115" s="134" t="e">
        <f>MAX((((Tabelværdier!$B$71*(BC$204*3600/Tabelværdier!$B$75*BC$14-0.5*(BC113))+BC114)/(BC$204*3600/Tabelværdier!$B$75*BC$14+0.5*(BC113)))+Tabelværdier!$B$71)/2,Tabelværdier!$B$71)</f>
        <v>#N/A</v>
      </c>
      <c r="BD115" s="134" t="e">
        <f>MAX((((Tabelværdier!$B$71*(BD$204*3600/Tabelværdier!$B$75*BD$14-0.5*(BD113))+BD114)/(BD$204*3600/Tabelværdier!$B$75*BD$14+0.5*(BD113)))+Tabelværdier!$B$71)/2,Tabelværdier!$B$71)</f>
        <v>#N/A</v>
      </c>
      <c r="BE115" s="134" t="e">
        <f>MAX((((Tabelværdier!$B$71*(BE$204*3600/Tabelværdier!$B$75*BE$14-0.5*(BE113))+BE114)/(BE$204*3600/Tabelværdier!$B$75*BE$14+0.5*(BE113)))+Tabelværdier!$B$71)/2,Tabelværdier!$B$71)</f>
        <v>#N/A</v>
      </c>
      <c r="BF115" s="134" t="e">
        <f>MAX((((Tabelværdier!$B$71*(BF$204*3600/Tabelværdier!$B$75*BF$14-0.5*(BF113))+BF114)/(BF$204*3600/Tabelværdier!$B$75*BF$14+0.5*(BF113)))+Tabelværdier!$B$71)/2,Tabelværdier!$B$71)</f>
        <v>#N/A</v>
      </c>
      <c r="BG115" s="134" t="e">
        <f>MAX((((Tabelværdier!$B$71*(BG$204*3600/Tabelværdier!$B$75*BG$14-0.5*(BG113))+BG114)/(BG$204*3600/Tabelværdier!$B$75*BG$14+0.5*(BG113)))+Tabelværdier!$B$71)/2,Tabelværdier!$B$71)</f>
        <v>#N/A</v>
      </c>
      <c r="BH115" s="134" t="e">
        <f>MAX((((Tabelværdier!$B$71*(BH$204*3600/Tabelværdier!$B$75*BH$14-0.5*(BH113))+BH114)/(BH$204*3600/Tabelværdier!$B$75*BH$14+0.5*(BH113)))+Tabelværdier!$B$71)/2,Tabelværdier!$B$71)</f>
        <v>#N/A</v>
      </c>
      <c r="BI115" s="134" t="e">
        <f>MAX((((Tabelværdier!$B$71*(BI$204*3600/Tabelværdier!$B$75*BI$14-0.5*(BI113))+BI114)/(BI$204*3600/Tabelværdier!$B$75*BI$14+0.5*(BI113)))+Tabelværdier!$B$71)/2,Tabelværdier!$B$71)</f>
        <v>#N/A</v>
      </c>
      <c r="BJ115" s="134" t="e">
        <f>MAX((((Tabelværdier!$B$71*(BJ$204*3600/Tabelværdier!$B$75*BJ$14-0.5*(BJ113))+BJ114)/(BJ$204*3600/Tabelværdier!$B$75*BJ$14+0.5*(BJ113)))+Tabelværdier!$B$71)/2,Tabelværdier!$B$71)</f>
        <v>#N/A</v>
      </c>
      <c r="BK115" s="134" t="e">
        <f>MAX((((Tabelværdier!$B$71*(BK$204*3600/Tabelværdier!$B$75*BK$14-0.5*(BK113))+BK114)/(BK$204*3600/Tabelværdier!$B$75*BK$14+0.5*(BK113)))+Tabelværdier!$B$71)/2,Tabelværdier!$B$71)</f>
        <v>#N/A</v>
      </c>
      <c r="BL115" s="5"/>
      <c r="BM115" s="5"/>
      <c r="BN115" s="5"/>
      <c r="BO115" s="5"/>
    </row>
    <row r="116" spans="2:67" x14ac:dyDescent="0.4">
      <c r="B116" t="s">
        <v>143</v>
      </c>
      <c r="C116" s="99" t="s">
        <v>438</v>
      </c>
      <c r="D116" s="99" t="s">
        <v>241</v>
      </c>
      <c r="E116" s="134">
        <f>MAX((E$202*E115+E110+E111*((Tabelværdier!$B$59*E$200+Tabelværdier!$B$59*E$201)/(E$201+E$200)+(E108)/(E$201+E$200)))/(E$202+E111),Tabelværdier!$B$71)</f>
        <v>23.203297851132554</v>
      </c>
      <c r="F116" s="92">
        <f>MAX((F$202*F115+F110+F111*((Tabelværdier!$B$59*F$200+Tabelværdier!$B$59*F$201)/(F$201+F$200)+(F108)/(F$201+F$200)))/(F$202+F111),Tabelværdier!$B$71)</f>
        <v>24.244212276112645</v>
      </c>
      <c r="G116" s="134">
        <f>MAX((G$202*G115+G110+G111*((Tabelværdier!$B$59*G$200+Tabelværdier!$B$59*G$201)/(G$201+G$200)+(G108)/(G$201+G$200)))/(G$202+G111),Tabelværdier!$B$71)</f>
        <v>23.565724576464447</v>
      </c>
      <c r="H116" s="134">
        <f>MAX((H$202*H115+H110+H111*((Tabelværdier!$B$59*H$200+Tabelværdier!$B$59*H$201)/(H$201+H$200)+(H108)/(H$201+H$200)))/(H$202+H111),Tabelværdier!$B$71)</f>
        <v>23.887139249559155</v>
      </c>
      <c r="I116" s="134" t="e">
        <f>MAX((I$202*I115+I110+I111*((Tabelværdier!$B$59*I$200+Tabelværdier!$B$59*I$201)/(I$201+I$200)+(I108)/(I$201+I$200)))/(I$202+I111),Tabelværdier!$B$71)</f>
        <v>#N/A</v>
      </c>
      <c r="J116" s="134" t="e">
        <f>MAX((J$202*J115+J110+J111*((Tabelværdier!$B$59*J$200+Tabelværdier!$B$59*J$201)/(J$201+J$200)+(J108)/(J$201+J$200)))/(J$202+J111),Tabelværdier!$B$71)</f>
        <v>#N/A</v>
      </c>
      <c r="K116" s="134" t="e">
        <f>MAX((K$202*K115+K110+K111*((Tabelværdier!$B$59*K$200+Tabelværdier!$B$59*K$201)/(K$201+K$200)+(K108)/(K$201+K$200)))/(K$202+K111),Tabelværdier!$B$71)</f>
        <v>#N/A</v>
      </c>
      <c r="L116" s="134" t="e">
        <f>MAX((L$202*L115+L110+L111*((Tabelværdier!$B$59*L$200+Tabelværdier!$B$59*L$201)/(L$201+L$200)+(L108)/(L$201+L$200)))/(L$202+L111),Tabelværdier!$B$71)</f>
        <v>#N/A</v>
      </c>
      <c r="M116" s="134" t="e">
        <f>MAX((M$202*M115+M110+M111*((Tabelværdier!$B$59*M$200+Tabelværdier!$B$59*M$201)/(M$201+M$200)+(M108)/(M$201+M$200)))/(M$202+M111),Tabelværdier!$B$71)</f>
        <v>#N/A</v>
      </c>
      <c r="N116" s="134" t="e">
        <f>MAX((N$202*N115+N110+N111*((Tabelværdier!$B$59*N$200+Tabelværdier!$B$59*N$201)/(N$201+N$200)+(N108)/(N$201+N$200)))/(N$202+N111),Tabelværdier!$B$71)</f>
        <v>#N/A</v>
      </c>
      <c r="O116" s="134" t="e">
        <f>MAX((O$202*O115+O110+O111*((Tabelværdier!$B$59*O$200+Tabelværdier!$B$59*O$201)/(O$201+O$200)+(O108)/(O$201+O$200)))/(O$202+O111),Tabelværdier!$B$71)</f>
        <v>#N/A</v>
      </c>
      <c r="P116" s="134" t="e">
        <f>MAX((P$202*P115+P110+P111*((Tabelværdier!$B$59*P$200+Tabelværdier!$B$59*P$201)/(P$201+P$200)+(P108)/(P$201+P$200)))/(P$202+P111),Tabelværdier!$B$71)</f>
        <v>#N/A</v>
      </c>
      <c r="Q116" s="134" t="e">
        <f>MAX((Q$202*Q115+Q110+Q111*((Tabelværdier!$B$59*Q$200+Tabelværdier!$B$59*Q$201)/(Q$201+Q$200)+(Q108)/(Q$201+Q$200)))/(Q$202+Q111),Tabelværdier!$B$71)</f>
        <v>#N/A</v>
      </c>
      <c r="R116" s="134" t="e">
        <f>MAX((R$202*R115+R110+R111*((Tabelværdier!$B$59*R$200+Tabelværdier!$B$59*R$201)/(R$201+R$200)+(R108)/(R$201+R$200)))/(R$202+R111),Tabelværdier!$B$71)</f>
        <v>#N/A</v>
      </c>
      <c r="S116" s="134" t="e">
        <f>MAX((S$202*S115+S110+S111*((Tabelværdier!$B$59*S$200+Tabelværdier!$B$59*S$201)/(S$201+S$200)+(S108)/(S$201+S$200)))/(S$202+S111),Tabelværdier!$B$71)</f>
        <v>#N/A</v>
      </c>
      <c r="T116" s="134" t="e">
        <f>MAX((T$202*T115+T110+T111*((Tabelværdier!$B$59*T$200+Tabelværdier!$B$59*T$201)/(T$201+T$200)+(T108)/(T$201+T$200)))/(T$202+T111),Tabelværdier!$B$71)</f>
        <v>#N/A</v>
      </c>
      <c r="U116" s="134" t="e">
        <f>MAX((U$202*U115+U110+U111*((Tabelværdier!$B$59*U$200+Tabelværdier!$B$59*U$201)/(U$201+U$200)+(U108)/(U$201+U$200)))/(U$202+U111),Tabelværdier!$B$71)</f>
        <v>#N/A</v>
      </c>
      <c r="V116" s="134" t="e">
        <f>MAX((V$202*V115+V110+V111*((Tabelværdier!$B$59*V$200+Tabelværdier!$B$59*V$201)/(V$201+V$200)+(V108)/(V$201+V$200)))/(V$202+V111),Tabelværdier!$B$71)</f>
        <v>#N/A</v>
      </c>
      <c r="W116" s="134" t="e">
        <f>MAX((W$202*W115+W110+W111*((Tabelværdier!$B$59*W$200+Tabelværdier!$B$59*W$201)/(W$201+W$200)+(W108)/(W$201+W$200)))/(W$202+W111),Tabelværdier!$B$71)</f>
        <v>#N/A</v>
      </c>
      <c r="X116" s="134" t="e">
        <f>MAX((X$202*X115+X110+X111*((Tabelværdier!$B$59*X$200+Tabelværdier!$B$59*X$201)/(X$201+X$200)+(X108)/(X$201+X$200)))/(X$202+X111),Tabelværdier!$B$71)</f>
        <v>#N/A</v>
      </c>
      <c r="Y116" s="134" t="e">
        <f>MAX((Y$202*Y115+Y110+Y111*((Tabelværdier!$B$59*Y$200+Tabelværdier!$B$59*Y$201)/(Y$201+Y$200)+(Y108)/(Y$201+Y$200)))/(Y$202+Y111),Tabelværdier!$B$71)</f>
        <v>#N/A</v>
      </c>
      <c r="Z116" s="134" t="e">
        <f>MAX((Z$202*Z115+Z110+Z111*((Tabelværdier!$B$59*Z$200+Tabelværdier!$B$59*Z$201)/(Z$201+Z$200)+(Z108)/(Z$201+Z$200)))/(Z$202+Z111),Tabelværdier!$B$71)</f>
        <v>#N/A</v>
      </c>
      <c r="AA116" s="134" t="e">
        <f>MAX((AA$202*AA115+AA110+AA111*((Tabelværdier!$B$59*AA$200+Tabelværdier!$B$59*AA$201)/(AA$201+AA$200)+(AA108)/(AA$201+AA$200)))/(AA$202+AA111),Tabelværdier!$B$71)</f>
        <v>#N/A</v>
      </c>
      <c r="AB116" s="134" t="e">
        <f>MAX((AB$202*AB115+AB110+AB111*((Tabelværdier!$B$59*AB$200+Tabelværdier!$B$59*AB$201)/(AB$201+AB$200)+(AB108)/(AB$201+AB$200)))/(AB$202+AB111),Tabelværdier!$B$71)</f>
        <v>#N/A</v>
      </c>
      <c r="AC116" s="134" t="e">
        <f>MAX((AC$202*AC115+AC110+AC111*((Tabelværdier!$B$59*AC$200+Tabelværdier!$B$59*AC$201)/(AC$201+AC$200)+(AC108)/(AC$201+AC$200)))/(AC$202+AC111),Tabelværdier!$B$71)</f>
        <v>#N/A</v>
      </c>
      <c r="AD116" s="134" t="e">
        <f>MAX((AD$202*AD115+AD110+AD111*((Tabelværdier!$B$59*AD$200+Tabelværdier!$B$59*AD$201)/(AD$201+AD$200)+(AD108)/(AD$201+AD$200)))/(AD$202+AD111),Tabelværdier!$B$71)</f>
        <v>#N/A</v>
      </c>
      <c r="AE116" s="134" t="e">
        <f>MAX((AE$202*AE115+AE110+AE111*((Tabelværdier!$B$59*AE$200+Tabelværdier!$B$59*AE$201)/(AE$201+AE$200)+(AE108)/(AE$201+AE$200)))/(AE$202+AE111),Tabelværdier!$B$71)</f>
        <v>#N/A</v>
      </c>
      <c r="AF116" s="134" t="e">
        <f>MAX((AF$202*AF115+AF110+AF111*((Tabelværdier!$B$59*AF$200+Tabelværdier!$B$59*AF$201)/(AF$201+AF$200)+(AF108)/(AF$201+AF$200)))/(AF$202+AF111),Tabelværdier!$B$71)</f>
        <v>#N/A</v>
      </c>
      <c r="AG116" s="134" t="e">
        <f>MAX((AG$202*AG115+AG110+AG111*((Tabelværdier!$B$59*AG$200+Tabelværdier!$B$59*AG$201)/(AG$201+AG$200)+(AG108)/(AG$201+AG$200)))/(AG$202+AG111),Tabelværdier!$B$71)</f>
        <v>#N/A</v>
      </c>
      <c r="AH116" s="134" t="e">
        <f>MAX((AH$202*AH115+AH110+AH111*((Tabelværdier!$B$59*AH$200+Tabelværdier!$B$59*AH$201)/(AH$201+AH$200)+(AH108)/(AH$201+AH$200)))/(AH$202+AH111),Tabelværdier!$B$71)</f>
        <v>#N/A</v>
      </c>
      <c r="AI116" s="134" t="e">
        <f>MAX((AI$202*AI115+AI110+AI111*((Tabelværdier!$B$59*AI$200+Tabelværdier!$B$59*AI$201)/(AI$201+AI$200)+(AI108)/(AI$201+AI$200)))/(AI$202+AI111),Tabelværdier!$B$71)</f>
        <v>#N/A</v>
      </c>
      <c r="AJ116" s="134" t="e">
        <f>MAX((AJ$202*AJ115+AJ110+AJ111*((Tabelværdier!$B$59*AJ$200+Tabelværdier!$B$59*AJ$201)/(AJ$201+AJ$200)+(AJ108)/(AJ$201+AJ$200)))/(AJ$202+AJ111),Tabelværdier!$B$71)</f>
        <v>#N/A</v>
      </c>
      <c r="AK116" s="134" t="e">
        <f>MAX((AK$202*AK115+AK110+AK111*((Tabelværdier!$B$59*AK$200+Tabelværdier!$B$59*AK$201)/(AK$201+AK$200)+(AK108)/(AK$201+AK$200)))/(AK$202+AK111),Tabelværdier!$B$71)</f>
        <v>#N/A</v>
      </c>
      <c r="AL116" s="134" t="e">
        <f>MAX((AL$202*AL115+AL110+AL111*((Tabelværdier!$B$59*AL$200+Tabelværdier!$B$59*AL$201)/(AL$201+AL$200)+(AL108)/(AL$201+AL$200)))/(AL$202+AL111),Tabelværdier!$B$71)</f>
        <v>#N/A</v>
      </c>
      <c r="AM116" s="134" t="e">
        <f>MAX((AM$202*AM115+AM110+AM111*((Tabelværdier!$B$59*AM$200+Tabelværdier!$B$59*AM$201)/(AM$201+AM$200)+(AM108)/(AM$201+AM$200)))/(AM$202+AM111),Tabelværdier!$B$71)</f>
        <v>#N/A</v>
      </c>
      <c r="AN116" s="134" t="e">
        <f>MAX((AN$202*AN115+AN110+AN111*((Tabelværdier!$B$59*AN$200+Tabelværdier!$B$59*AN$201)/(AN$201+AN$200)+(AN108)/(AN$201+AN$200)))/(AN$202+AN111),Tabelværdier!$B$71)</f>
        <v>#N/A</v>
      </c>
      <c r="AO116" s="134" t="e">
        <f>MAX((AO$202*AO115+AO110+AO111*((Tabelværdier!$B$59*AO$200+Tabelværdier!$B$59*AO$201)/(AO$201+AO$200)+(AO108)/(AO$201+AO$200)))/(AO$202+AO111),Tabelværdier!$B$71)</f>
        <v>#N/A</v>
      </c>
      <c r="AP116" s="134" t="e">
        <f>MAX((AP$202*AP115+AP110+AP111*((Tabelværdier!$B$59*AP$200+Tabelværdier!$B$59*AP$201)/(AP$201+AP$200)+(AP108)/(AP$201+AP$200)))/(AP$202+AP111),Tabelværdier!$B$71)</f>
        <v>#N/A</v>
      </c>
      <c r="AQ116" s="134" t="e">
        <f>MAX((AQ$202*AQ115+AQ110+AQ111*((Tabelværdier!$B$59*AQ$200+Tabelværdier!$B$59*AQ$201)/(AQ$201+AQ$200)+(AQ108)/(AQ$201+AQ$200)))/(AQ$202+AQ111),Tabelværdier!$B$71)</f>
        <v>#N/A</v>
      </c>
      <c r="AR116" s="134" t="e">
        <f>MAX((AR$202*AR115+AR110+AR111*((Tabelværdier!$B$59*AR$200+Tabelværdier!$B$59*AR$201)/(AR$201+AR$200)+(AR108)/(AR$201+AR$200)))/(AR$202+AR111),Tabelværdier!$B$71)</f>
        <v>#N/A</v>
      </c>
      <c r="AS116" s="134" t="e">
        <f>MAX((AS$202*AS115+AS110+AS111*((Tabelværdier!$B$59*AS$200+Tabelværdier!$B$59*AS$201)/(AS$201+AS$200)+(AS108)/(AS$201+AS$200)))/(AS$202+AS111),Tabelværdier!$B$71)</f>
        <v>#N/A</v>
      </c>
      <c r="AT116" s="134" t="e">
        <f>MAX((AT$202*AT115+AT110+AT111*((Tabelværdier!$B$59*AT$200+Tabelværdier!$B$59*AT$201)/(AT$201+AT$200)+(AT108)/(AT$201+AT$200)))/(AT$202+AT111),Tabelværdier!$B$71)</f>
        <v>#N/A</v>
      </c>
      <c r="AU116" s="134" t="e">
        <f>MAX((AU$202*AU115+AU110+AU111*((Tabelværdier!$B$59*AU$200+Tabelværdier!$B$59*AU$201)/(AU$201+AU$200)+(AU108)/(AU$201+AU$200)))/(AU$202+AU111),Tabelværdier!$B$71)</f>
        <v>#N/A</v>
      </c>
      <c r="AV116" s="134" t="e">
        <f>MAX((AV$202*AV115+AV110+AV111*((Tabelværdier!$B$59*AV$200+Tabelværdier!$B$59*AV$201)/(AV$201+AV$200)+(AV108)/(AV$201+AV$200)))/(AV$202+AV111),Tabelværdier!$B$71)</f>
        <v>#N/A</v>
      </c>
      <c r="AW116" s="134" t="e">
        <f>MAX((AW$202*AW115+AW110+AW111*((Tabelværdier!$B$59*AW$200+Tabelværdier!$B$59*AW$201)/(AW$201+AW$200)+(AW108)/(AW$201+AW$200)))/(AW$202+AW111),Tabelværdier!$B$71)</f>
        <v>#N/A</v>
      </c>
      <c r="AX116" s="134" t="e">
        <f>MAX((AX$202*AX115+AX110+AX111*((Tabelværdier!$B$59*AX$200+Tabelværdier!$B$59*AX$201)/(AX$201+AX$200)+(AX108)/(AX$201+AX$200)))/(AX$202+AX111),Tabelværdier!$B$71)</f>
        <v>#N/A</v>
      </c>
      <c r="AY116" s="134" t="e">
        <f>MAX((AY$202*AY115+AY110+AY111*((Tabelværdier!$B$59*AY$200+Tabelværdier!$B$59*AY$201)/(AY$201+AY$200)+(AY108)/(AY$201+AY$200)))/(AY$202+AY111),Tabelværdier!$B$71)</f>
        <v>#N/A</v>
      </c>
      <c r="AZ116" s="134" t="e">
        <f>MAX((AZ$202*AZ115+AZ110+AZ111*((Tabelværdier!$B$59*AZ$200+Tabelværdier!$B$59*AZ$201)/(AZ$201+AZ$200)+(AZ108)/(AZ$201+AZ$200)))/(AZ$202+AZ111),Tabelværdier!$B$71)</f>
        <v>#N/A</v>
      </c>
      <c r="BA116" s="134" t="e">
        <f>MAX((BA$202*BA115+BA110+BA111*((Tabelværdier!$B$59*BA$200+Tabelværdier!$B$59*BA$201)/(BA$201+BA$200)+(BA108)/(BA$201+BA$200)))/(BA$202+BA111),Tabelværdier!$B$71)</f>
        <v>#N/A</v>
      </c>
      <c r="BB116" s="134" t="e">
        <f>MAX((BB$202*BB115+BB110+BB111*((Tabelværdier!$B$59*BB$200+Tabelværdier!$B$59*BB$201)/(BB$201+BB$200)+(BB108)/(BB$201+BB$200)))/(BB$202+BB111),Tabelværdier!$B$71)</f>
        <v>#N/A</v>
      </c>
      <c r="BC116" s="134" t="e">
        <f>MAX((BC$202*BC115+BC110+BC111*((Tabelværdier!$B$59*BC$200+Tabelværdier!$B$59*BC$201)/(BC$201+BC$200)+(BC108)/(BC$201+BC$200)))/(BC$202+BC111),Tabelværdier!$B$71)</f>
        <v>#N/A</v>
      </c>
      <c r="BD116" s="134" t="e">
        <f>MAX((BD$202*BD115+BD110+BD111*((Tabelværdier!$B$59*BD$200+Tabelværdier!$B$59*BD$201)/(BD$201+BD$200)+(BD108)/(BD$201+BD$200)))/(BD$202+BD111),Tabelværdier!$B$71)</f>
        <v>#N/A</v>
      </c>
      <c r="BE116" s="134" t="e">
        <f>MAX((BE$202*BE115+BE110+BE111*((Tabelværdier!$B$59*BE$200+Tabelværdier!$B$59*BE$201)/(BE$201+BE$200)+(BE108)/(BE$201+BE$200)))/(BE$202+BE111),Tabelværdier!$B$71)</f>
        <v>#N/A</v>
      </c>
      <c r="BF116" s="134" t="e">
        <f>MAX((BF$202*BF115+BF110+BF111*((Tabelværdier!$B$59*BF$200+Tabelværdier!$B$59*BF$201)/(BF$201+BF$200)+(BF108)/(BF$201+BF$200)))/(BF$202+BF111),Tabelværdier!$B$71)</f>
        <v>#N/A</v>
      </c>
      <c r="BG116" s="134" t="e">
        <f>MAX((BG$202*BG115+BG110+BG111*((Tabelværdier!$B$59*BG$200+Tabelværdier!$B$59*BG$201)/(BG$201+BG$200)+(BG108)/(BG$201+BG$200)))/(BG$202+BG111),Tabelværdier!$B$71)</f>
        <v>#N/A</v>
      </c>
      <c r="BH116" s="134" t="e">
        <f>MAX((BH$202*BH115+BH110+BH111*((Tabelværdier!$B$59*BH$200+Tabelværdier!$B$59*BH$201)/(BH$201+BH$200)+(BH108)/(BH$201+BH$200)))/(BH$202+BH111),Tabelværdier!$B$71)</f>
        <v>#N/A</v>
      </c>
      <c r="BI116" s="134" t="e">
        <f>MAX((BI$202*BI115+BI110+BI111*((Tabelværdier!$B$59*BI$200+Tabelværdier!$B$59*BI$201)/(BI$201+BI$200)+(BI108)/(BI$201+BI$200)))/(BI$202+BI111),Tabelværdier!$B$71)</f>
        <v>#N/A</v>
      </c>
      <c r="BJ116" s="134" t="e">
        <f>MAX((BJ$202*BJ115+BJ110+BJ111*((Tabelværdier!$B$59*BJ$200+Tabelværdier!$B$59*BJ$201)/(BJ$201+BJ$200)+(BJ108)/(BJ$201+BJ$200)))/(BJ$202+BJ111),Tabelværdier!$B$71)</f>
        <v>#N/A</v>
      </c>
      <c r="BK116" s="134" t="e">
        <f>MAX((BK$202*BK115+BK110+BK111*((Tabelværdier!$B$59*BK$200+Tabelværdier!$B$59*BK$201)/(BK$201+BK$200)+(BK108)/(BK$201+BK$200)))/(BK$202+BK111),Tabelværdier!$B$71)</f>
        <v>#N/A</v>
      </c>
    </row>
    <row r="117" spans="2:67" x14ac:dyDescent="0.4">
      <c r="B117" t="s">
        <v>144</v>
      </c>
      <c r="C117" s="99" t="s">
        <v>439</v>
      </c>
      <c r="D117" s="99" t="s">
        <v>241</v>
      </c>
      <c r="E117" s="134">
        <f>MAX((E$203*E116+E$201*Tabelværdier!$B$59+E$200*Tabelværdier!$B$59+E108)/(E$203+E$201+E$200),Tabelværdier!$B$71)</f>
        <v>23</v>
      </c>
      <c r="F117" s="92">
        <f>MAX((F$203*F116+F$201*Tabelværdier!$B$59+F$200*Tabelværdier!$B$59+F108)/(F$203+F$201+F$200),Tabelværdier!$B$71)</f>
        <v>24.237982796276409</v>
      </c>
      <c r="G117" s="134">
        <f>MAX((G$203*G116+G$201*Tabelværdier!$B$59+G$200*Tabelværdier!$B$59+G108)/(G$203+G$201+G$200),Tabelværdier!$B$71)</f>
        <v>23.658741611178325</v>
      </c>
      <c r="H117" s="134">
        <f>MAX((H$203*H116+H$201*Tabelværdier!$B$59+H$200*Tabelværdier!$B$59+H108)/(H$203+H$201+H$200),Tabelværdier!$B$71)</f>
        <v>24.443200229227187</v>
      </c>
      <c r="I117" s="134" t="e">
        <f>MAX((I$203*I116+I$201*Tabelværdier!$B$59+I$200*Tabelværdier!$B$59+I108)/(I$203+I$201+I$200),Tabelværdier!$B$71)</f>
        <v>#VALUE!</v>
      </c>
      <c r="J117" s="134" t="e">
        <f>MAX((J$203*J116+J$201*Tabelværdier!$B$59+J$200*Tabelværdier!$B$59+J108)/(J$203+J$201+J$200),Tabelværdier!$B$71)</f>
        <v>#VALUE!</v>
      </c>
      <c r="K117" s="134" t="e">
        <f>MAX((K$203*K116+K$201*Tabelværdier!$B$59+K$200*Tabelværdier!$B$59+K108)/(K$203+K$201+K$200),Tabelværdier!$B$71)</f>
        <v>#VALUE!</v>
      </c>
      <c r="L117" s="134" t="e">
        <f>MAX((L$203*L116+L$201*Tabelværdier!$B$59+L$200*Tabelværdier!$B$59+L108)/(L$203+L$201+L$200),Tabelværdier!$B$71)</f>
        <v>#VALUE!</v>
      </c>
      <c r="M117" s="134" t="e">
        <f>MAX((M$203*M116+M$201*Tabelværdier!$B$59+M$200*Tabelværdier!$B$59+M108)/(M$203+M$201+M$200),Tabelværdier!$B$71)</f>
        <v>#VALUE!</v>
      </c>
      <c r="N117" s="134" t="e">
        <f>MAX((N$203*N116+N$201*Tabelværdier!$B$59+N$200*Tabelværdier!$B$59+N108)/(N$203+N$201+N$200),Tabelværdier!$B$71)</f>
        <v>#VALUE!</v>
      </c>
      <c r="O117" s="134" t="e">
        <f>MAX((O$203*O116+O$201*Tabelværdier!$B$59+O$200*Tabelværdier!$B$59+O108)/(O$203+O$201+O$200),Tabelværdier!$B$71)</f>
        <v>#VALUE!</v>
      </c>
      <c r="P117" s="134" t="e">
        <f>MAX((P$203*P116+P$201*Tabelværdier!$B$59+P$200*Tabelværdier!$B$59+P108)/(P$203+P$201+P$200),Tabelværdier!$B$71)</f>
        <v>#VALUE!</v>
      </c>
      <c r="Q117" s="134" t="e">
        <f>MAX((Q$203*Q116+Q$201*Tabelværdier!$B$59+Q$200*Tabelværdier!$B$59+Q108)/(Q$203+Q$201+Q$200),Tabelværdier!$B$71)</f>
        <v>#VALUE!</v>
      </c>
      <c r="R117" s="134" t="e">
        <f>MAX((R$203*R116+R$201*Tabelværdier!$B$59+R$200*Tabelværdier!$B$59+R108)/(R$203+R$201+R$200),Tabelværdier!$B$71)</f>
        <v>#VALUE!</v>
      </c>
      <c r="S117" s="134" t="e">
        <f>MAX((S$203*S116+S$201*Tabelværdier!$B$59+S$200*Tabelværdier!$B$59+S108)/(S$203+S$201+S$200),Tabelværdier!$B$71)</f>
        <v>#VALUE!</v>
      </c>
      <c r="T117" s="134" t="e">
        <f>MAX((T$203*T116+T$201*Tabelværdier!$B$59+T$200*Tabelværdier!$B$59+T108)/(T$203+T$201+T$200),Tabelværdier!$B$71)</f>
        <v>#VALUE!</v>
      </c>
      <c r="U117" s="134" t="e">
        <f>MAX((U$203*U116+U$201*Tabelværdier!$B$59+U$200*Tabelværdier!$B$59+U108)/(U$203+U$201+U$200),Tabelværdier!$B$71)</f>
        <v>#VALUE!</v>
      </c>
      <c r="V117" s="134" t="e">
        <f>MAX((V$203*V116+V$201*Tabelværdier!$B$59+V$200*Tabelværdier!$B$59+V108)/(V$203+V$201+V$200),Tabelværdier!$B$71)</f>
        <v>#VALUE!</v>
      </c>
      <c r="W117" s="134" t="e">
        <f>MAX((W$203*W116+W$201*Tabelværdier!$B$59+W$200*Tabelværdier!$B$59+W108)/(W$203+W$201+W$200),Tabelværdier!$B$71)</f>
        <v>#VALUE!</v>
      </c>
      <c r="X117" s="134" t="e">
        <f>MAX((X$203*X116+X$201*Tabelværdier!$B$59+X$200*Tabelværdier!$B$59+X108)/(X$203+X$201+X$200),Tabelværdier!$B$71)</f>
        <v>#VALUE!</v>
      </c>
      <c r="Y117" s="134" t="e">
        <f>MAX((Y$203*Y116+Y$201*Tabelværdier!$B$59+Y$200*Tabelværdier!$B$59+Y108)/(Y$203+Y$201+Y$200),Tabelværdier!$B$71)</f>
        <v>#VALUE!</v>
      </c>
      <c r="Z117" s="134" t="e">
        <f>MAX((Z$203*Z116+Z$201*Tabelværdier!$B$59+Z$200*Tabelværdier!$B$59+Z108)/(Z$203+Z$201+Z$200),Tabelværdier!$B$71)</f>
        <v>#VALUE!</v>
      </c>
      <c r="AA117" s="134" t="e">
        <f>MAX((AA$203*AA116+AA$201*Tabelværdier!$B$59+AA$200*Tabelværdier!$B$59+AA108)/(AA$203+AA$201+AA$200),Tabelværdier!$B$71)</f>
        <v>#VALUE!</v>
      </c>
      <c r="AB117" s="134" t="e">
        <f>MAX((AB$203*AB116+AB$201*Tabelværdier!$B$59+AB$200*Tabelværdier!$B$59+AB108)/(AB$203+AB$201+AB$200),Tabelværdier!$B$71)</f>
        <v>#VALUE!</v>
      </c>
      <c r="AC117" s="134" t="e">
        <f>MAX((AC$203*AC116+AC$201*Tabelværdier!$B$59+AC$200*Tabelværdier!$B$59+AC108)/(AC$203+AC$201+AC$200),Tabelværdier!$B$71)</f>
        <v>#VALUE!</v>
      </c>
      <c r="AD117" s="134" t="e">
        <f>MAX((AD$203*AD116+AD$201*Tabelværdier!$B$59+AD$200*Tabelværdier!$B$59+AD108)/(AD$203+AD$201+AD$200),Tabelværdier!$B$71)</f>
        <v>#VALUE!</v>
      </c>
      <c r="AE117" s="134" t="e">
        <f>MAX((AE$203*AE116+AE$201*Tabelværdier!$B$59+AE$200*Tabelværdier!$B$59+AE108)/(AE$203+AE$201+AE$200),Tabelværdier!$B$71)</f>
        <v>#VALUE!</v>
      </c>
      <c r="AF117" s="134" t="e">
        <f>MAX((AF$203*AF116+AF$201*Tabelværdier!$B$59+AF$200*Tabelværdier!$B$59+AF108)/(AF$203+AF$201+AF$200),Tabelværdier!$B$71)</f>
        <v>#VALUE!</v>
      </c>
      <c r="AG117" s="134" t="e">
        <f>MAX((AG$203*AG116+AG$201*Tabelværdier!$B$59+AG$200*Tabelværdier!$B$59+AG108)/(AG$203+AG$201+AG$200),Tabelværdier!$B$71)</f>
        <v>#VALUE!</v>
      </c>
      <c r="AH117" s="134" t="e">
        <f>MAX((AH$203*AH116+AH$201*Tabelværdier!$B$59+AH$200*Tabelværdier!$B$59+AH108)/(AH$203+AH$201+AH$200),Tabelværdier!$B$71)</f>
        <v>#VALUE!</v>
      </c>
      <c r="AI117" s="134" t="e">
        <f>MAX((AI$203*AI116+AI$201*Tabelværdier!$B$59+AI$200*Tabelværdier!$B$59+AI108)/(AI$203+AI$201+AI$200),Tabelværdier!$B$71)</f>
        <v>#VALUE!</v>
      </c>
      <c r="AJ117" s="134" t="e">
        <f>MAX((AJ$203*AJ116+AJ$201*Tabelværdier!$B$59+AJ$200*Tabelværdier!$B$59+AJ108)/(AJ$203+AJ$201+AJ$200),Tabelværdier!$B$71)</f>
        <v>#VALUE!</v>
      </c>
      <c r="AK117" s="134" t="e">
        <f>MAX((AK$203*AK116+AK$201*Tabelværdier!$B$59+AK$200*Tabelværdier!$B$59+AK108)/(AK$203+AK$201+AK$200),Tabelværdier!$B$71)</f>
        <v>#VALUE!</v>
      </c>
      <c r="AL117" s="134" t="e">
        <f>MAX((AL$203*AL116+AL$201*Tabelværdier!$B$59+AL$200*Tabelværdier!$B$59+AL108)/(AL$203+AL$201+AL$200),Tabelværdier!$B$71)</f>
        <v>#VALUE!</v>
      </c>
      <c r="AM117" s="134" t="e">
        <f>MAX((AM$203*AM116+AM$201*Tabelværdier!$B$59+AM$200*Tabelværdier!$B$59+AM108)/(AM$203+AM$201+AM$200),Tabelværdier!$B$71)</f>
        <v>#VALUE!</v>
      </c>
      <c r="AN117" s="134" t="e">
        <f>MAX((AN$203*AN116+AN$201*Tabelværdier!$B$59+AN$200*Tabelværdier!$B$59+AN108)/(AN$203+AN$201+AN$200),Tabelværdier!$B$71)</f>
        <v>#VALUE!</v>
      </c>
      <c r="AO117" s="134" t="e">
        <f>MAX((AO$203*AO116+AO$201*Tabelværdier!$B$59+AO$200*Tabelværdier!$B$59+AO108)/(AO$203+AO$201+AO$200),Tabelværdier!$B$71)</f>
        <v>#VALUE!</v>
      </c>
      <c r="AP117" s="134" t="e">
        <f>MAX((AP$203*AP116+AP$201*Tabelværdier!$B$59+AP$200*Tabelværdier!$B$59+AP108)/(AP$203+AP$201+AP$200),Tabelværdier!$B$71)</f>
        <v>#VALUE!</v>
      </c>
      <c r="AQ117" s="134" t="e">
        <f>MAX((AQ$203*AQ116+AQ$201*Tabelværdier!$B$59+AQ$200*Tabelværdier!$B$59+AQ108)/(AQ$203+AQ$201+AQ$200),Tabelværdier!$B$71)</f>
        <v>#VALUE!</v>
      </c>
      <c r="AR117" s="134" t="e">
        <f>MAX((AR$203*AR116+AR$201*Tabelværdier!$B$59+AR$200*Tabelværdier!$B$59+AR108)/(AR$203+AR$201+AR$200),Tabelværdier!$B$71)</f>
        <v>#VALUE!</v>
      </c>
      <c r="AS117" s="134" t="e">
        <f>MAX((AS$203*AS116+AS$201*Tabelværdier!$B$59+AS$200*Tabelværdier!$B$59+AS108)/(AS$203+AS$201+AS$200),Tabelværdier!$B$71)</f>
        <v>#VALUE!</v>
      </c>
      <c r="AT117" s="134" t="e">
        <f>MAX((AT$203*AT116+AT$201*Tabelværdier!$B$59+AT$200*Tabelværdier!$B$59+AT108)/(AT$203+AT$201+AT$200),Tabelværdier!$B$71)</f>
        <v>#VALUE!</v>
      </c>
      <c r="AU117" s="134" t="e">
        <f>MAX((AU$203*AU116+AU$201*Tabelværdier!$B$59+AU$200*Tabelværdier!$B$59+AU108)/(AU$203+AU$201+AU$200),Tabelværdier!$B$71)</f>
        <v>#VALUE!</v>
      </c>
      <c r="AV117" s="134" t="e">
        <f>MAX((AV$203*AV116+AV$201*Tabelværdier!$B$59+AV$200*Tabelværdier!$B$59+AV108)/(AV$203+AV$201+AV$200),Tabelværdier!$B$71)</f>
        <v>#VALUE!</v>
      </c>
      <c r="AW117" s="134" t="e">
        <f>MAX((AW$203*AW116+AW$201*Tabelværdier!$B$59+AW$200*Tabelværdier!$B$59+AW108)/(AW$203+AW$201+AW$200),Tabelværdier!$B$71)</f>
        <v>#VALUE!</v>
      </c>
      <c r="AX117" s="134" t="e">
        <f>MAX((AX$203*AX116+AX$201*Tabelværdier!$B$59+AX$200*Tabelværdier!$B$59+AX108)/(AX$203+AX$201+AX$200),Tabelværdier!$B$71)</f>
        <v>#VALUE!</v>
      </c>
      <c r="AY117" s="134" t="e">
        <f>MAX((AY$203*AY116+AY$201*Tabelværdier!$B$59+AY$200*Tabelværdier!$B$59+AY108)/(AY$203+AY$201+AY$200),Tabelværdier!$B$71)</f>
        <v>#VALUE!</v>
      </c>
      <c r="AZ117" s="134" t="e">
        <f>MAX((AZ$203*AZ116+AZ$201*Tabelværdier!$B$59+AZ$200*Tabelværdier!$B$59+AZ108)/(AZ$203+AZ$201+AZ$200),Tabelværdier!$B$71)</f>
        <v>#VALUE!</v>
      </c>
      <c r="BA117" s="134" t="e">
        <f>MAX((BA$203*BA116+BA$201*Tabelværdier!$B$59+BA$200*Tabelværdier!$B$59+BA108)/(BA$203+BA$201+BA$200),Tabelværdier!$B$71)</f>
        <v>#VALUE!</v>
      </c>
      <c r="BB117" s="134" t="e">
        <f>MAX((BB$203*BB116+BB$201*Tabelværdier!$B$59+BB$200*Tabelværdier!$B$59+BB108)/(BB$203+BB$201+BB$200),Tabelværdier!$B$71)</f>
        <v>#VALUE!</v>
      </c>
      <c r="BC117" s="134" t="e">
        <f>MAX((BC$203*BC116+BC$201*Tabelværdier!$B$59+BC$200*Tabelværdier!$B$59+BC108)/(BC$203+BC$201+BC$200),Tabelværdier!$B$71)</f>
        <v>#VALUE!</v>
      </c>
      <c r="BD117" s="134" t="e">
        <f>MAX((BD$203*BD116+BD$201*Tabelværdier!$B$59+BD$200*Tabelværdier!$B$59+BD108)/(BD$203+BD$201+BD$200),Tabelværdier!$B$71)</f>
        <v>#VALUE!</v>
      </c>
      <c r="BE117" s="134" t="e">
        <f>MAX((BE$203*BE116+BE$201*Tabelværdier!$B$59+BE$200*Tabelværdier!$B$59+BE108)/(BE$203+BE$201+BE$200),Tabelværdier!$B$71)</f>
        <v>#VALUE!</v>
      </c>
      <c r="BF117" s="134" t="e">
        <f>MAX((BF$203*BF116+BF$201*Tabelværdier!$B$59+BF$200*Tabelværdier!$B$59+BF108)/(BF$203+BF$201+BF$200),Tabelværdier!$B$71)</f>
        <v>#VALUE!</v>
      </c>
      <c r="BG117" s="134" t="e">
        <f>MAX((BG$203*BG116+BG$201*Tabelværdier!$B$59+BG$200*Tabelværdier!$B$59+BG108)/(BG$203+BG$201+BG$200),Tabelværdier!$B$71)</f>
        <v>#VALUE!</v>
      </c>
      <c r="BH117" s="134" t="e">
        <f>MAX((BH$203*BH116+BH$201*Tabelværdier!$B$59+BH$200*Tabelværdier!$B$59+BH108)/(BH$203+BH$201+BH$200),Tabelværdier!$B$71)</f>
        <v>#VALUE!</v>
      </c>
      <c r="BI117" s="134" t="e">
        <f>MAX((BI$203*BI116+BI$201*Tabelværdier!$B$59+BI$200*Tabelværdier!$B$59+BI108)/(BI$203+BI$201+BI$200),Tabelværdier!$B$71)</f>
        <v>#VALUE!</v>
      </c>
      <c r="BJ117" s="134" t="e">
        <f>MAX((BJ$203*BJ116+BJ$201*Tabelværdier!$B$59+BJ$200*Tabelværdier!$B$59+BJ108)/(BJ$203+BJ$201+BJ$200),Tabelværdier!$B$71)</f>
        <v>#VALUE!</v>
      </c>
      <c r="BK117" s="134" t="e">
        <f>MAX((BK$203*BK116+BK$201*Tabelværdier!$B$59+BK$200*Tabelværdier!$B$59+BK108)/(BK$203+BK$201+BK$200),Tabelværdier!$B$71)</f>
        <v>#VALUE!</v>
      </c>
    </row>
    <row r="118" spans="2:67" x14ac:dyDescent="0.4">
      <c r="B118" s="5" t="s">
        <v>218</v>
      </c>
      <c r="C118" s="99" t="s">
        <v>218</v>
      </c>
      <c r="D118" s="99" t="s">
        <v>218</v>
      </c>
      <c r="E118" s="92" t="s">
        <v>218</v>
      </c>
      <c r="F118" s="92" t="s">
        <v>218</v>
      </c>
      <c r="G118" s="92" t="s">
        <v>218</v>
      </c>
      <c r="H118" s="92" t="s">
        <v>218</v>
      </c>
      <c r="I118" s="92" t="s">
        <v>218</v>
      </c>
      <c r="J118" s="92" t="s">
        <v>218</v>
      </c>
      <c r="K118" s="92" t="s">
        <v>218</v>
      </c>
      <c r="L118" s="92" t="s">
        <v>218</v>
      </c>
      <c r="M118" s="92" t="s">
        <v>218</v>
      </c>
      <c r="N118" s="92" t="s">
        <v>218</v>
      </c>
      <c r="O118" s="92" t="s">
        <v>218</v>
      </c>
      <c r="P118" s="92" t="s">
        <v>218</v>
      </c>
      <c r="Q118" s="92" t="s">
        <v>218</v>
      </c>
      <c r="R118" s="92" t="s">
        <v>218</v>
      </c>
      <c r="S118" s="92" t="s">
        <v>218</v>
      </c>
      <c r="T118" s="92" t="s">
        <v>218</v>
      </c>
      <c r="U118" s="92" t="s">
        <v>218</v>
      </c>
      <c r="V118" s="92" t="s">
        <v>218</v>
      </c>
      <c r="W118" s="92" t="s">
        <v>218</v>
      </c>
      <c r="X118" s="92" t="s">
        <v>218</v>
      </c>
      <c r="Y118" s="92" t="s">
        <v>218</v>
      </c>
      <c r="Z118" s="92" t="s">
        <v>218</v>
      </c>
      <c r="AA118" s="92" t="s">
        <v>218</v>
      </c>
      <c r="AB118" s="92" t="s">
        <v>218</v>
      </c>
      <c r="AC118" s="92" t="s">
        <v>218</v>
      </c>
      <c r="AD118" s="92" t="s">
        <v>218</v>
      </c>
      <c r="AE118" s="92" t="s">
        <v>218</v>
      </c>
      <c r="AF118" s="92" t="s">
        <v>218</v>
      </c>
      <c r="AG118" s="92" t="s">
        <v>218</v>
      </c>
      <c r="AH118" s="92" t="s">
        <v>218</v>
      </c>
      <c r="AI118" s="92" t="s">
        <v>218</v>
      </c>
      <c r="AJ118" s="92" t="s">
        <v>218</v>
      </c>
      <c r="AK118" s="92" t="s">
        <v>218</v>
      </c>
      <c r="AL118" s="92" t="s">
        <v>218</v>
      </c>
      <c r="AM118" s="92" t="s">
        <v>218</v>
      </c>
      <c r="AN118" s="92" t="s">
        <v>218</v>
      </c>
      <c r="AO118" s="92" t="s">
        <v>218</v>
      </c>
      <c r="AP118" s="92" t="s">
        <v>218</v>
      </c>
      <c r="AQ118" s="92" t="s">
        <v>218</v>
      </c>
      <c r="AR118" s="92" t="s">
        <v>218</v>
      </c>
      <c r="AS118" s="92" t="s">
        <v>218</v>
      </c>
      <c r="AT118" s="92" t="s">
        <v>218</v>
      </c>
      <c r="AU118" s="92" t="s">
        <v>218</v>
      </c>
      <c r="AV118" s="92" t="s">
        <v>218</v>
      </c>
      <c r="AW118" s="92" t="s">
        <v>218</v>
      </c>
      <c r="AX118" s="92" t="s">
        <v>218</v>
      </c>
      <c r="AY118" s="92" t="s">
        <v>218</v>
      </c>
      <c r="AZ118" s="92" t="s">
        <v>218</v>
      </c>
      <c r="BA118" s="92" t="s">
        <v>218</v>
      </c>
      <c r="BB118" s="92" t="s">
        <v>218</v>
      </c>
      <c r="BC118" s="92" t="s">
        <v>218</v>
      </c>
      <c r="BD118" s="92" t="s">
        <v>218</v>
      </c>
      <c r="BE118" s="92" t="s">
        <v>218</v>
      </c>
      <c r="BF118" s="92" t="s">
        <v>218</v>
      </c>
      <c r="BG118" s="92" t="s">
        <v>218</v>
      </c>
      <c r="BH118" s="92" t="s">
        <v>218</v>
      </c>
      <c r="BI118" s="92" t="s">
        <v>218</v>
      </c>
      <c r="BJ118" s="92" t="s">
        <v>218</v>
      </c>
      <c r="BK118" s="92" t="s">
        <v>218</v>
      </c>
    </row>
    <row r="119" spans="2:67" x14ac:dyDescent="0.4">
      <c r="B119" s="6" t="s">
        <v>682</v>
      </c>
      <c r="C119" s="99" t="s">
        <v>422</v>
      </c>
      <c r="D119" s="99" t="s">
        <v>231</v>
      </c>
      <c r="E119" s="92">
        <f>IF('Indtast oplysninger'!E70="Nej",0,'Indtast oplysninger'!E66+'Indtast oplysninger'!E67)</f>
        <v>2.1799999999999997</v>
      </c>
      <c r="F119" s="92">
        <f>IF('Indtast oplysninger'!F70="Nej",0,'Indtast oplysninger'!F66+'Indtast oplysninger'!F67)</f>
        <v>2.1799999999999997</v>
      </c>
      <c r="G119" s="92">
        <f>IF('Indtast oplysninger'!G70="Nej",0,'Indtast oplysninger'!G66+'Indtast oplysninger'!G67)</f>
        <v>2.1799999999999997</v>
      </c>
      <c r="H119" s="92">
        <f>IF('Indtast oplysninger'!H70="Nej",0,'Indtast oplysninger'!H66+'Indtast oplysninger'!H67)</f>
        <v>2.1799999999999997</v>
      </c>
      <c r="I119" s="92">
        <f>IF('Indtast oplysninger'!I70="Nej",0,'Indtast oplysninger'!I66+'Indtast oplysninger'!I67)</f>
        <v>0</v>
      </c>
      <c r="J119" s="92">
        <f>IF('Indtast oplysninger'!J70="Nej",0,'Indtast oplysninger'!J66+'Indtast oplysninger'!J67)</f>
        <v>0</v>
      </c>
      <c r="K119" s="92">
        <f>IF('Indtast oplysninger'!K70="Nej",0,'Indtast oplysninger'!K66+'Indtast oplysninger'!K67)</f>
        <v>0</v>
      </c>
      <c r="L119" s="92">
        <f>IF('Indtast oplysninger'!L70="Nej",0,'Indtast oplysninger'!L66+'Indtast oplysninger'!L67)</f>
        <v>0</v>
      </c>
      <c r="M119" s="92">
        <f>IF('Indtast oplysninger'!M70="Nej",0,'Indtast oplysninger'!M66+'Indtast oplysninger'!M67)</f>
        <v>0</v>
      </c>
      <c r="N119" s="92">
        <f>IF('Indtast oplysninger'!N70="Nej",0,'Indtast oplysninger'!N66+'Indtast oplysninger'!N67)</f>
        <v>0</v>
      </c>
      <c r="O119" s="92">
        <f>IF('Indtast oplysninger'!O70="Nej",0,'Indtast oplysninger'!O66+'Indtast oplysninger'!O67)</f>
        <v>0</v>
      </c>
      <c r="P119" s="92">
        <f>IF('Indtast oplysninger'!P70="Nej",0,'Indtast oplysninger'!P66+'Indtast oplysninger'!P67)</f>
        <v>0</v>
      </c>
      <c r="Q119" s="92">
        <f>IF('Indtast oplysninger'!Q70="Nej",0,'Indtast oplysninger'!Q66+'Indtast oplysninger'!Q67)</f>
        <v>0</v>
      </c>
      <c r="R119" s="92">
        <f>IF('Indtast oplysninger'!R70="Nej",0,'Indtast oplysninger'!R66+'Indtast oplysninger'!R67)</f>
        <v>0</v>
      </c>
      <c r="S119" s="92">
        <f>IF('Indtast oplysninger'!S70="Nej",0,'Indtast oplysninger'!S66+'Indtast oplysninger'!S67)</f>
        <v>0</v>
      </c>
      <c r="T119" s="92">
        <f>IF('Indtast oplysninger'!T70="Nej",0,'Indtast oplysninger'!T66+'Indtast oplysninger'!T67)</f>
        <v>0</v>
      </c>
      <c r="U119" s="92">
        <f>IF('Indtast oplysninger'!U70="Nej",0,'Indtast oplysninger'!U66+'Indtast oplysninger'!U67)</f>
        <v>0</v>
      </c>
      <c r="V119" s="92">
        <f>IF('Indtast oplysninger'!V70="Nej",0,'Indtast oplysninger'!V66+'Indtast oplysninger'!V67)</f>
        <v>0</v>
      </c>
      <c r="W119" s="92">
        <f>IF('Indtast oplysninger'!W70="Nej",0,'Indtast oplysninger'!W66+'Indtast oplysninger'!W67)</f>
        <v>0</v>
      </c>
      <c r="X119" s="92">
        <f>IF('Indtast oplysninger'!X70="Nej",0,'Indtast oplysninger'!X66+'Indtast oplysninger'!X67)</f>
        <v>0</v>
      </c>
      <c r="Y119" s="92">
        <f>IF('Indtast oplysninger'!Y70="Nej",0,'Indtast oplysninger'!Y66+'Indtast oplysninger'!Y67)</f>
        <v>0</v>
      </c>
      <c r="Z119" s="92">
        <f>IF('Indtast oplysninger'!Z70="Nej",0,'Indtast oplysninger'!Z66+'Indtast oplysninger'!Z67)</f>
        <v>0</v>
      </c>
      <c r="AA119" s="92">
        <f>IF('Indtast oplysninger'!AA70="Nej",0,'Indtast oplysninger'!AA66+'Indtast oplysninger'!AA67)</f>
        <v>0</v>
      </c>
      <c r="AB119" s="92">
        <f>IF('Indtast oplysninger'!AB70="Nej",0,'Indtast oplysninger'!AB66+'Indtast oplysninger'!AB67)</f>
        <v>0</v>
      </c>
      <c r="AC119" s="92">
        <f>IF('Indtast oplysninger'!AC70="Nej",0,'Indtast oplysninger'!AC66+'Indtast oplysninger'!AC67)</f>
        <v>0</v>
      </c>
      <c r="AD119" s="92">
        <f>IF('Indtast oplysninger'!AD70="Nej",0,'Indtast oplysninger'!AD66+'Indtast oplysninger'!AD67)</f>
        <v>0</v>
      </c>
      <c r="AE119" s="92">
        <f>IF('Indtast oplysninger'!AE70="Nej",0,'Indtast oplysninger'!AE66+'Indtast oplysninger'!AE67)</f>
        <v>0</v>
      </c>
      <c r="AF119" s="92">
        <f>IF('Indtast oplysninger'!AF70="Nej",0,'Indtast oplysninger'!AF66+'Indtast oplysninger'!AF67)</f>
        <v>0</v>
      </c>
      <c r="AG119" s="92">
        <f>IF('Indtast oplysninger'!AG70="Nej",0,'Indtast oplysninger'!AG66+'Indtast oplysninger'!AG67)</f>
        <v>0</v>
      </c>
      <c r="AH119" s="92">
        <f>IF('Indtast oplysninger'!AH70="Nej",0,'Indtast oplysninger'!AH66+'Indtast oplysninger'!AH67)</f>
        <v>0</v>
      </c>
      <c r="AI119" s="92">
        <f>IF('Indtast oplysninger'!AI70="Nej",0,'Indtast oplysninger'!AI66+'Indtast oplysninger'!AI67)</f>
        <v>0</v>
      </c>
      <c r="AJ119" s="92">
        <f>IF('Indtast oplysninger'!AJ70="Nej",0,'Indtast oplysninger'!AJ66+'Indtast oplysninger'!AJ67)</f>
        <v>0</v>
      </c>
      <c r="AK119" s="92">
        <f>IF('Indtast oplysninger'!AK70="Nej",0,'Indtast oplysninger'!AK66+'Indtast oplysninger'!AK67)</f>
        <v>0</v>
      </c>
      <c r="AL119" s="92">
        <f>IF('Indtast oplysninger'!AL70="Nej",0,'Indtast oplysninger'!AL66+'Indtast oplysninger'!AL67)</f>
        <v>0</v>
      </c>
      <c r="AM119" s="92">
        <f>IF('Indtast oplysninger'!AM70="Nej",0,'Indtast oplysninger'!AM66+'Indtast oplysninger'!AM67)</f>
        <v>0</v>
      </c>
      <c r="AN119" s="92">
        <f>IF('Indtast oplysninger'!AN70="Nej",0,'Indtast oplysninger'!AN66+'Indtast oplysninger'!AN67)</f>
        <v>0</v>
      </c>
      <c r="AO119" s="92">
        <f>IF('Indtast oplysninger'!AO70="Nej",0,'Indtast oplysninger'!AO66+'Indtast oplysninger'!AO67)</f>
        <v>0</v>
      </c>
      <c r="AP119" s="92">
        <f>IF('Indtast oplysninger'!AP70="Nej",0,'Indtast oplysninger'!AP66+'Indtast oplysninger'!AP67)</f>
        <v>0</v>
      </c>
      <c r="AQ119" s="92">
        <f>IF('Indtast oplysninger'!AQ70="Nej",0,'Indtast oplysninger'!AQ66+'Indtast oplysninger'!AQ67)</f>
        <v>0</v>
      </c>
      <c r="AR119" s="92">
        <f>IF('Indtast oplysninger'!AR70="Nej",0,'Indtast oplysninger'!AR66+'Indtast oplysninger'!AR67)</f>
        <v>0</v>
      </c>
      <c r="AS119" s="92">
        <f>IF('Indtast oplysninger'!AS70="Nej",0,'Indtast oplysninger'!AS66+'Indtast oplysninger'!AS67)</f>
        <v>0</v>
      </c>
      <c r="AT119" s="92">
        <f>IF('Indtast oplysninger'!AT70="Nej",0,'Indtast oplysninger'!AT66+'Indtast oplysninger'!AT67)</f>
        <v>0</v>
      </c>
      <c r="AU119" s="92">
        <f>IF('Indtast oplysninger'!AU70="Nej",0,'Indtast oplysninger'!AU66+'Indtast oplysninger'!AU67)</f>
        <v>0</v>
      </c>
      <c r="AV119" s="92">
        <f>IF('Indtast oplysninger'!AV70="Nej",0,'Indtast oplysninger'!AV66+'Indtast oplysninger'!AV67)</f>
        <v>0</v>
      </c>
      <c r="AW119" s="92">
        <f>IF('Indtast oplysninger'!AW70="Nej",0,'Indtast oplysninger'!AW66+'Indtast oplysninger'!AW67)</f>
        <v>0</v>
      </c>
      <c r="AX119" s="92">
        <f>IF('Indtast oplysninger'!AX70="Nej",0,'Indtast oplysninger'!AX66+'Indtast oplysninger'!AX67)</f>
        <v>0</v>
      </c>
      <c r="AY119" s="92">
        <f>IF('Indtast oplysninger'!AY70="Nej",0,'Indtast oplysninger'!AY66+'Indtast oplysninger'!AY67)</f>
        <v>0</v>
      </c>
      <c r="AZ119" s="92">
        <f>IF('Indtast oplysninger'!AZ70="Nej",0,'Indtast oplysninger'!AZ66+'Indtast oplysninger'!AZ67)</f>
        <v>0</v>
      </c>
      <c r="BA119" s="92">
        <f>IF('Indtast oplysninger'!BA70="Nej",0,'Indtast oplysninger'!BA66+'Indtast oplysninger'!BA67)</f>
        <v>0</v>
      </c>
      <c r="BB119" s="92">
        <f>IF('Indtast oplysninger'!BB70="Nej",0,'Indtast oplysninger'!BB66+'Indtast oplysninger'!BB67)</f>
        <v>0</v>
      </c>
      <c r="BC119" s="92">
        <f>IF('Indtast oplysninger'!BC70="Nej",0,'Indtast oplysninger'!BC66+'Indtast oplysninger'!BC67)</f>
        <v>0</v>
      </c>
      <c r="BD119" s="92">
        <f>IF('Indtast oplysninger'!BD70="Nej",0,'Indtast oplysninger'!BD66+'Indtast oplysninger'!BD67)</f>
        <v>0</v>
      </c>
      <c r="BE119" s="92">
        <f>IF('Indtast oplysninger'!BE70="Nej",0,'Indtast oplysninger'!BE66+'Indtast oplysninger'!BE67)</f>
        <v>0</v>
      </c>
      <c r="BF119" s="92">
        <f>IF('Indtast oplysninger'!BF70="Nej",0,'Indtast oplysninger'!BF66+'Indtast oplysninger'!BF67)</f>
        <v>0</v>
      </c>
      <c r="BG119" s="92">
        <f>IF('Indtast oplysninger'!BG70="Nej",0,'Indtast oplysninger'!BG66+'Indtast oplysninger'!BG67)</f>
        <v>0</v>
      </c>
      <c r="BH119" s="92">
        <f>IF('Indtast oplysninger'!BH70="Nej",0,'Indtast oplysninger'!BH66+'Indtast oplysninger'!BH67)</f>
        <v>0</v>
      </c>
      <c r="BI119" s="92">
        <f>IF('Indtast oplysninger'!BI70="Nej",0,'Indtast oplysninger'!BI66+'Indtast oplysninger'!BI67)</f>
        <v>0</v>
      </c>
      <c r="BJ119" s="92">
        <f>IF('Indtast oplysninger'!BJ70="Nej",0,'Indtast oplysninger'!BJ66+'Indtast oplysninger'!BJ67)</f>
        <v>0</v>
      </c>
      <c r="BK119" s="92">
        <f>IF('Indtast oplysninger'!BK70="Nej",0,'Indtast oplysninger'!BK66+'Indtast oplysninger'!BK67)</f>
        <v>0</v>
      </c>
    </row>
    <row r="120" spans="2:67" x14ac:dyDescent="0.4">
      <c r="B120" t="s">
        <v>165</v>
      </c>
      <c r="C120" s="99" t="s">
        <v>219</v>
      </c>
      <c r="D120" s="99" t="s">
        <v>218</v>
      </c>
      <c r="E120" s="92">
        <f>IF('Indtast oplysninger'!E64="Nej",1,
IF('Indtast oplysninger'!E72="Ja, på ydersiden af ruden",
Tabelværdier!$C$83,
VLOOKUP(E55,Tabelværdier!$A$78:$C$82,3,FALSE)))</f>
        <v>0.6</v>
      </c>
      <c r="F120" s="92">
        <f>IF('Indtast oplysninger'!F64="Nej",1,
IF('Indtast oplysninger'!F72="Ja, på ydersiden af ruden",
Tabelværdier!$C$83,
VLOOKUP(F55,Tabelværdier!$A$78:$C$82,3,FALSE)))</f>
        <v>0.65</v>
      </c>
      <c r="G120" s="92">
        <f>IF('Indtast oplysninger'!G64="Nej",1,
IF('Indtast oplysninger'!G72="Ja, på ydersiden af ruden",
Tabelværdier!$C$83,
VLOOKUP(G55,Tabelværdier!$A$78:$C$82,3,FALSE)))</f>
        <v>0.65</v>
      </c>
      <c r="H120" s="92">
        <f>IF('Indtast oplysninger'!H64="Nej",1,
IF('Indtast oplysninger'!H72="Ja, på ydersiden af ruden",
Tabelværdier!$C$83,
VLOOKUP(H55,Tabelværdier!$A$78:$C$82,3,FALSE)))</f>
        <v>0.5</v>
      </c>
      <c r="I120" s="92" t="e">
        <f>IF('Indtast oplysninger'!I64="Nej",1,
IF('Indtast oplysninger'!I72="Ja, på ydersiden af ruden",
Tabelværdier!$C$83,
VLOOKUP(I55,Tabelværdier!$A$78:$C$82,3,FALSE)))</f>
        <v>#N/A</v>
      </c>
      <c r="J120" s="92" t="e">
        <f>IF('Indtast oplysninger'!J64="Nej",1,
IF('Indtast oplysninger'!J72="Ja, på ydersiden af ruden",
Tabelværdier!$C$83,
VLOOKUP(J55,Tabelværdier!$A$78:$C$82,3,FALSE)))</f>
        <v>#N/A</v>
      </c>
      <c r="K120" s="92" t="e">
        <f>IF('Indtast oplysninger'!K64="Nej",1,
IF('Indtast oplysninger'!K72="Ja, på ydersiden af ruden",
Tabelværdier!$C$83,
VLOOKUP(K55,Tabelværdier!$A$78:$C$82,3,FALSE)))</f>
        <v>#N/A</v>
      </c>
      <c r="L120" s="92" t="e">
        <f>IF('Indtast oplysninger'!L64="Nej",1,
IF('Indtast oplysninger'!L72="Ja, på ydersiden af ruden",
Tabelværdier!$C$83,
VLOOKUP(L55,Tabelværdier!$A$78:$C$82,3,FALSE)))</f>
        <v>#N/A</v>
      </c>
      <c r="M120" s="92" t="e">
        <f>IF('Indtast oplysninger'!M64="Nej",1,
IF('Indtast oplysninger'!M72="Ja, på ydersiden af ruden",
Tabelværdier!$C$83,
VLOOKUP(M55,Tabelværdier!$A$78:$C$82,3,FALSE)))</f>
        <v>#N/A</v>
      </c>
      <c r="N120" s="92" t="e">
        <f>IF('Indtast oplysninger'!N64="Nej",1,
IF('Indtast oplysninger'!N72="Ja, på ydersiden af ruden",
Tabelværdier!$C$83,
VLOOKUP(N55,Tabelværdier!$A$78:$C$82,3,FALSE)))</f>
        <v>#N/A</v>
      </c>
      <c r="O120" s="92" t="e">
        <f>IF('Indtast oplysninger'!O64="Nej",1,
IF('Indtast oplysninger'!O72="Ja, på ydersiden af ruden",
Tabelværdier!$C$83,
VLOOKUP(O55,Tabelværdier!$A$78:$C$82,3,FALSE)))</f>
        <v>#N/A</v>
      </c>
      <c r="P120" s="92" t="e">
        <f>IF('Indtast oplysninger'!P64="Nej",1,
IF('Indtast oplysninger'!P72="Ja, på ydersiden af ruden",
Tabelværdier!$C$83,
VLOOKUP(P55,Tabelværdier!$A$78:$C$82,3,FALSE)))</f>
        <v>#N/A</v>
      </c>
      <c r="Q120" s="92" t="e">
        <f>IF('Indtast oplysninger'!Q64="Nej",1,
IF('Indtast oplysninger'!Q72="Ja, på ydersiden af ruden",
Tabelværdier!$C$83,
VLOOKUP(Q55,Tabelværdier!$A$78:$C$82,3,FALSE)))</f>
        <v>#N/A</v>
      </c>
      <c r="R120" s="92" t="e">
        <f>IF('Indtast oplysninger'!R64="Nej",1,
IF('Indtast oplysninger'!R72="Ja, på ydersiden af ruden",
Tabelværdier!$C$83,
VLOOKUP(R55,Tabelværdier!$A$78:$C$82,3,FALSE)))</f>
        <v>#N/A</v>
      </c>
      <c r="S120" s="92" t="e">
        <f>IF('Indtast oplysninger'!S64="Nej",1,
IF('Indtast oplysninger'!S72="Ja, på ydersiden af ruden",
Tabelværdier!$C$83,
VLOOKUP(S55,Tabelværdier!$A$78:$C$82,3,FALSE)))</f>
        <v>#N/A</v>
      </c>
      <c r="T120" s="92" t="e">
        <f>IF('Indtast oplysninger'!T64="Nej",1,
IF('Indtast oplysninger'!T72="Ja, på ydersiden af ruden",
Tabelværdier!$C$83,
VLOOKUP(T55,Tabelværdier!$A$78:$C$82,3,FALSE)))</f>
        <v>#N/A</v>
      </c>
      <c r="U120" s="92" t="e">
        <f>IF('Indtast oplysninger'!U64="Nej",1,
IF('Indtast oplysninger'!U72="Ja, på ydersiden af ruden",
Tabelværdier!$C$83,
VLOOKUP(U55,Tabelværdier!$A$78:$C$82,3,FALSE)))</f>
        <v>#N/A</v>
      </c>
      <c r="V120" s="92" t="e">
        <f>IF('Indtast oplysninger'!V64="Nej",1,
IF('Indtast oplysninger'!V72="Ja, på ydersiden af ruden",
Tabelværdier!$C$83,
VLOOKUP(V55,Tabelværdier!$A$78:$C$82,3,FALSE)))</f>
        <v>#N/A</v>
      </c>
      <c r="W120" s="92" t="e">
        <f>IF('Indtast oplysninger'!W64="Nej",1,
IF('Indtast oplysninger'!W72="Ja, på ydersiden af ruden",
Tabelværdier!$C$83,
VLOOKUP(W55,Tabelværdier!$A$78:$C$82,3,FALSE)))</f>
        <v>#N/A</v>
      </c>
      <c r="X120" s="92" t="e">
        <f>IF('Indtast oplysninger'!X64="Nej",1,
IF('Indtast oplysninger'!X72="Ja, på ydersiden af ruden",
Tabelværdier!$C$83,
VLOOKUP(X55,Tabelværdier!$A$78:$C$82,3,FALSE)))</f>
        <v>#N/A</v>
      </c>
      <c r="Y120" s="92" t="e">
        <f>IF('Indtast oplysninger'!Y64="Nej",1,
IF('Indtast oplysninger'!Y72="Ja, på ydersiden af ruden",
Tabelværdier!$C$83,
VLOOKUP(Y55,Tabelværdier!$A$78:$C$82,3,FALSE)))</f>
        <v>#N/A</v>
      </c>
      <c r="Z120" s="92" t="e">
        <f>IF('Indtast oplysninger'!Z64="Nej",1,
IF('Indtast oplysninger'!Z72="Ja, på ydersiden af ruden",
Tabelværdier!$C$83,
VLOOKUP(Z55,Tabelværdier!$A$78:$C$82,3,FALSE)))</f>
        <v>#N/A</v>
      </c>
      <c r="AA120" s="92" t="e">
        <f>IF('Indtast oplysninger'!AA64="Nej",1,
IF('Indtast oplysninger'!AA72="Ja, på ydersiden af ruden",
Tabelværdier!$C$83,
VLOOKUP(AA55,Tabelværdier!$A$78:$C$82,3,FALSE)))</f>
        <v>#N/A</v>
      </c>
      <c r="AB120" s="92" t="e">
        <f>IF('Indtast oplysninger'!AB64="Nej",1,
IF('Indtast oplysninger'!AB72="Ja, på ydersiden af ruden",
Tabelværdier!$C$83,
VLOOKUP(AB55,Tabelværdier!$A$78:$C$82,3,FALSE)))</f>
        <v>#N/A</v>
      </c>
      <c r="AC120" s="92" t="e">
        <f>IF('Indtast oplysninger'!AC64="Nej",1,
IF('Indtast oplysninger'!AC72="Ja, på ydersiden af ruden",
Tabelværdier!$C$83,
VLOOKUP(AC55,Tabelværdier!$A$78:$C$82,3,FALSE)))</f>
        <v>#N/A</v>
      </c>
      <c r="AD120" s="92" t="e">
        <f>IF('Indtast oplysninger'!AD64="Nej",1,
IF('Indtast oplysninger'!AD72="Ja, på ydersiden af ruden",
Tabelværdier!$C$83,
VLOOKUP(AD55,Tabelværdier!$A$78:$C$82,3,FALSE)))</f>
        <v>#N/A</v>
      </c>
      <c r="AE120" s="92" t="e">
        <f>IF('Indtast oplysninger'!AE64="Nej",1,
IF('Indtast oplysninger'!AE72="Ja, på ydersiden af ruden",
Tabelværdier!$C$83,
VLOOKUP(AE55,Tabelværdier!$A$78:$C$82,3,FALSE)))</f>
        <v>#N/A</v>
      </c>
      <c r="AF120" s="92" t="e">
        <f>IF('Indtast oplysninger'!AF64="Nej",1,
IF('Indtast oplysninger'!AF72="Ja, på ydersiden af ruden",
Tabelværdier!$C$83,
VLOOKUP(AF55,Tabelværdier!$A$78:$C$82,3,FALSE)))</f>
        <v>#N/A</v>
      </c>
      <c r="AG120" s="92" t="e">
        <f>IF('Indtast oplysninger'!AG64="Nej",1,
IF('Indtast oplysninger'!AG72="Ja, på ydersiden af ruden",
Tabelværdier!$C$83,
VLOOKUP(AG55,Tabelværdier!$A$78:$C$82,3,FALSE)))</f>
        <v>#N/A</v>
      </c>
      <c r="AH120" s="92" t="e">
        <f>IF('Indtast oplysninger'!AH64="Nej",1,
IF('Indtast oplysninger'!AH72="Ja, på ydersiden af ruden",
Tabelværdier!$C$83,
VLOOKUP(AH55,Tabelværdier!$A$78:$C$82,3,FALSE)))</f>
        <v>#N/A</v>
      </c>
      <c r="AI120" s="92" t="e">
        <f>IF('Indtast oplysninger'!AI64="Nej",1,
IF('Indtast oplysninger'!AI72="Ja, på ydersiden af ruden",
Tabelværdier!$C$83,
VLOOKUP(AI55,Tabelværdier!$A$78:$C$82,3,FALSE)))</f>
        <v>#N/A</v>
      </c>
      <c r="AJ120" s="92" t="e">
        <f>IF('Indtast oplysninger'!AJ64="Nej",1,
IF('Indtast oplysninger'!AJ72="Ja, på ydersiden af ruden",
Tabelværdier!$C$83,
VLOOKUP(AJ55,Tabelværdier!$A$78:$C$82,3,FALSE)))</f>
        <v>#N/A</v>
      </c>
      <c r="AK120" s="92" t="e">
        <f>IF('Indtast oplysninger'!AK64="Nej",1,
IF('Indtast oplysninger'!AK72="Ja, på ydersiden af ruden",
Tabelværdier!$C$83,
VLOOKUP(AK55,Tabelværdier!$A$78:$C$82,3,FALSE)))</f>
        <v>#N/A</v>
      </c>
      <c r="AL120" s="92" t="e">
        <f>IF('Indtast oplysninger'!AL64="Nej",1,
IF('Indtast oplysninger'!AL72="Ja, på ydersiden af ruden",
Tabelværdier!$C$83,
VLOOKUP(AL55,Tabelværdier!$A$78:$C$82,3,FALSE)))</f>
        <v>#N/A</v>
      </c>
      <c r="AM120" s="92" t="e">
        <f>IF('Indtast oplysninger'!AM64="Nej",1,
IF('Indtast oplysninger'!AM72="Ja, på ydersiden af ruden",
Tabelværdier!$C$83,
VLOOKUP(AM55,Tabelværdier!$A$78:$C$82,3,FALSE)))</f>
        <v>#N/A</v>
      </c>
      <c r="AN120" s="92" t="e">
        <f>IF('Indtast oplysninger'!AN64="Nej",1,
IF('Indtast oplysninger'!AN72="Ja, på ydersiden af ruden",
Tabelværdier!$C$83,
VLOOKUP(AN55,Tabelværdier!$A$78:$C$82,3,FALSE)))</f>
        <v>#N/A</v>
      </c>
      <c r="AO120" s="92" t="e">
        <f>IF('Indtast oplysninger'!AO64="Nej",1,
IF('Indtast oplysninger'!AO72="Ja, på ydersiden af ruden",
Tabelværdier!$C$83,
VLOOKUP(AO55,Tabelværdier!$A$78:$C$82,3,FALSE)))</f>
        <v>#N/A</v>
      </c>
      <c r="AP120" s="92" t="e">
        <f>IF('Indtast oplysninger'!AP64="Nej",1,
IF('Indtast oplysninger'!AP72="Ja, på ydersiden af ruden",
Tabelværdier!$C$83,
VLOOKUP(AP55,Tabelværdier!$A$78:$C$82,3,FALSE)))</f>
        <v>#N/A</v>
      </c>
      <c r="AQ120" s="92" t="e">
        <f>IF('Indtast oplysninger'!AQ64="Nej",1,
IF('Indtast oplysninger'!AQ72="Ja, på ydersiden af ruden",
Tabelværdier!$C$83,
VLOOKUP(AQ55,Tabelværdier!$A$78:$C$82,3,FALSE)))</f>
        <v>#N/A</v>
      </c>
      <c r="AR120" s="92" t="e">
        <f>IF('Indtast oplysninger'!AR64="Nej",1,
IF('Indtast oplysninger'!AR72="Ja, på ydersiden af ruden",
Tabelværdier!$C$83,
VLOOKUP(AR55,Tabelværdier!$A$78:$C$82,3,FALSE)))</f>
        <v>#N/A</v>
      </c>
      <c r="AS120" s="92" t="e">
        <f>IF('Indtast oplysninger'!AS64="Nej",1,
IF('Indtast oplysninger'!AS72="Ja, på ydersiden af ruden",
Tabelværdier!$C$83,
VLOOKUP(AS55,Tabelværdier!$A$78:$C$82,3,FALSE)))</f>
        <v>#N/A</v>
      </c>
      <c r="AT120" s="92" t="e">
        <f>IF('Indtast oplysninger'!AT64="Nej",1,
IF('Indtast oplysninger'!AT72="Ja, på ydersiden af ruden",
Tabelværdier!$C$83,
VLOOKUP(AT55,Tabelværdier!$A$78:$C$82,3,FALSE)))</f>
        <v>#N/A</v>
      </c>
      <c r="AU120" s="92" t="e">
        <f>IF('Indtast oplysninger'!AU64="Nej",1,
IF('Indtast oplysninger'!AU72="Ja, på ydersiden af ruden",
Tabelværdier!$C$83,
VLOOKUP(AU55,Tabelværdier!$A$78:$C$82,3,FALSE)))</f>
        <v>#N/A</v>
      </c>
      <c r="AV120" s="92" t="e">
        <f>IF('Indtast oplysninger'!AV64="Nej",1,
IF('Indtast oplysninger'!AV72="Ja, på ydersiden af ruden",
Tabelværdier!$C$83,
VLOOKUP(AV55,Tabelværdier!$A$78:$C$82,3,FALSE)))</f>
        <v>#N/A</v>
      </c>
      <c r="AW120" s="92" t="e">
        <f>IF('Indtast oplysninger'!AW64="Nej",1,
IF('Indtast oplysninger'!AW72="Ja, på ydersiden af ruden",
Tabelværdier!$C$83,
VLOOKUP(AW55,Tabelværdier!$A$78:$C$82,3,FALSE)))</f>
        <v>#N/A</v>
      </c>
      <c r="AX120" s="92" t="e">
        <f>IF('Indtast oplysninger'!AX64="Nej",1,
IF('Indtast oplysninger'!AX72="Ja, på ydersiden af ruden",
Tabelværdier!$C$83,
VLOOKUP(AX55,Tabelværdier!$A$78:$C$82,3,FALSE)))</f>
        <v>#N/A</v>
      </c>
      <c r="AY120" s="92" t="e">
        <f>IF('Indtast oplysninger'!AY64="Nej",1,
IF('Indtast oplysninger'!AY72="Ja, på ydersiden af ruden",
Tabelværdier!$C$83,
VLOOKUP(AY55,Tabelværdier!$A$78:$C$82,3,FALSE)))</f>
        <v>#N/A</v>
      </c>
      <c r="AZ120" s="92" t="e">
        <f>IF('Indtast oplysninger'!AZ64="Nej",1,
IF('Indtast oplysninger'!AZ72="Ja, på ydersiden af ruden",
Tabelværdier!$C$83,
VLOOKUP(AZ55,Tabelværdier!$A$78:$C$82,3,FALSE)))</f>
        <v>#N/A</v>
      </c>
      <c r="BA120" s="92" t="e">
        <f>IF('Indtast oplysninger'!BA64="Nej",1,
IF('Indtast oplysninger'!BA72="Ja, på ydersiden af ruden",
Tabelværdier!$C$83,
VLOOKUP(BA55,Tabelværdier!$A$78:$C$82,3,FALSE)))</f>
        <v>#N/A</v>
      </c>
      <c r="BB120" s="92" t="e">
        <f>IF('Indtast oplysninger'!BB64="Nej",1,
IF('Indtast oplysninger'!BB72="Ja, på ydersiden af ruden",
Tabelværdier!$C$83,
VLOOKUP(BB55,Tabelværdier!$A$78:$C$82,3,FALSE)))</f>
        <v>#N/A</v>
      </c>
      <c r="BC120" s="92" t="e">
        <f>IF('Indtast oplysninger'!BC64="Nej",1,
IF('Indtast oplysninger'!BC72="Ja, på ydersiden af ruden",
Tabelværdier!$C$83,
VLOOKUP(BC55,Tabelværdier!$A$78:$C$82,3,FALSE)))</f>
        <v>#N/A</v>
      </c>
      <c r="BD120" s="92" t="e">
        <f>IF('Indtast oplysninger'!BD64="Nej",1,
IF('Indtast oplysninger'!BD72="Ja, på ydersiden af ruden",
Tabelværdier!$C$83,
VLOOKUP(BD55,Tabelværdier!$A$78:$C$82,3,FALSE)))</f>
        <v>#N/A</v>
      </c>
      <c r="BE120" s="92" t="e">
        <f>IF('Indtast oplysninger'!BE64="Nej",1,
IF('Indtast oplysninger'!BE72="Ja, på ydersiden af ruden",
Tabelværdier!$C$83,
VLOOKUP(BE55,Tabelværdier!$A$78:$C$82,3,FALSE)))</f>
        <v>#N/A</v>
      </c>
      <c r="BF120" s="92" t="e">
        <f>IF('Indtast oplysninger'!BF64="Nej",1,
IF('Indtast oplysninger'!BF72="Ja, på ydersiden af ruden",
Tabelværdier!$C$83,
VLOOKUP(BF55,Tabelværdier!$A$78:$C$82,3,FALSE)))</f>
        <v>#N/A</v>
      </c>
      <c r="BG120" s="92" t="e">
        <f>IF('Indtast oplysninger'!BG64="Nej",1,
IF('Indtast oplysninger'!BG72="Ja, på ydersiden af ruden",
Tabelværdier!$C$83,
VLOOKUP(BG55,Tabelværdier!$A$78:$C$82,3,FALSE)))</f>
        <v>#N/A</v>
      </c>
      <c r="BH120" s="92" t="e">
        <f>IF('Indtast oplysninger'!BH64="Nej",1,
IF('Indtast oplysninger'!BH72="Ja, på ydersiden af ruden",
Tabelværdier!$C$83,
VLOOKUP(BH55,Tabelværdier!$A$78:$C$82,3,FALSE)))</f>
        <v>#N/A</v>
      </c>
      <c r="BI120" s="92" t="e">
        <f>IF('Indtast oplysninger'!BI64="Nej",1,
IF('Indtast oplysninger'!BI72="Ja, på ydersiden af ruden",
Tabelværdier!$C$83,
VLOOKUP(BI55,Tabelværdier!$A$78:$C$82,3,FALSE)))</f>
        <v>#N/A</v>
      </c>
      <c r="BJ120" s="92" t="e">
        <f>IF('Indtast oplysninger'!BJ64="Nej",1,
IF('Indtast oplysninger'!BJ72="Ja, på ydersiden af ruden",
Tabelværdier!$C$83,
VLOOKUP(BJ55,Tabelværdier!$A$78:$C$82,3,FALSE)))</f>
        <v>#N/A</v>
      </c>
      <c r="BK120" s="92" t="e">
        <f>IF('Indtast oplysninger'!BK64="Nej",1,
IF('Indtast oplysninger'!BK72="Ja, på ydersiden af ruden",
Tabelværdier!$C$83,
VLOOKUP(BK55,Tabelværdier!$A$78:$C$82,3,FALSE)))</f>
        <v>#N/A</v>
      </c>
    </row>
    <row r="121" spans="2:67" x14ac:dyDescent="0.4">
      <c r="B121" t="s">
        <v>166</v>
      </c>
      <c r="C121" s="99" t="s">
        <v>219</v>
      </c>
      <c r="D121" s="99" t="s">
        <v>218</v>
      </c>
      <c r="E121" s="92">
        <f>IF('Indtast oplysninger'!E64="Nej",1,
VLOOKUP('Indtast oplysninger'!E74,Tabelværdier!$A$107:$C$117,3,FALSE))</f>
        <v>1</v>
      </c>
      <c r="F121" s="92">
        <f>IF('Indtast oplysninger'!F64="Nej",1,
VLOOKUP('Indtast oplysninger'!F74,Tabelværdier!$A$107:$C$117,3,FALSE))</f>
        <v>1</v>
      </c>
      <c r="G121" s="92">
        <f>IF('Indtast oplysninger'!G64="Nej",1,
VLOOKUP('Indtast oplysninger'!G74,Tabelværdier!$A$107:$C$117,3,FALSE))</f>
        <v>1</v>
      </c>
      <c r="H121" s="92">
        <f>IF('Indtast oplysninger'!H64="Nej",1,
VLOOKUP('Indtast oplysninger'!H74,Tabelværdier!$A$107:$C$117,3,FALSE))</f>
        <v>1</v>
      </c>
      <c r="I121" s="92">
        <f>IF('Indtast oplysninger'!I64="Nej",1,
VLOOKUP('Indtast oplysninger'!I74,Tabelværdier!$A$107:$C$117,3,FALSE))</f>
        <v>1</v>
      </c>
      <c r="J121" s="92">
        <f>IF('Indtast oplysninger'!J64="Nej",1,
VLOOKUP('Indtast oplysninger'!J74,Tabelværdier!$A$107:$C$117,3,FALSE))</f>
        <v>1</v>
      </c>
      <c r="K121" s="92">
        <f>IF('Indtast oplysninger'!K64="Nej",1,
VLOOKUP('Indtast oplysninger'!K74,Tabelværdier!$A$107:$C$117,3,FALSE))</f>
        <v>1</v>
      </c>
      <c r="L121" s="92">
        <f>IF('Indtast oplysninger'!L64="Nej",1,
VLOOKUP('Indtast oplysninger'!L74,Tabelværdier!$A$107:$C$117,3,FALSE))</f>
        <v>1</v>
      </c>
      <c r="M121" s="92">
        <f>IF('Indtast oplysninger'!M64="Nej",1,
VLOOKUP('Indtast oplysninger'!M74,Tabelværdier!$A$107:$C$117,3,FALSE))</f>
        <v>1</v>
      </c>
      <c r="N121" s="92">
        <f>IF('Indtast oplysninger'!N64="Nej",1,
VLOOKUP('Indtast oplysninger'!N74,Tabelværdier!$A$107:$C$117,3,FALSE))</f>
        <v>1</v>
      </c>
      <c r="O121" s="92">
        <f>IF('Indtast oplysninger'!O64="Nej",1,
VLOOKUP('Indtast oplysninger'!O74,Tabelværdier!$A$107:$C$117,3,FALSE))</f>
        <v>1</v>
      </c>
      <c r="P121" s="92">
        <f>IF('Indtast oplysninger'!P64="Nej",1,
VLOOKUP('Indtast oplysninger'!P74,Tabelværdier!$A$107:$C$117,3,FALSE))</f>
        <v>1</v>
      </c>
      <c r="Q121" s="92">
        <f>IF('Indtast oplysninger'!Q64="Nej",1,
VLOOKUP('Indtast oplysninger'!Q74,Tabelværdier!$A$107:$C$117,3,FALSE))</f>
        <v>1</v>
      </c>
      <c r="R121" s="92">
        <f>IF('Indtast oplysninger'!R64="Nej",1,
VLOOKUP('Indtast oplysninger'!R74,Tabelværdier!$A$107:$C$117,3,FALSE))</f>
        <v>1</v>
      </c>
      <c r="S121" s="92">
        <f>IF('Indtast oplysninger'!S64="Nej",1,
VLOOKUP('Indtast oplysninger'!S74,Tabelværdier!$A$107:$C$117,3,FALSE))</f>
        <v>1</v>
      </c>
      <c r="T121" s="92">
        <f>IF('Indtast oplysninger'!T64="Nej",1,
VLOOKUP('Indtast oplysninger'!T74,Tabelværdier!$A$107:$C$117,3,FALSE))</f>
        <v>1</v>
      </c>
      <c r="U121" s="92">
        <f>IF('Indtast oplysninger'!U64="Nej",1,
VLOOKUP('Indtast oplysninger'!U74,Tabelværdier!$A$107:$C$117,3,FALSE))</f>
        <v>1</v>
      </c>
      <c r="V121" s="92">
        <f>IF('Indtast oplysninger'!V64="Nej",1,
VLOOKUP('Indtast oplysninger'!V74,Tabelværdier!$A$107:$C$117,3,FALSE))</f>
        <v>1</v>
      </c>
      <c r="W121" s="92">
        <f>IF('Indtast oplysninger'!W64="Nej",1,
VLOOKUP('Indtast oplysninger'!W74,Tabelværdier!$A$107:$C$117,3,FALSE))</f>
        <v>1</v>
      </c>
      <c r="X121" s="92">
        <f>IF('Indtast oplysninger'!X64="Nej",1,
VLOOKUP('Indtast oplysninger'!X74,Tabelværdier!$A$107:$C$117,3,FALSE))</f>
        <v>1</v>
      </c>
      <c r="Y121" s="92">
        <f>IF('Indtast oplysninger'!Y64="Nej",1,
VLOOKUP('Indtast oplysninger'!Y74,Tabelværdier!$A$107:$C$117,3,FALSE))</f>
        <v>1</v>
      </c>
      <c r="Z121" s="92">
        <f>IF('Indtast oplysninger'!Z64="Nej",1,
VLOOKUP('Indtast oplysninger'!Z74,Tabelværdier!$A$107:$C$117,3,FALSE))</f>
        <v>1</v>
      </c>
      <c r="AA121" s="92">
        <f>IF('Indtast oplysninger'!AA64="Nej",1,
VLOOKUP('Indtast oplysninger'!AA74,Tabelværdier!$A$107:$C$117,3,FALSE))</f>
        <v>1</v>
      </c>
      <c r="AB121" s="92">
        <f>IF('Indtast oplysninger'!AB64="Nej",1,
VLOOKUP('Indtast oplysninger'!AB74,Tabelværdier!$A$107:$C$117,3,FALSE))</f>
        <v>1</v>
      </c>
      <c r="AC121" s="92">
        <f>IF('Indtast oplysninger'!AC64="Nej",1,
VLOOKUP('Indtast oplysninger'!AC74,Tabelværdier!$A$107:$C$117,3,FALSE))</f>
        <v>1</v>
      </c>
      <c r="AD121" s="92">
        <f>IF('Indtast oplysninger'!AD64="Nej",1,
VLOOKUP('Indtast oplysninger'!AD74,Tabelværdier!$A$107:$C$117,3,FALSE))</f>
        <v>1</v>
      </c>
      <c r="AE121" s="92">
        <f>IF('Indtast oplysninger'!AE64="Nej",1,
VLOOKUP('Indtast oplysninger'!AE74,Tabelværdier!$A$107:$C$117,3,FALSE))</f>
        <v>1</v>
      </c>
      <c r="AF121" s="92">
        <f>IF('Indtast oplysninger'!AF64="Nej",1,
VLOOKUP('Indtast oplysninger'!AF74,Tabelværdier!$A$107:$C$117,3,FALSE))</f>
        <v>1</v>
      </c>
      <c r="AG121" s="92">
        <f>IF('Indtast oplysninger'!AG64="Nej",1,
VLOOKUP('Indtast oplysninger'!AG74,Tabelværdier!$A$107:$C$117,3,FALSE))</f>
        <v>1</v>
      </c>
      <c r="AH121" s="92">
        <f>IF('Indtast oplysninger'!AH64="Nej",1,
VLOOKUP('Indtast oplysninger'!AH74,Tabelværdier!$A$107:$C$117,3,FALSE))</f>
        <v>1</v>
      </c>
      <c r="AI121" s="92">
        <f>IF('Indtast oplysninger'!AI64="Nej",1,
VLOOKUP('Indtast oplysninger'!AI74,Tabelværdier!$A$107:$C$117,3,FALSE))</f>
        <v>1</v>
      </c>
      <c r="AJ121" s="92">
        <f>IF('Indtast oplysninger'!AJ64="Nej",1,
VLOOKUP('Indtast oplysninger'!AJ74,Tabelværdier!$A$107:$C$117,3,FALSE))</f>
        <v>1</v>
      </c>
      <c r="AK121" s="92">
        <f>IF('Indtast oplysninger'!AK64="Nej",1,
VLOOKUP('Indtast oplysninger'!AK74,Tabelværdier!$A$107:$C$117,3,FALSE))</f>
        <v>1</v>
      </c>
      <c r="AL121" s="92">
        <f>IF('Indtast oplysninger'!AL64="Nej",1,
VLOOKUP('Indtast oplysninger'!AL74,Tabelværdier!$A$107:$C$117,3,FALSE))</f>
        <v>1</v>
      </c>
      <c r="AM121" s="92">
        <f>IF('Indtast oplysninger'!AM64="Nej",1,
VLOOKUP('Indtast oplysninger'!AM74,Tabelværdier!$A$107:$C$117,3,FALSE))</f>
        <v>1</v>
      </c>
      <c r="AN121" s="92">
        <f>IF('Indtast oplysninger'!AN64="Nej",1,
VLOOKUP('Indtast oplysninger'!AN74,Tabelværdier!$A$107:$C$117,3,FALSE))</f>
        <v>1</v>
      </c>
      <c r="AO121" s="92">
        <f>IF('Indtast oplysninger'!AO64="Nej",1,
VLOOKUP('Indtast oplysninger'!AO74,Tabelværdier!$A$107:$C$117,3,FALSE))</f>
        <v>1</v>
      </c>
      <c r="AP121" s="92">
        <f>IF('Indtast oplysninger'!AP64="Nej",1,
VLOOKUP('Indtast oplysninger'!AP74,Tabelværdier!$A$107:$C$117,3,FALSE))</f>
        <v>1</v>
      </c>
      <c r="AQ121" s="92">
        <f>IF('Indtast oplysninger'!AQ64="Nej",1,
VLOOKUP('Indtast oplysninger'!AQ74,Tabelværdier!$A$107:$C$117,3,FALSE))</f>
        <v>1</v>
      </c>
      <c r="AR121" s="92">
        <f>IF('Indtast oplysninger'!AR64="Nej",1,
VLOOKUP('Indtast oplysninger'!AR74,Tabelværdier!$A$107:$C$117,3,FALSE))</f>
        <v>1</v>
      </c>
      <c r="AS121" s="92">
        <f>IF('Indtast oplysninger'!AS64="Nej",1,
VLOOKUP('Indtast oplysninger'!AS74,Tabelværdier!$A$107:$C$117,3,FALSE))</f>
        <v>1</v>
      </c>
      <c r="AT121" s="92">
        <f>IF('Indtast oplysninger'!AT64="Nej",1,
VLOOKUP('Indtast oplysninger'!AT74,Tabelværdier!$A$107:$C$117,3,FALSE))</f>
        <v>1</v>
      </c>
      <c r="AU121" s="92">
        <f>IF('Indtast oplysninger'!AU64="Nej",1,
VLOOKUP('Indtast oplysninger'!AU74,Tabelværdier!$A$107:$C$117,3,FALSE))</f>
        <v>1</v>
      </c>
      <c r="AV121" s="92">
        <f>IF('Indtast oplysninger'!AV64="Nej",1,
VLOOKUP('Indtast oplysninger'!AV74,Tabelværdier!$A$107:$C$117,3,FALSE))</f>
        <v>1</v>
      </c>
      <c r="AW121" s="92">
        <f>IF('Indtast oplysninger'!AW64="Nej",1,
VLOOKUP('Indtast oplysninger'!AW74,Tabelværdier!$A$107:$C$117,3,FALSE))</f>
        <v>1</v>
      </c>
      <c r="AX121" s="92">
        <f>IF('Indtast oplysninger'!AX64="Nej",1,
VLOOKUP('Indtast oplysninger'!AX74,Tabelværdier!$A$107:$C$117,3,FALSE))</f>
        <v>1</v>
      </c>
      <c r="AY121" s="92">
        <f>IF('Indtast oplysninger'!AY64="Nej",1,
VLOOKUP('Indtast oplysninger'!AY74,Tabelværdier!$A$107:$C$117,3,FALSE))</f>
        <v>1</v>
      </c>
      <c r="AZ121" s="92">
        <f>IF('Indtast oplysninger'!AZ64="Nej",1,
VLOOKUP('Indtast oplysninger'!AZ74,Tabelværdier!$A$107:$C$117,3,FALSE))</f>
        <v>1</v>
      </c>
      <c r="BA121" s="92">
        <f>IF('Indtast oplysninger'!BA64="Nej",1,
VLOOKUP('Indtast oplysninger'!BA74,Tabelværdier!$A$107:$C$117,3,FALSE))</f>
        <v>1</v>
      </c>
      <c r="BB121" s="92">
        <f>IF('Indtast oplysninger'!BB64="Nej",1,
VLOOKUP('Indtast oplysninger'!BB74,Tabelværdier!$A$107:$C$117,3,FALSE))</f>
        <v>1</v>
      </c>
      <c r="BC121" s="92">
        <f>IF('Indtast oplysninger'!BC64="Nej",1,
VLOOKUP('Indtast oplysninger'!BC74,Tabelværdier!$A$107:$C$117,3,FALSE))</f>
        <v>1</v>
      </c>
      <c r="BD121" s="92">
        <f>IF('Indtast oplysninger'!BD64="Nej",1,
VLOOKUP('Indtast oplysninger'!BD74,Tabelværdier!$A$107:$C$117,3,FALSE))</f>
        <v>1</v>
      </c>
      <c r="BE121" s="92">
        <f>IF('Indtast oplysninger'!BE64="Nej",1,
VLOOKUP('Indtast oplysninger'!BE74,Tabelværdier!$A$107:$C$117,3,FALSE))</f>
        <v>1</v>
      </c>
      <c r="BF121" s="92">
        <f>IF('Indtast oplysninger'!BF64="Nej",1,
VLOOKUP('Indtast oplysninger'!BF74,Tabelværdier!$A$107:$C$117,3,FALSE))</f>
        <v>1</v>
      </c>
      <c r="BG121" s="92">
        <f>IF('Indtast oplysninger'!BG64="Nej",1,
VLOOKUP('Indtast oplysninger'!BG74,Tabelværdier!$A$107:$C$117,3,FALSE))</f>
        <v>1</v>
      </c>
      <c r="BH121" s="92">
        <f>IF('Indtast oplysninger'!BH64="Nej",1,
VLOOKUP('Indtast oplysninger'!BH74,Tabelværdier!$A$107:$C$117,3,FALSE))</f>
        <v>1</v>
      </c>
      <c r="BI121" s="92">
        <f>IF('Indtast oplysninger'!BI64="Nej",1,
VLOOKUP('Indtast oplysninger'!BI74,Tabelværdier!$A$107:$C$117,3,FALSE))</f>
        <v>1</v>
      </c>
      <c r="BJ121" s="92">
        <f>IF('Indtast oplysninger'!BJ64="Nej",1,
VLOOKUP('Indtast oplysninger'!BJ74,Tabelværdier!$A$107:$C$117,3,FALSE))</f>
        <v>1</v>
      </c>
      <c r="BK121" s="92">
        <f>IF('Indtast oplysninger'!BK64="Nej",1,
VLOOKUP('Indtast oplysninger'!BK74,Tabelværdier!$A$107:$C$117,3,FALSE))</f>
        <v>1</v>
      </c>
    </row>
    <row r="122" spans="2:67" x14ac:dyDescent="0.4">
      <c r="B122" t="s">
        <v>167</v>
      </c>
      <c r="C122" s="99" t="s">
        <v>219</v>
      </c>
      <c r="D122" s="99" t="s">
        <v>218</v>
      </c>
      <c r="E122" s="92">
        <f>IF('Indtast oplysninger'!E64="Nej",1,
VLOOKUP('Indtast oplysninger'!E75,Tabelværdier!$A$121:$C$131,3,FALSE))</f>
        <v>1</v>
      </c>
      <c r="F122" s="92">
        <f>IF('Indtast oplysninger'!F64="Nej",1,
VLOOKUP('Indtast oplysninger'!F75,Tabelværdier!$A$121:$C$131,3,FALSE))</f>
        <v>0.9</v>
      </c>
      <c r="G122" s="92">
        <f>IF('Indtast oplysninger'!G64="Nej",1,
VLOOKUP('Indtast oplysninger'!G75,Tabelværdier!$A$121:$C$131,3,FALSE))</f>
        <v>0.9</v>
      </c>
      <c r="H122" s="92">
        <f>IF('Indtast oplysninger'!H64="Nej",1,
VLOOKUP('Indtast oplysninger'!H75,Tabelværdier!$A$121:$C$131,3,FALSE))</f>
        <v>0.9</v>
      </c>
      <c r="I122" s="92">
        <f>IF('Indtast oplysninger'!I64="Nej",1,
VLOOKUP('Indtast oplysninger'!I75,Tabelværdier!$A$121:$C$131,3,FALSE))</f>
        <v>1</v>
      </c>
      <c r="J122" s="92">
        <f>IF('Indtast oplysninger'!J64="Nej",1,
VLOOKUP('Indtast oplysninger'!J75,Tabelværdier!$A$121:$C$131,3,FALSE))</f>
        <v>1</v>
      </c>
      <c r="K122" s="92">
        <f>IF('Indtast oplysninger'!K64="Nej",1,
VLOOKUP('Indtast oplysninger'!K75,Tabelværdier!$A$121:$C$131,3,FALSE))</f>
        <v>1</v>
      </c>
      <c r="L122" s="92">
        <f>IF('Indtast oplysninger'!L64="Nej",1,
VLOOKUP('Indtast oplysninger'!L75,Tabelværdier!$A$121:$C$131,3,FALSE))</f>
        <v>1</v>
      </c>
      <c r="M122" s="92">
        <f>IF('Indtast oplysninger'!M64="Nej",1,
VLOOKUP('Indtast oplysninger'!M75,Tabelværdier!$A$121:$C$131,3,FALSE))</f>
        <v>1</v>
      </c>
      <c r="N122" s="92">
        <f>IF('Indtast oplysninger'!N64="Nej",1,
VLOOKUP('Indtast oplysninger'!N75,Tabelværdier!$A$121:$C$131,3,FALSE))</f>
        <v>1</v>
      </c>
      <c r="O122" s="92">
        <f>IF('Indtast oplysninger'!O64="Nej",1,
VLOOKUP('Indtast oplysninger'!O75,Tabelværdier!$A$121:$C$131,3,FALSE))</f>
        <v>1</v>
      </c>
      <c r="P122" s="92">
        <f>IF('Indtast oplysninger'!P64="Nej",1,
VLOOKUP('Indtast oplysninger'!P75,Tabelværdier!$A$121:$C$131,3,FALSE))</f>
        <v>1</v>
      </c>
      <c r="Q122" s="92">
        <f>IF('Indtast oplysninger'!Q64="Nej",1,
VLOOKUP('Indtast oplysninger'!Q75,Tabelværdier!$A$121:$C$131,3,FALSE))</f>
        <v>1</v>
      </c>
      <c r="R122" s="92">
        <f>IF('Indtast oplysninger'!R64="Nej",1,
VLOOKUP('Indtast oplysninger'!R75,Tabelværdier!$A$121:$C$131,3,FALSE))</f>
        <v>1</v>
      </c>
      <c r="S122" s="92">
        <f>IF('Indtast oplysninger'!S64="Nej",1,
VLOOKUP('Indtast oplysninger'!S75,Tabelværdier!$A$121:$C$131,3,FALSE))</f>
        <v>1</v>
      </c>
      <c r="T122" s="92">
        <f>IF('Indtast oplysninger'!T64="Nej",1,
VLOOKUP('Indtast oplysninger'!T75,Tabelværdier!$A$121:$C$131,3,FALSE))</f>
        <v>1</v>
      </c>
      <c r="U122" s="92">
        <f>IF('Indtast oplysninger'!U64="Nej",1,
VLOOKUP('Indtast oplysninger'!U75,Tabelværdier!$A$121:$C$131,3,FALSE))</f>
        <v>1</v>
      </c>
      <c r="V122" s="92">
        <f>IF('Indtast oplysninger'!V64="Nej",1,
VLOOKUP('Indtast oplysninger'!V75,Tabelværdier!$A$121:$C$131,3,FALSE))</f>
        <v>1</v>
      </c>
      <c r="W122" s="92">
        <f>IF('Indtast oplysninger'!W64="Nej",1,
VLOOKUP('Indtast oplysninger'!W75,Tabelværdier!$A$121:$C$131,3,FALSE))</f>
        <v>1</v>
      </c>
      <c r="X122" s="92">
        <f>IF('Indtast oplysninger'!X64="Nej",1,
VLOOKUP('Indtast oplysninger'!X75,Tabelværdier!$A$121:$C$131,3,FALSE))</f>
        <v>1</v>
      </c>
      <c r="Y122" s="92">
        <f>IF('Indtast oplysninger'!Y64="Nej",1,
VLOOKUP('Indtast oplysninger'!Y75,Tabelværdier!$A$121:$C$131,3,FALSE))</f>
        <v>1</v>
      </c>
      <c r="Z122" s="92">
        <f>IF('Indtast oplysninger'!Z64="Nej",1,
VLOOKUP('Indtast oplysninger'!Z75,Tabelværdier!$A$121:$C$131,3,FALSE))</f>
        <v>1</v>
      </c>
      <c r="AA122" s="92">
        <f>IF('Indtast oplysninger'!AA64="Nej",1,
VLOOKUP('Indtast oplysninger'!AA75,Tabelværdier!$A$121:$C$131,3,FALSE))</f>
        <v>1</v>
      </c>
      <c r="AB122" s="92">
        <f>IF('Indtast oplysninger'!AB64="Nej",1,
VLOOKUP('Indtast oplysninger'!AB75,Tabelværdier!$A$121:$C$131,3,FALSE))</f>
        <v>1</v>
      </c>
      <c r="AC122" s="92">
        <f>IF('Indtast oplysninger'!AC64="Nej",1,
VLOOKUP('Indtast oplysninger'!AC75,Tabelværdier!$A$121:$C$131,3,FALSE))</f>
        <v>1</v>
      </c>
      <c r="AD122" s="92">
        <f>IF('Indtast oplysninger'!AD64="Nej",1,
VLOOKUP('Indtast oplysninger'!AD75,Tabelværdier!$A$121:$C$131,3,FALSE))</f>
        <v>1</v>
      </c>
      <c r="AE122" s="92">
        <f>IF('Indtast oplysninger'!AE64="Nej",1,
VLOOKUP('Indtast oplysninger'!AE75,Tabelværdier!$A$121:$C$131,3,FALSE))</f>
        <v>1</v>
      </c>
      <c r="AF122" s="92">
        <f>IF('Indtast oplysninger'!AF64="Nej",1,
VLOOKUP('Indtast oplysninger'!AF75,Tabelværdier!$A$121:$C$131,3,FALSE))</f>
        <v>1</v>
      </c>
      <c r="AG122" s="92">
        <f>IF('Indtast oplysninger'!AG64="Nej",1,
VLOOKUP('Indtast oplysninger'!AG75,Tabelværdier!$A$121:$C$131,3,FALSE))</f>
        <v>1</v>
      </c>
      <c r="AH122" s="92">
        <f>IF('Indtast oplysninger'!AH64="Nej",1,
VLOOKUP('Indtast oplysninger'!AH75,Tabelværdier!$A$121:$C$131,3,FALSE))</f>
        <v>1</v>
      </c>
      <c r="AI122" s="92">
        <f>IF('Indtast oplysninger'!AI64="Nej",1,
VLOOKUP('Indtast oplysninger'!AI75,Tabelværdier!$A$121:$C$131,3,FALSE))</f>
        <v>1</v>
      </c>
      <c r="AJ122" s="92">
        <f>IF('Indtast oplysninger'!AJ64="Nej",1,
VLOOKUP('Indtast oplysninger'!AJ75,Tabelværdier!$A$121:$C$131,3,FALSE))</f>
        <v>1</v>
      </c>
      <c r="AK122" s="92">
        <f>IF('Indtast oplysninger'!AK64="Nej",1,
VLOOKUP('Indtast oplysninger'!AK75,Tabelværdier!$A$121:$C$131,3,FALSE))</f>
        <v>1</v>
      </c>
      <c r="AL122" s="92">
        <f>IF('Indtast oplysninger'!AL64="Nej",1,
VLOOKUP('Indtast oplysninger'!AL75,Tabelværdier!$A$121:$C$131,3,FALSE))</f>
        <v>1</v>
      </c>
      <c r="AM122" s="92">
        <f>IF('Indtast oplysninger'!AM64="Nej",1,
VLOOKUP('Indtast oplysninger'!AM75,Tabelværdier!$A$121:$C$131,3,FALSE))</f>
        <v>1</v>
      </c>
      <c r="AN122" s="92">
        <f>IF('Indtast oplysninger'!AN64="Nej",1,
VLOOKUP('Indtast oplysninger'!AN75,Tabelværdier!$A$121:$C$131,3,FALSE))</f>
        <v>1</v>
      </c>
      <c r="AO122" s="92">
        <f>IF('Indtast oplysninger'!AO64="Nej",1,
VLOOKUP('Indtast oplysninger'!AO75,Tabelværdier!$A$121:$C$131,3,FALSE))</f>
        <v>1</v>
      </c>
      <c r="AP122" s="92">
        <f>IF('Indtast oplysninger'!AP64="Nej",1,
VLOOKUP('Indtast oplysninger'!AP75,Tabelværdier!$A$121:$C$131,3,FALSE))</f>
        <v>1</v>
      </c>
      <c r="AQ122" s="92">
        <f>IF('Indtast oplysninger'!AQ64="Nej",1,
VLOOKUP('Indtast oplysninger'!AQ75,Tabelværdier!$A$121:$C$131,3,FALSE))</f>
        <v>1</v>
      </c>
      <c r="AR122" s="92">
        <f>IF('Indtast oplysninger'!AR64="Nej",1,
VLOOKUP('Indtast oplysninger'!AR75,Tabelværdier!$A$121:$C$131,3,FALSE))</f>
        <v>1</v>
      </c>
      <c r="AS122" s="92">
        <f>IF('Indtast oplysninger'!AS64="Nej",1,
VLOOKUP('Indtast oplysninger'!AS75,Tabelværdier!$A$121:$C$131,3,FALSE))</f>
        <v>1</v>
      </c>
      <c r="AT122" s="92">
        <f>IF('Indtast oplysninger'!AT64="Nej",1,
VLOOKUP('Indtast oplysninger'!AT75,Tabelværdier!$A$121:$C$131,3,FALSE))</f>
        <v>1</v>
      </c>
      <c r="AU122" s="92">
        <f>IF('Indtast oplysninger'!AU64="Nej",1,
VLOOKUP('Indtast oplysninger'!AU75,Tabelværdier!$A$121:$C$131,3,FALSE))</f>
        <v>1</v>
      </c>
      <c r="AV122" s="92">
        <f>IF('Indtast oplysninger'!AV64="Nej",1,
VLOOKUP('Indtast oplysninger'!AV75,Tabelværdier!$A$121:$C$131,3,FALSE))</f>
        <v>1</v>
      </c>
      <c r="AW122" s="92">
        <f>IF('Indtast oplysninger'!AW64="Nej",1,
VLOOKUP('Indtast oplysninger'!AW75,Tabelværdier!$A$121:$C$131,3,FALSE))</f>
        <v>1</v>
      </c>
      <c r="AX122" s="92">
        <f>IF('Indtast oplysninger'!AX64="Nej",1,
VLOOKUP('Indtast oplysninger'!AX75,Tabelværdier!$A$121:$C$131,3,FALSE))</f>
        <v>1</v>
      </c>
      <c r="AY122" s="92">
        <f>IF('Indtast oplysninger'!AY64="Nej",1,
VLOOKUP('Indtast oplysninger'!AY75,Tabelværdier!$A$121:$C$131,3,FALSE))</f>
        <v>1</v>
      </c>
      <c r="AZ122" s="92">
        <f>IF('Indtast oplysninger'!AZ64="Nej",1,
VLOOKUP('Indtast oplysninger'!AZ75,Tabelværdier!$A$121:$C$131,3,FALSE))</f>
        <v>1</v>
      </c>
      <c r="BA122" s="92">
        <f>IF('Indtast oplysninger'!BA64="Nej",1,
VLOOKUP('Indtast oplysninger'!BA75,Tabelværdier!$A$121:$C$131,3,FALSE))</f>
        <v>1</v>
      </c>
      <c r="BB122" s="92">
        <f>IF('Indtast oplysninger'!BB64="Nej",1,
VLOOKUP('Indtast oplysninger'!BB75,Tabelværdier!$A$121:$C$131,3,FALSE))</f>
        <v>1</v>
      </c>
      <c r="BC122" s="92">
        <f>IF('Indtast oplysninger'!BC64="Nej",1,
VLOOKUP('Indtast oplysninger'!BC75,Tabelværdier!$A$121:$C$131,3,FALSE))</f>
        <v>1</v>
      </c>
      <c r="BD122" s="92">
        <f>IF('Indtast oplysninger'!BD64="Nej",1,
VLOOKUP('Indtast oplysninger'!BD75,Tabelværdier!$A$121:$C$131,3,FALSE))</f>
        <v>1</v>
      </c>
      <c r="BE122" s="92">
        <f>IF('Indtast oplysninger'!BE64="Nej",1,
VLOOKUP('Indtast oplysninger'!BE75,Tabelværdier!$A$121:$C$131,3,FALSE))</f>
        <v>1</v>
      </c>
      <c r="BF122" s="92">
        <f>IF('Indtast oplysninger'!BF64="Nej",1,
VLOOKUP('Indtast oplysninger'!BF75,Tabelværdier!$A$121:$C$131,3,FALSE))</f>
        <v>1</v>
      </c>
      <c r="BG122" s="92">
        <f>IF('Indtast oplysninger'!BG64="Nej",1,
VLOOKUP('Indtast oplysninger'!BG75,Tabelværdier!$A$121:$C$131,3,FALSE))</f>
        <v>1</v>
      </c>
      <c r="BH122" s="92">
        <f>IF('Indtast oplysninger'!BH64="Nej",1,
VLOOKUP('Indtast oplysninger'!BH75,Tabelværdier!$A$121:$C$131,3,FALSE))</f>
        <v>1</v>
      </c>
      <c r="BI122" s="92">
        <f>IF('Indtast oplysninger'!BI64="Nej",1,
VLOOKUP('Indtast oplysninger'!BI75,Tabelværdier!$A$121:$C$131,3,FALSE))</f>
        <v>1</v>
      </c>
      <c r="BJ122" s="92">
        <f>IF('Indtast oplysninger'!BJ64="Nej",1,
VLOOKUP('Indtast oplysninger'!BJ75,Tabelværdier!$A$121:$C$131,3,FALSE))</f>
        <v>1</v>
      </c>
      <c r="BK122" s="92">
        <f>IF('Indtast oplysninger'!BK64="Nej",1,
VLOOKUP('Indtast oplysninger'!BK75,Tabelværdier!$A$121:$C$131,3,FALSE))</f>
        <v>1</v>
      </c>
    </row>
    <row r="123" spans="2:67" x14ac:dyDescent="0.4">
      <c r="B123" t="s">
        <v>612</v>
      </c>
      <c r="C123" s="99" t="s">
        <v>219</v>
      </c>
      <c r="D123" s="99" t="s">
        <v>218</v>
      </c>
      <c r="E123" s="92">
        <f>IF('Indtast oplysninger'!E64="Nej",1,
VLOOKUP('Indtast oplysninger'!E73,Tabelværdier!$A$87:$C$103,3,FALSE))</f>
        <v>0.1</v>
      </c>
      <c r="F123" s="92">
        <f>IF('Indtast oplysninger'!F64="Nej",1,
VLOOKUP('Indtast oplysninger'!F73,Tabelværdier!$A$87:$C$103,3,FALSE))</f>
        <v>1</v>
      </c>
      <c r="G123" s="92">
        <f>IF('Indtast oplysninger'!G64="Nej",1,
VLOOKUP('Indtast oplysninger'!G73,Tabelværdier!$A$87:$C$103,3,FALSE))</f>
        <v>1</v>
      </c>
      <c r="H123" s="92">
        <f>IF('Indtast oplysninger'!H64="Nej",1,
VLOOKUP('Indtast oplysninger'!H73,Tabelværdier!$A$87:$C$103,3,FALSE))</f>
        <v>1</v>
      </c>
      <c r="I123" s="92">
        <f>IF('Indtast oplysninger'!I64="Nej",1,
VLOOKUP('Indtast oplysninger'!I73,Tabelværdier!$A$87:$C$103,3,FALSE))</f>
        <v>1</v>
      </c>
      <c r="J123" s="92">
        <f>IF('Indtast oplysninger'!J64="Nej",1,
VLOOKUP('Indtast oplysninger'!J73,Tabelværdier!$A$87:$C$103,3,FALSE))</f>
        <v>1</v>
      </c>
      <c r="K123" s="92">
        <f>IF('Indtast oplysninger'!K64="Nej",1,
VLOOKUP('Indtast oplysninger'!K73,Tabelværdier!$A$87:$C$103,3,FALSE))</f>
        <v>1</v>
      </c>
      <c r="L123" s="92">
        <f>IF('Indtast oplysninger'!L64="Nej",1,
VLOOKUP('Indtast oplysninger'!L73,Tabelværdier!$A$87:$C$103,3,FALSE))</f>
        <v>1</v>
      </c>
      <c r="M123" s="92">
        <f>IF('Indtast oplysninger'!M64="Nej",1,
VLOOKUP('Indtast oplysninger'!M73,Tabelværdier!$A$87:$C$103,3,FALSE))</f>
        <v>1</v>
      </c>
      <c r="N123" s="92">
        <f>IF('Indtast oplysninger'!N64="Nej",1,
VLOOKUP('Indtast oplysninger'!N73,Tabelværdier!$A$87:$C$103,3,FALSE))</f>
        <v>1</v>
      </c>
      <c r="O123" s="92">
        <f>IF('Indtast oplysninger'!O64="Nej",1,
VLOOKUP('Indtast oplysninger'!O73,Tabelværdier!$A$87:$C$103,3,FALSE))</f>
        <v>1</v>
      </c>
      <c r="P123" s="92">
        <f>IF('Indtast oplysninger'!P64="Nej",1,
VLOOKUP('Indtast oplysninger'!P73,Tabelværdier!$A$87:$C$103,3,FALSE))</f>
        <v>1</v>
      </c>
      <c r="Q123" s="92">
        <f>IF('Indtast oplysninger'!Q64="Nej",1,
VLOOKUP('Indtast oplysninger'!Q73,Tabelværdier!$A$87:$C$103,3,FALSE))</f>
        <v>1</v>
      </c>
      <c r="R123" s="92">
        <f>IF('Indtast oplysninger'!R64="Nej",1,
VLOOKUP('Indtast oplysninger'!R73,Tabelværdier!$A$87:$C$103,3,FALSE))</f>
        <v>1</v>
      </c>
      <c r="S123" s="92">
        <f>IF('Indtast oplysninger'!S64="Nej",1,
VLOOKUP('Indtast oplysninger'!S73,Tabelværdier!$A$87:$C$103,3,FALSE))</f>
        <v>1</v>
      </c>
      <c r="T123" s="92">
        <f>IF('Indtast oplysninger'!T64="Nej",1,
VLOOKUP('Indtast oplysninger'!T73,Tabelværdier!$A$87:$C$103,3,FALSE))</f>
        <v>1</v>
      </c>
      <c r="U123" s="92">
        <f>IF('Indtast oplysninger'!U64="Nej",1,
VLOOKUP('Indtast oplysninger'!U73,Tabelværdier!$A$87:$C$103,3,FALSE))</f>
        <v>1</v>
      </c>
      <c r="V123" s="92">
        <f>IF('Indtast oplysninger'!V64="Nej",1,
VLOOKUP('Indtast oplysninger'!V73,Tabelværdier!$A$87:$C$103,3,FALSE))</f>
        <v>1</v>
      </c>
      <c r="W123" s="92">
        <f>IF('Indtast oplysninger'!W64="Nej",1,
VLOOKUP('Indtast oplysninger'!W73,Tabelværdier!$A$87:$C$103,3,FALSE))</f>
        <v>1</v>
      </c>
      <c r="X123" s="92">
        <f>IF('Indtast oplysninger'!X64="Nej",1,
VLOOKUP('Indtast oplysninger'!X73,Tabelværdier!$A$87:$C$103,3,FALSE))</f>
        <v>1</v>
      </c>
      <c r="Y123" s="92">
        <f>IF('Indtast oplysninger'!Y64="Nej",1,
VLOOKUP('Indtast oplysninger'!Y73,Tabelværdier!$A$87:$C$103,3,FALSE))</f>
        <v>1</v>
      </c>
      <c r="Z123" s="92">
        <f>IF('Indtast oplysninger'!Z64="Nej",1,
VLOOKUP('Indtast oplysninger'!Z73,Tabelværdier!$A$87:$C$103,3,FALSE))</f>
        <v>1</v>
      </c>
      <c r="AA123" s="92">
        <f>IF('Indtast oplysninger'!AA64="Nej",1,
VLOOKUP('Indtast oplysninger'!AA73,Tabelværdier!$A$87:$C$103,3,FALSE))</f>
        <v>1</v>
      </c>
      <c r="AB123" s="92">
        <f>IF('Indtast oplysninger'!AB64="Nej",1,
VLOOKUP('Indtast oplysninger'!AB73,Tabelværdier!$A$87:$C$103,3,FALSE))</f>
        <v>1</v>
      </c>
      <c r="AC123" s="92">
        <f>IF('Indtast oplysninger'!AC64="Nej",1,
VLOOKUP('Indtast oplysninger'!AC73,Tabelværdier!$A$87:$C$103,3,FALSE))</f>
        <v>1</v>
      </c>
      <c r="AD123" s="92">
        <f>IF('Indtast oplysninger'!AD64="Nej",1,
VLOOKUP('Indtast oplysninger'!AD73,Tabelværdier!$A$87:$C$103,3,FALSE))</f>
        <v>1</v>
      </c>
      <c r="AE123" s="92">
        <f>IF('Indtast oplysninger'!AE64="Nej",1,
VLOOKUP('Indtast oplysninger'!AE73,Tabelværdier!$A$87:$C$103,3,FALSE))</f>
        <v>1</v>
      </c>
      <c r="AF123" s="92">
        <f>IF('Indtast oplysninger'!AF64="Nej",1,
VLOOKUP('Indtast oplysninger'!AF73,Tabelværdier!$A$87:$C$103,3,FALSE))</f>
        <v>1</v>
      </c>
      <c r="AG123" s="92">
        <f>IF('Indtast oplysninger'!AG64="Nej",1,
VLOOKUP('Indtast oplysninger'!AG73,Tabelværdier!$A$87:$C$103,3,FALSE))</f>
        <v>1</v>
      </c>
      <c r="AH123" s="92">
        <f>IF('Indtast oplysninger'!AH64="Nej",1,
VLOOKUP('Indtast oplysninger'!AH73,Tabelværdier!$A$87:$C$103,3,FALSE))</f>
        <v>1</v>
      </c>
      <c r="AI123" s="92">
        <f>IF('Indtast oplysninger'!AI64="Nej",1,
VLOOKUP('Indtast oplysninger'!AI73,Tabelværdier!$A$87:$C$103,3,FALSE))</f>
        <v>1</v>
      </c>
      <c r="AJ123" s="92">
        <f>IF('Indtast oplysninger'!AJ64="Nej",1,
VLOOKUP('Indtast oplysninger'!AJ73,Tabelværdier!$A$87:$C$103,3,FALSE))</f>
        <v>1</v>
      </c>
      <c r="AK123" s="92">
        <f>IF('Indtast oplysninger'!AK64="Nej",1,
VLOOKUP('Indtast oplysninger'!AK73,Tabelværdier!$A$87:$C$103,3,FALSE))</f>
        <v>1</v>
      </c>
      <c r="AL123" s="92">
        <f>IF('Indtast oplysninger'!AL64="Nej",1,
VLOOKUP('Indtast oplysninger'!AL73,Tabelværdier!$A$87:$C$103,3,FALSE))</f>
        <v>1</v>
      </c>
      <c r="AM123" s="92">
        <f>IF('Indtast oplysninger'!AM64="Nej",1,
VLOOKUP('Indtast oplysninger'!AM73,Tabelværdier!$A$87:$C$103,3,FALSE))</f>
        <v>1</v>
      </c>
      <c r="AN123" s="92">
        <f>IF('Indtast oplysninger'!AN64="Nej",1,
VLOOKUP('Indtast oplysninger'!AN73,Tabelværdier!$A$87:$C$103,3,FALSE))</f>
        <v>1</v>
      </c>
      <c r="AO123" s="92">
        <f>IF('Indtast oplysninger'!AO64="Nej",1,
VLOOKUP('Indtast oplysninger'!AO73,Tabelværdier!$A$87:$C$103,3,FALSE))</f>
        <v>1</v>
      </c>
      <c r="AP123" s="92">
        <f>IF('Indtast oplysninger'!AP64="Nej",1,
VLOOKUP('Indtast oplysninger'!AP73,Tabelværdier!$A$87:$C$103,3,FALSE))</f>
        <v>1</v>
      </c>
      <c r="AQ123" s="92">
        <f>IF('Indtast oplysninger'!AQ64="Nej",1,
VLOOKUP('Indtast oplysninger'!AQ73,Tabelværdier!$A$87:$C$103,3,FALSE))</f>
        <v>1</v>
      </c>
      <c r="AR123" s="92">
        <f>IF('Indtast oplysninger'!AR64="Nej",1,
VLOOKUP('Indtast oplysninger'!AR73,Tabelværdier!$A$87:$C$103,3,FALSE))</f>
        <v>1</v>
      </c>
      <c r="AS123" s="92">
        <f>IF('Indtast oplysninger'!AS64="Nej",1,
VLOOKUP('Indtast oplysninger'!AS73,Tabelværdier!$A$87:$C$103,3,FALSE))</f>
        <v>1</v>
      </c>
      <c r="AT123" s="92">
        <f>IF('Indtast oplysninger'!AT64="Nej",1,
VLOOKUP('Indtast oplysninger'!AT73,Tabelværdier!$A$87:$C$103,3,FALSE))</f>
        <v>1</v>
      </c>
      <c r="AU123" s="92">
        <f>IF('Indtast oplysninger'!AU64="Nej",1,
VLOOKUP('Indtast oplysninger'!AU73,Tabelværdier!$A$87:$C$103,3,FALSE))</f>
        <v>1</v>
      </c>
      <c r="AV123" s="92">
        <f>IF('Indtast oplysninger'!AV64="Nej",1,
VLOOKUP('Indtast oplysninger'!AV73,Tabelværdier!$A$87:$C$103,3,FALSE))</f>
        <v>1</v>
      </c>
      <c r="AW123" s="92">
        <f>IF('Indtast oplysninger'!AW64="Nej",1,
VLOOKUP('Indtast oplysninger'!AW73,Tabelværdier!$A$87:$C$103,3,FALSE))</f>
        <v>1</v>
      </c>
      <c r="AX123" s="92">
        <f>IF('Indtast oplysninger'!AX64="Nej",1,
VLOOKUP('Indtast oplysninger'!AX73,Tabelværdier!$A$87:$C$103,3,FALSE))</f>
        <v>1</v>
      </c>
      <c r="AY123" s="92">
        <f>IF('Indtast oplysninger'!AY64="Nej",1,
VLOOKUP('Indtast oplysninger'!AY73,Tabelværdier!$A$87:$C$103,3,FALSE))</f>
        <v>1</v>
      </c>
      <c r="AZ123" s="92">
        <f>IF('Indtast oplysninger'!AZ64="Nej",1,
VLOOKUP('Indtast oplysninger'!AZ73,Tabelværdier!$A$87:$C$103,3,FALSE))</f>
        <v>1</v>
      </c>
      <c r="BA123" s="92">
        <f>IF('Indtast oplysninger'!BA64="Nej",1,
VLOOKUP('Indtast oplysninger'!BA73,Tabelværdier!$A$87:$C$103,3,FALSE))</f>
        <v>1</v>
      </c>
      <c r="BB123" s="92">
        <f>IF('Indtast oplysninger'!BB64="Nej",1,
VLOOKUP('Indtast oplysninger'!BB73,Tabelværdier!$A$87:$C$103,3,FALSE))</f>
        <v>1</v>
      </c>
      <c r="BC123" s="92">
        <f>IF('Indtast oplysninger'!BC64="Nej",1,
VLOOKUP('Indtast oplysninger'!BC73,Tabelværdier!$A$87:$C$103,3,FALSE))</f>
        <v>1</v>
      </c>
      <c r="BD123" s="92">
        <f>IF('Indtast oplysninger'!BD64="Nej",1,
VLOOKUP('Indtast oplysninger'!BD73,Tabelværdier!$A$87:$C$103,3,FALSE))</f>
        <v>1</v>
      </c>
      <c r="BE123" s="92">
        <f>IF('Indtast oplysninger'!BE64="Nej",1,
VLOOKUP('Indtast oplysninger'!BE73,Tabelværdier!$A$87:$C$103,3,FALSE))</f>
        <v>1</v>
      </c>
      <c r="BF123" s="92">
        <f>IF('Indtast oplysninger'!BF64="Nej",1,
VLOOKUP('Indtast oplysninger'!BF73,Tabelværdier!$A$87:$C$103,3,FALSE))</f>
        <v>1</v>
      </c>
      <c r="BG123" s="92">
        <f>IF('Indtast oplysninger'!BG64="Nej",1,
VLOOKUP('Indtast oplysninger'!BG73,Tabelværdier!$A$87:$C$103,3,FALSE))</f>
        <v>1</v>
      </c>
      <c r="BH123" s="92">
        <f>IF('Indtast oplysninger'!BH64="Nej",1,
VLOOKUP('Indtast oplysninger'!BH73,Tabelværdier!$A$87:$C$103,3,FALSE))</f>
        <v>1</v>
      </c>
      <c r="BI123" s="92">
        <f>IF('Indtast oplysninger'!BI64="Nej",1,
VLOOKUP('Indtast oplysninger'!BI73,Tabelværdier!$A$87:$C$103,3,FALSE))</f>
        <v>1</v>
      </c>
      <c r="BJ123" s="92">
        <f>IF('Indtast oplysninger'!BJ64="Nej",1,
VLOOKUP('Indtast oplysninger'!BJ73,Tabelværdier!$A$87:$C$103,3,FALSE))</f>
        <v>1</v>
      </c>
      <c r="BK123" s="92">
        <f>IF('Indtast oplysninger'!BK64="Nej",1,
VLOOKUP('Indtast oplysninger'!BK73,Tabelværdier!$A$87:$C$103,3,FALSE))</f>
        <v>1</v>
      </c>
    </row>
    <row r="124" spans="2:67" x14ac:dyDescent="0.4">
      <c r="B124" t="s">
        <v>613</v>
      </c>
      <c r="C124" s="99" t="s">
        <v>219</v>
      </c>
      <c r="D124" s="99" t="s">
        <v>218</v>
      </c>
      <c r="E124" s="92">
        <f>IF('Indtast oplysninger'!E64="Nej",1,
VLOOKUP('Indtast oplysninger'!E73,Tabelværdier!$A$87:$B$103,2,FALSE))</f>
        <v>1</v>
      </c>
      <c r="F124" s="92">
        <f>IF('Indtast oplysninger'!F64="Nej",1,
VLOOKUP('Indtast oplysninger'!F73,Tabelværdier!$A$87:$B$103,2,FALSE))</f>
        <v>1</v>
      </c>
      <c r="G124" s="92">
        <f>IF('Indtast oplysninger'!G64="Nej",1,
VLOOKUP('Indtast oplysninger'!G73,Tabelværdier!$A$87:$B$103,2,FALSE))</f>
        <v>1</v>
      </c>
      <c r="H124" s="92">
        <f>IF('Indtast oplysninger'!H64="Nej",1,
VLOOKUP('Indtast oplysninger'!H73,Tabelværdier!$A$87:$B$103,2,FALSE))</f>
        <v>1</v>
      </c>
      <c r="I124" s="92">
        <f>IF('Indtast oplysninger'!I64="Nej",1,
VLOOKUP('Indtast oplysninger'!I73,Tabelværdier!$A$87:$B$103,2,FALSE))</f>
        <v>1</v>
      </c>
      <c r="J124" s="92">
        <f>IF('Indtast oplysninger'!J64="Nej",1,
VLOOKUP('Indtast oplysninger'!J73,Tabelværdier!$A$87:$B$103,2,FALSE))</f>
        <v>1</v>
      </c>
      <c r="K124" s="92">
        <f>IF('Indtast oplysninger'!K64="Nej",1,
VLOOKUP('Indtast oplysninger'!K73,Tabelværdier!$A$87:$B$103,2,FALSE))</f>
        <v>1</v>
      </c>
      <c r="L124" s="92">
        <f>IF('Indtast oplysninger'!L64="Nej",1,
VLOOKUP('Indtast oplysninger'!L73,Tabelværdier!$A$87:$B$103,2,FALSE))</f>
        <v>1</v>
      </c>
      <c r="M124" s="92">
        <f>IF('Indtast oplysninger'!M64="Nej",1,
VLOOKUP('Indtast oplysninger'!M73,Tabelværdier!$A$87:$B$103,2,FALSE))</f>
        <v>1</v>
      </c>
      <c r="N124" s="92">
        <f>IF('Indtast oplysninger'!N64="Nej",1,
VLOOKUP('Indtast oplysninger'!N73,Tabelværdier!$A$87:$B$103,2,FALSE))</f>
        <v>1</v>
      </c>
      <c r="O124" s="92">
        <f>IF('Indtast oplysninger'!O64="Nej",1,
VLOOKUP('Indtast oplysninger'!O73,Tabelværdier!$A$87:$B$103,2,FALSE))</f>
        <v>1</v>
      </c>
      <c r="P124" s="92">
        <f>IF('Indtast oplysninger'!P64="Nej",1,
VLOOKUP('Indtast oplysninger'!P73,Tabelværdier!$A$87:$B$103,2,FALSE))</f>
        <v>1</v>
      </c>
      <c r="Q124" s="92">
        <f>IF('Indtast oplysninger'!Q64="Nej",1,
VLOOKUP('Indtast oplysninger'!Q73,Tabelværdier!$A$87:$B$103,2,FALSE))</f>
        <v>1</v>
      </c>
      <c r="R124" s="92">
        <f>IF('Indtast oplysninger'!R64="Nej",1,
VLOOKUP('Indtast oplysninger'!R73,Tabelværdier!$A$87:$B$103,2,FALSE))</f>
        <v>1</v>
      </c>
      <c r="S124" s="92">
        <f>IF('Indtast oplysninger'!S64="Nej",1,
VLOOKUP('Indtast oplysninger'!S73,Tabelværdier!$A$87:$B$103,2,FALSE))</f>
        <v>1</v>
      </c>
      <c r="T124" s="92">
        <f>IF('Indtast oplysninger'!T64="Nej",1,
VLOOKUP('Indtast oplysninger'!T73,Tabelværdier!$A$87:$B$103,2,FALSE))</f>
        <v>1</v>
      </c>
      <c r="U124" s="92">
        <f>IF('Indtast oplysninger'!U64="Nej",1,
VLOOKUP('Indtast oplysninger'!U73,Tabelværdier!$A$87:$B$103,2,FALSE))</f>
        <v>1</v>
      </c>
      <c r="V124" s="92">
        <f>IF('Indtast oplysninger'!V64="Nej",1,
VLOOKUP('Indtast oplysninger'!V73,Tabelværdier!$A$87:$B$103,2,FALSE))</f>
        <v>1</v>
      </c>
      <c r="W124" s="92">
        <f>IF('Indtast oplysninger'!W64="Nej",1,
VLOOKUP('Indtast oplysninger'!W73,Tabelværdier!$A$87:$B$103,2,FALSE))</f>
        <v>1</v>
      </c>
      <c r="X124" s="92">
        <f>IF('Indtast oplysninger'!X64="Nej",1,
VLOOKUP('Indtast oplysninger'!X73,Tabelværdier!$A$87:$B$103,2,FALSE))</f>
        <v>1</v>
      </c>
      <c r="Y124" s="92">
        <f>IF('Indtast oplysninger'!Y64="Nej",1,
VLOOKUP('Indtast oplysninger'!Y73,Tabelværdier!$A$87:$B$103,2,FALSE))</f>
        <v>1</v>
      </c>
      <c r="Z124" s="92">
        <f>IF('Indtast oplysninger'!Z64="Nej",1,
VLOOKUP('Indtast oplysninger'!Z73,Tabelværdier!$A$87:$B$103,2,FALSE))</f>
        <v>1</v>
      </c>
      <c r="AA124" s="92">
        <f>IF('Indtast oplysninger'!AA64="Nej",1,
VLOOKUP('Indtast oplysninger'!AA73,Tabelværdier!$A$87:$B$103,2,FALSE))</f>
        <v>1</v>
      </c>
      <c r="AB124" s="92">
        <f>IF('Indtast oplysninger'!AB64="Nej",1,
VLOOKUP('Indtast oplysninger'!AB73,Tabelværdier!$A$87:$B$103,2,FALSE))</f>
        <v>1</v>
      </c>
      <c r="AC124" s="92">
        <f>IF('Indtast oplysninger'!AC64="Nej",1,
VLOOKUP('Indtast oplysninger'!AC73,Tabelværdier!$A$87:$B$103,2,FALSE))</f>
        <v>1</v>
      </c>
      <c r="AD124" s="92">
        <f>IF('Indtast oplysninger'!AD64="Nej",1,
VLOOKUP('Indtast oplysninger'!AD73,Tabelværdier!$A$87:$B$103,2,FALSE))</f>
        <v>1</v>
      </c>
      <c r="AE124" s="92">
        <f>IF('Indtast oplysninger'!AE64="Nej",1,
VLOOKUP('Indtast oplysninger'!AE73,Tabelværdier!$A$87:$B$103,2,FALSE))</f>
        <v>1</v>
      </c>
      <c r="AF124" s="92">
        <f>IF('Indtast oplysninger'!AF64="Nej",1,
VLOOKUP('Indtast oplysninger'!AF73,Tabelværdier!$A$87:$B$103,2,FALSE))</f>
        <v>1</v>
      </c>
      <c r="AG124" s="92">
        <f>IF('Indtast oplysninger'!AG64="Nej",1,
VLOOKUP('Indtast oplysninger'!AG73,Tabelværdier!$A$87:$B$103,2,FALSE))</f>
        <v>1</v>
      </c>
      <c r="AH124" s="92">
        <f>IF('Indtast oplysninger'!AH64="Nej",1,
VLOOKUP('Indtast oplysninger'!AH73,Tabelværdier!$A$87:$B$103,2,FALSE))</f>
        <v>1</v>
      </c>
      <c r="AI124" s="92">
        <f>IF('Indtast oplysninger'!AI64="Nej",1,
VLOOKUP('Indtast oplysninger'!AI73,Tabelværdier!$A$87:$B$103,2,FALSE))</f>
        <v>1</v>
      </c>
      <c r="AJ124" s="92">
        <f>IF('Indtast oplysninger'!AJ64="Nej",1,
VLOOKUP('Indtast oplysninger'!AJ73,Tabelværdier!$A$87:$B$103,2,FALSE))</f>
        <v>1</v>
      </c>
      <c r="AK124" s="92">
        <f>IF('Indtast oplysninger'!AK64="Nej",1,
VLOOKUP('Indtast oplysninger'!AK73,Tabelværdier!$A$87:$B$103,2,FALSE))</f>
        <v>1</v>
      </c>
      <c r="AL124" s="92">
        <f>IF('Indtast oplysninger'!AL64="Nej",1,
VLOOKUP('Indtast oplysninger'!AL73,Tabelværdier!$A$87:$B$103,2,FALSE))</f>
        <v>1</v>
      </c>
      <c r="AM124" s="92">
        <f>IF('Indtast oplysninger'!AM64="Nej",1,
VLOOKUP('Indtast oplysninger'!AM73,Tabelværdier!$A$87:$B$103,2,FALSE))</f>
        <v>1</v>
      </c>
      <c r="AN124" s="92">
        <f>IF('Indtast oplysninger'!AN64="Nej",1,
VLOOKUP('Indtast oplysninger'!AN73,Tabelværdier!$A$87:$B$103,2,FALSE))</f>
        <v>1</v>
      </c>
      <c r="AO124" s="92">
        <f>IF('Indtast oplysninger'!AO64="Nej",1,
VLOOKUP('Indtast oplysninger'!AO73,Tabelværdier!$A$87:$B$103,2,FALSE))</f>
        <v>1</v>
      </c>
      <c r="AP124" s="92">
        <f>IF('Indtast oplysninger'!AP64="Nej",1,
VLOOKUP('Indtast oplysninger'!AP73,Tabelværdier!$A$87:$B$103,2,FALSE))</f>
        <v>1</v>
      </c>
      <c r="AQ124" s="92">
        <f>IF('Indtast oplysninger'!AQ64="Nej",1,
VLOOKUP('Indtast oplysninger'!AQ73,Tabelværdier!$A$87:$B$103,2,FALSE))</f>
        <v>1</v>
      </c>
      <c r="AR124" s="92">
        <f>IF('Indtast oplysninger'!AR64="Nej",1,
VLOOKUP('Indtast oplysninger'!AR73,Tabelværdier!$A$87:$B$103,2,FALSE))</f>
        <v>1</v>
      </c>
      <c r="AS124" s="92">
        <f>IF('Indtast oplysninger'!AS64="Nej",1,
VLOOKUP('Indtast oplysninger'!AS73,Tabelværdier!$A$87:$B$103,2,FALSE))</f>
        <v>1</v>
      </c>
      <c r="AT124" s="92">
        <f>IF('Indtast oplysninger'!AT64="Nej",1,
VLOOKUP('Indtast oplysninger'!AT73,Tabelværdier!$A$87:$B$103,2,FALSE))</f>
        <v>1</v>
      </c>
      <c r="AU124" s="92">
        <f>IF('Indtast oplysninger'!AU64="Nej",1,
VLOOKUP('Indtast oplysninger'!AU73,Tabelværdier!$A$87:$B$103,2,FALSE))</f>
        <v>1</v>
      </c>
      <c r="AV124" s="92">
        <f>IF('Indtast oplysninger'!AV64="Nej",1,
VLOOKUP('Indtast oplysninger'!AV73,Tabelværdier!$A$87:$B$103,2,FALSE))</f>
        <v>1</v>
      </c>
      <c r="AW124" s="92">
        <f>IF('Indtast oplysninger'!AW64="Nej",1,
VLOOKUP('Indtast oplysninger'!AW73,Tabelværdier!$A$87:$B$103,2,FALSE))</f>
        <v>1</v>
      </c>
      <c r="AX124" s="92">
        <f>IF('Indtast oplysninger'!AX64="Nej",1,
VLOOKUP('Indtast oplysninger'!AX73,Tabelværdier!$A$87:$B$103,2,FALSE))</f>
        <v>1</v>
      </c>
      <c r="AY124" s="92">
        <f>IF('Indtast oplysninger'!AY64="Nej",1,
VLOOKUP('Indtast oplysninger'!AY73,Tabelværdier!$A$87:$B$103,2,FALSE))</f>
        <v>1</v>
      </c>
      <c r="AZ124" s="92">
        <f>IF('Indtast oplysninger'!AZ64="Nej",1,
VLOOKUP('Indtast oplysninger'!AZ73,Tabelværdier!$A$87:$B$103,2,FALSE))</f>
        <v>1</v>
      </c>
      <c r="BA124" s="92">
        <f>IF('Indtast oplysninger'!BA64="Nej",1,
VLOOKUP('Indtast oplysninger'!BA73,Tabelværdier!$A$87:$B$103,2,FALSE))</f>
        <v>1</v>
      </c>
      <c r="BB124" s="92">
        <f>IF('Indtast oplysninger'!BB64="Nej",1,
VLOOKUP('Indtast oplysninger'!BB73,Tabelværdier!$A$87:$B$103,2,FALSE))</f>
        <v>1</v>
      </c>
      <c r="BC124" s="92">
        <f>IF('Indtast oplysninger'!BC64="Nej",1,
VLOOKUP('Indtast oplysninger'!BC73,Tabelværdier!$A$87:$B$103,2,FALSE))</f>
        <v>1</v>
      </c>
      <c r="BD124" s="92">
        <f>IF('Indtast oplysninger'!BD64="Nej",1,
VLOOKUP('Indtast oplysninger'!BD73,Tabelværdier!$A$87:$B$103,2,FALSE))</f>
        <v>1</v>
      </c>
      <c r="BE124" s="92">
        <f>IF('Indtast oplysninger'!BE64="Nej",1,
VLOOKUP('Indtast oplysninger'!BE73,Tabelværdier!$A$87:$B$103,2,FALSE))</f>
        <v>1</v>
      </c>
      <c r="BF124" s="92">
        <f>IF('Indtast oplysninger'!BF64="Nej",1,
VLOOKUP('Indtast oplysninger'!BF73,Tabelværdier!$A$87:$B$103,2,FALSE))</f>
        <v>1</v>
      </c>
      <c r="BG124" s="92">
        <f>IF('Indtast oplysninger'!BG64="Nej",1,
VLOOKUP('Indtast oplysninger'!BG73,Tabelværdier!$A$87:$B$103,2,FALSE))</f>
        <v>1</v>
      </c>
      <c r="BH124" s="92">
        <f>IF('Indtast oplysninger'!BH64="Nej",1,
VLOOKUP('Indtast oplysninger'!BH73,Tabelværdier!$A$87:$B$103,2,FALSE))</f>
        <v>1</v>
      </c>
      <c r="BI124" s="92">
        <f>IF('Indtast oplysninger'!BI64="Nej",1,
VLOOKUP('Indtast oplysninger'!BI73,Tabelværdier!$A$87:$B$103,2,FALSE))</f>
        <v>1</v>
      </c>
      <c r="BJ124" s="92">
        <f>IF('Indtast oplysninger'!BJ64="Nej",1,
VLOOKUP('Indtast oplysninger'!BJ73,Tabelværdier!$A$87:$B$103,2,FALSE))</f>
        <v>1</v>
      </c>
      <c r="BK124" s="92">
        <f>IF('Indtast oplysninger'!BK64="Nej",1,
VLOOKUP('Indtast oplysninger'!BK73,Tabelværdier!$A$87:$B$103,2,FALSE))</f>
        <v>1</v>
      </c>
    </row>
    <row r="125" spans="2:67" x14ac:dyDescent="0.4">
      <c r="B125" t="s">
        <v>168</v>
      </c>
      <c r="C125" s="99" t="s">
        <v>218</v>
      </c>
      <c r="D125" s="99" t="s">
        <v>218</v>
      </c>
      <c r="E125" s="92" t="str">
        <f>IF('Indtast oplysninger'!E60="Ved ikke","Let væg",'Indtast oplysninger'!E60)</f>
        <v>Tung væg</v>
      </c>
      <c r="F125" s="92" t="str">
        <f>IF('Indtast oplysninger'!F60="Ved ikke","Let væg",'Indtast oplysninger'!F60)</f>
        <v>Tung væg</v>
      </c>
      <c r="G125" s="92" t="str">
        <f>IF('Indtast oplysninger'!G60="Ved ikke","Let væg",'Indtast oplysninger'!G60)</f>
        <v>Tung væg</v>
      </c>
      <c r="H125" s="92" t="str">
        <f>IF('Indtast oplysninger'!H60="Ved ikke","Let væg",'Indtast oplysninger'!H60)</f>
        <v>Tung væg</v>
      </c>
      <c r="I125" s="92" t="str">
        <f>IF('Indtast oplysninger'!I60="Ved ikke","Let væg",'Indtast oplysninger'!I60)</f>
        <v>&lt; vælg fra listen &gt;</v>
      </c>
      <c r="J125" s="92" t="str">
        <f>IF('Indtast oplysninger'!J60="Ved ikke","Let væg",'Indtast oplysninger'!J60)</f>
        <v>&lt; vælg fra listen &gt;</v>
      </c>
      <c r="K125" s="92" t="str">
        <f>IF('Indtast oplysninger'!K60="Ved ikke","Let væg",'Indtast oplysninger'!K60)</f>
        <v>&lt; vælg fra listen &gt;</v>
      </c>
      <c r="L125" s="92" t="str">
        <f>IF('Indtast oplysninger'!L60="Ved ikke","Let væg",'Indtast oplysninger'!L60)</f>
        <v>&lt; vælg fra listen &gt;</v>
      </c>
      <c r="M125" s="92" t="str">
        <f>IF('Indtast oplysninger'!M60="Ved ikke","Let væg",'Indtast oplysninger'!M60)</f>
        <v>&lt; vælg fra listen &gt;</v>
      </c>
      <c r="N125" s="92" t="str">
        <f>IF('Indtast oplysninger'!N60="Ved ikke","Let væg",'Indtast oplysninger'!N60)</f>
        <v>&lt; vælg fra listen &gt;</v>
      </c>
      <c r="O125" s="92" t="str">
        <f>IF('Indtast oplysninger'!O60="Ved ikke","Let væg",'Indtast oplysninger'!O60)</f>
        <v>&lt; vælg fra listen &gt;</v>
      </c>
      <c r="P125" s="92" t="str">
        <f>IF('Indtast oplysninger'!P60="Ved ikke","Let væg",'Indtast oplysninger'!P60)</f>
        <v>&lt; vælg fra listen &gt;</v>
      </c>
      <c r="Q125" s="92" t="str">
        <f>IF('Indtast oplysninger'!Q60="Ved ikke","Let væg",'Indtast oplysninger'!Q60)</f>
        <v>&lt; vælg fra listen &gt;</v>
      </c>
      <c r="R125" s="92" t="str">
        <f>IF('Indtast oplysninger'!R60="Ved ikke","Let væg",'Indtast oplysninger'!R60)</f>
        <v>&lt; vælg fra listen &gt;</v>
      </c>
      <c r="S125" s="92" t="str">
        <f>IF('Indtast oplysninger'!S60="Ved ikke","Let væg",'Indtast oplysninger'!S60)</f>
        <v>&lt; vælg fra listen &gt;</v>
      </c>
      <c r="T125" s="92" t="str">
        <f>IF('Indtast oplysninger'!T60="Ved ikke","Let væg",'Indtast oplysninger'!T60)</f>
        <v>&lt; vælg fra listen &gt;</v>
      </c>
      <c r="U125" s="92" t="str">
        <f>IF('Indtast oplysninger'!U60="Ved ikke","Let væg",'Indtast oplysninger'!U60)</f>
        <v>&lt; vælg fra listen &gt;</v>
      </c>
      <c r="V125" s="92" t="str">
        <f>IF('Indtast oplysninger'!V60="Ved ikke","Let væg",'Indtast oplysninger'!V60)</f>
        <v>&lt; vælg fra listen &gt;</v>
      </c>
      <c r="W125" s="92" t="str">
        <f>IF('Indtast oplysninger'!W60="Ved ikke","Let væg",'Indtast oplysninger'!W60)</f>
        <v>&lt; vælg fra listen &gt;</v>
      </c>
      <c r="X125" s="92" t="str">
        <f>IF('Indtast oplysninger'!X60="Ved ikke","Let væg",'Indtast oplysninger'!X60)</f>
        <v>&lt; vælg fra listen &gt;</v>
      </c>
      <c r="Y125" s="92" t="str">
        <f>IF('Indtast oplysninger'!Y60="Ved ikke","Let væg",'Indtast oplysninger'!Y60)</f>
        <v>&lt; vælg fra listen &gt;</v>
      </c>
      <c r="Z125" s="92" t="str">
        <f>IF('Indtast oplysninger'!Z60="Ved ikke","Let væg",'Indtast oplysninger'!Z60)</f>
        <v>&lt; vælg fra listen &gt;</v>
      </c>
      <c r="AA125" s="92" t="str">
        <f>IF('Indtast oplysninger'!AA60="Ved ikke","Let væg",'Indtast oplysninger'!AA60)</f>
        <v>&lt; vælg fra listen &gt;</v>
      </c>
      <c r="AB125" s="92" t="str">
        <f>IF('Indtast oplysninger'!AB60="Ved ikke","Let væg",'Indtast oplysninger'!AB60)</f>
        <v>&lt; vælg fra listen &gt;</v>
      </c>
      <c r="AC125" s="92" t="str">
        <f>IF('Indtast oplysninger'!AC60="Ved ikke","Let væg",'Indtast oplysninger'!AC60)</f>
        <v>&lt; vælg fra listen &gt;</v>
      </c>
      <c r="AD125" s="92" t="str">
        <f>IF('Indtast oplysninger'!AD60="Ved ikke","Let væg",'Indtast oplysninger'!AD60)</f>
        <v>&lt; vælg fra listen &gt;</v>
      </c>
      <c r="AE125" s="92" t="str">
        <f>IF('Indtast oplysninger'!AE60="Ved ikke","Let væg",'Indtast oplysninger'!AE60)</f>
        <v>&lt; vælg fra listen &gt;</v>
      </c>
      <c r="AF125" s="92" t="str">
        <f>IF('Indtast oplysninger'!AF60="Ved ikke","Let væg",'Indtast oplysninger'!AF60)</f>
        <v>&lt; vælg fra listen &gt;</v>
      </c>
      <c r="AG125" s="92" t="str">
        <f>IF('Indtast oplysninger'!AG60="Ved ikke","Let væg",'Indtast oplysninger'!AG60)</f>
        <v>&lt; vælg fra listen &gt;</v>
      </c>
      <c r="AH125" s="92" t="str">
        <f>IF('Indtast oplysninger'!AH60="Ved ikke","Let væg",'Indtast oplysninger'!AH60)</f>
        <v>&lt; vælg fra listen &gt;</v>
      </c>
      <c r="AI125" s="92" t="str">
        <f>IF('Indtast oplysninger'!AI60="Ved ikke","Let væg",'Indtast oplysninger'!AI60)</f>
        <v>&lt; vælg fra listen &gt;</v>
      </c>
      <c r="AJ125" s="92" t="str">
        <f>IF('Indtast oplysninger'!AJ60="Ved ikke","Let væg",'Indtast oplysninger'!AJ60)</f>
        <v>&lt; vælg fra listen &gt;</v>
      </c>
      <c r="AK125" s="92" t="str">
        <f>IF('Indtast oplysninger'!AK60="Ved ikke","Let væg",'Indtast oplysninger'!AK60)</f>
        <v>&lt; vælg fra listen &gt;</v>
      </c>
      <c r="AL125" s="92" t="str">
        <f>IF('Indtast oplysninger'!AL60="Ved ikke","Let væg",'Indtast oplysninger'!AL60)</f>
        <v>&lt; vælg fra listen &gt;</v>
      </c>
      <c r="AM125" s="92" t="str">
        <f>IF('Indtast oplysninger'!AM60="Ved ikke","Let væg",'Indtast oplysninger'!AM60)</f>
        <v>&lt; vælg fra listen &gt;</v>
      </c>
      <c r="AN125" s="92" t="str">
        <f>IF('Indtast oplysninger'!AN60="Ved ikke","Let væg",'Indtast oplysninger'!AN60)</f>
        <v>&lt; vælg fra listen &gt;</v>
      </c>
      <c r="AO125" s="92" t="str">
        <f>IF('Indtast oplysninger'!AO60="Ved ikke","Let væg",'Indtast oplysninger'!AO60)</f>
        <v>&lt; vælg fra listen &gt;</v>
      </c>
      <c r="AP125" s="92" t="str">
        <f>IF('Indtast oplysninger'!AP60="Ved ikke","Let væg",'Indtast oplysninger'!AP60)</f>
        <v>&lt; vælg fra listen &gt;</v>
      </c>
      <c r="AQ125" s="92" t="str">
        <f>IF('Indtast oplysninger'!AQ60="Ved ikke","Let væg",'Indtast oplysninger'!AQ60)</f>
        <v>&lt; vælg fra listen &gt;</v>
      </c>
      <c r="AR125" s="92" t="str">
        <f>IF('Indtast oplysninger'!AR60="Ved ikke","Let væg",'Indtast oplysninger'!AR60)</f>
        <v>&lt; vælg fra listen &gt;</v>
      </c>
      <c r="AS125" s="92" t="str">
        <f>IF('Indtast oplysninger'!AS60="Ved ikke","Let væg",'Indtast oplysninger'!AS60)</f>
        <v>&lt; vælg fra listen &gt;</v>
      </c>
      <c r="AT125" s="92" t="str">
        <f>IF('Indtast oplysninger'!AT60="Ved ikke","Let væg",'Indtast oplysninger'!AT60)</f>
        <v>&lt; vælg fra listen &gt;</v>
      </c>
      <c r="AU125" s="92" t="str">
        <f>IF('Indtast oplysninger'!AU60="Ved ikke","Let væg",'Indtast oplysninger'!AU60)</f>
        <v>&lt; vælg fra listen &gt;</v>
      </c>
      <c r="AV125" s="92" t="str">
        <f>IF('Indtast oplysninger'!AV60="Ved ikke","Let væg",'Indtast oplysninger'!AV60)</f>
        <v>&lt; vælg fra listen &gt;</v>
      </c>
      <c r="AW125" s="92" t="str">
        <f>IF('Indtast oplysninger'!AW60="Ved ikke","Let væg",'Indtast oplysninger'!AW60)</f>
        <v>&lt; vælg fra listen &gt;</v>
      </c>
      <c r="AX125" s="92" t="str">
        <f>IF('Indtast oplysninger'!AX60="Ved ikke","Let væg",'Indtast oplysninger'!AX60)</f>
        <v>&lt; vælg fra listen &gt;</v>
      </c>
      <c r="AY125" s="92" t="str">
        <f>IF('Indtast oplysninger'!AY60="Ved ikke","Let væg",'Indtast oplysninger'!AY60)</f>
        <v>&lt; vælg fra listen &gt;</v>
      </c>
      <c r="AZ125" s="92" t="str">
        <f>IF('Indtast oplysninger'!AZ60="Ved ikke","Let væg",'Indtast oplysninger'!AZ60)</f>
        <v>&lt; vælg fra listen &gt;</v>
      </c>
      <c r="BA125" s="92" t="str">
        <f>IF('Indtast oplysninger'!BA60="Ved ikke","Let væg",'Indtast oplysninger'!BA60)</f>
        <v>&lt; vælg fra listen &gt;</v>
      </c>
      <c r="BB125" s="92" t="str">
        <f>IF('Indtast oplysninger'!BB60="Ved ikke","Let væg",'Indtast oplysninger'!BB60)</f>
        <v>&lt; vælg fra listen &gt;</v>
      </c>
      <c r="BC125" s="92" t="str">
        <f>IF('Indtast oplysninger'!BC60="Ved ikke","Let væg",'Indtast oplysninger'!BC60)</f>
        <v>&lt; vælg fra listen &gt;</v>
      </c>
      <c r="BD125" s="92" t="str">
        <f>IF('Indtast oplysninger'!BD60="Ved ikke","Let væg",'Indtast oplysninger'!BD60)</f>
        <v>&lt; vælg fra listen &gt;</v>
      </c>
      <c r="BE125" s="92" t="str">
        <f>IF('Indtast oplysninger'!BE60="Ved ikke","Let væg",'Indtast oplysninger'!BE60)</f>
        <v>&lt; vælg fra listen &gt;</v>
      </c>
      <c r="BF125" s="92" t="str">
        <f>IF('Indtast oplysninger'!BF60="Ved ikke","Let væg",'Indtast oplysninger'!BF60)</f>
        <v>&lt; vælg fra listen &gt;</v>
      </c>
      <c r="BG125" s="92" t="str">
        <f>IF('Indtast oplysninger'!BG60="Ved ikke","Let væg",'Indtast oplysninger'!BG60)</f>
        <v>&lt; vælg fra listen &gt;</v>
      </c>
      <c r="BH125" s="92" t="str">
        <f>IF('Indtast oplysninger'!BH60="Ved ikke","Let væg",'Indtast oplysninger'!BH60)</f>
        <v>&lt; vælg fra listen &gt;</v>
      </c>
      <c r="BI125" s="92" t="str">
        <f>IF('Indtast oplysninger'!BI60="Ved ikke","Let væg",'Indtast oplysninger'!BI60)</f>
        <v>&lt; vælg fra listen &gt;</v>
      </c>
      <c r="BJ125" s="92" t="str">
        <f>IF('Indtast oplysninger'!BJ60="Ved ikke","Let væg",'Indtast oplysninger'!BJ60)</f>
        <v>&lt; vælg fra listen &gt;</v>
      </c>
      <c r="BK125" s="92" t="str">
        <f>IF('Indtast oplysninger'!BK60="Ved ikke","Let væg",'Indtast oplysninger'!BK60)</f>
        <v>&lt; vælg fra listen &gt;</v>
      </c>
    </row>
    <row r="126" spans="2:67" x14ac:dyDescent="0.4">
      <c r="B126" t="s">
        <v>169</v>
      </c>
      <c r="C126" s="99" t="s">
        <v>424</v>
      </c>
      <c r="D126" s="99" t="s">
        <v>231</v>
      </c>
      <c r="E126" s="92">
        <f>VLOOKUP(E125,Tabelværdier!$A$42:$B$54,2,FALSE)</f>
        <v>0.2</v>
      </c>
      <c r="F126" s="92">
        <f>VLOOKUP(F125,Tabelværdier!$A$42:$B$54,2,FALSE)</f>
        <v>0.2</v>
      </c>
      <c r="G126" s="92">
        <f>VLOOKUP(G125,Tabelværdier!$A$42:$B$54,2,FALSE)</f>
        <v>0.2</v>
      </c>
      <c r="H126" s="92">
        <f>VLOOKUP(H125,Tabelværdier!$A$42:$B$54,2,FALSE)</f>
        <v>0.2</v>
      </c>
      <c r="I126" s="92" t="e">
        <f>VLOOKUP(I125,Tabelværdier!$A$42:$B$54,2,FALSE)</f>
        <v>#N/A</v>
      </c>
      <c r="J126" s="92" t="e">
        <f>VLOOKUP(J125,Tabelværdier!$A$42:$B$54,2,FALSE)</f>
        <v>#N/A</v>
      </c>
      <c r="K126" s="92" t="e">
        <f>VLOOKUP(K125,Tabelværdier!$A$42:$B$54,2,FALSE)</f>
        <v>#N/A</v>
      </c>
      <c r="L126" s="92" t="e">
        <f>VLOOKUP(L125,Tabelværdier!$A$42:$B$54,2,FALSE)</f>
        <v>#N/A</v>
      </c>
      <c r="M126" s="92" t="e">
        <f>VLOOKUP(M125,Tabelværdier!$A$42:$B$54,2,FALSE)</f>
        <v>#N/A</v>
      </c>
      <c r="N126" s="92" t="e">
        <f>VLOOKUP(N125,Tabelværdier!$A$42:$B$54,2,FALSE)</f>
        <v>#N/A</v>
      </c>
      <c r="O126" s="92" t="e">
        <f>VLOOKUP(O125,Tabelværdier!$A$42:$B$54,2,FALSE)</f>
        <v>#N/A</v>
      </c>
      <c r="P126" s="92" t="e">
        <f>VLOOKUP(P125,Tabelværdier!$A$42:$B$54,2,FALSE)</f>
        <v>#N/A</v>
      </c>
      <c r="Q126" s="92" t="e">
        <f>VLOOKUP(Q125,Tabelværdier!$A$42:$B$54,2,FALSE)</f>
        <v>#N/A</v>
      </c>
      <c r="R126" s="92" t="e">
        <f>VLOOKUP(R125,Tabelværdier!$A$42:$B$54,2,FALSE)</f>
        <v>#N/A</v>
      </c>
      <c r="S126" s="92" t="e">
        <f>VLOOKUP(S125,Tabelværdier!$A$42:$B$54,2,FALSE)</f>
        <v>#N/A</v>
      </c>
      <c r="T126" s="92" t="e">
        <f>VLOOKUP(T125,Tabelværdier!$A$42:$B$54,2,FALSE)</f>
        <v>#N/A</v>
      </c>
      <c r="U126" s="92" t="e">
        <f>VLOOKUP(U125,Tabelværdier!$A$42:$B$54,2,FALSE)</f>
        <v>#N/A</v>
      </c>
      <c r="V126" s="92" t="e">
        <f>VLOOKUP(V125,Tabelværdier!$A$42:$B$54,2,FALSE)</f>
        <v>#N/A</v>
      </c>
      <c r="W126" s="92" t="e">
        <f>VLOOKUP(W125,Tabelværdier!$A$42:$B$54,2,FALSE)</f>
        <v>#N/A</v>
      </c>
      <c r="X126" s="92" t="e">
        <f>VLOOKUP(X125,Tabelværdier!$A$42:$B$54,2,FALSE)</f>
        <v>#N/A</v>
      </c>
      <c r="Y126" s="92" t="e">
        <f>VLOOKUP(Y125,Tabelværdier!$A$42:$B$54,2,FALSE)</f>
        <v>#N/A</v>
      </c>
      <c r="Z126" s="92" t="e">
        <f>VLOOKUP(Z125,Tabelværdier!$A$42:$B$54,2,FALSE)</f>
        <v>#N/A</v>
      </c>
      <c r="AA126" s="92" t="e">
        <f>VLOOKUP(AA125,Tabelværdier!$A$42:$B$54,2,FALSE)</f>
        <v>#N/A</v>
      </c>
      <c r="AB126" s="92" t="e">
        <f>VLOOKUP(AB125,Tabelværdier!$A$42:$B$54,2,FALSE)</f>
        <v>#N/A</v>
      </c>
      <c r="AC126" s="92" t="e">
        <f>VLOOKUP(AC125,Tabelværdier!$A$42:$B$54,2,FALSE)</f>
        <v>#N/A</v>
      </c>
      <c r="AD126" s="92" t="e">
        <f>VLOOKUP(AD125,Tabelværdier!$A$42:$B$54,2,FALSE)</f>
        <v>#N/A</v>
      </c>
      <c r="AE126" s="92" t="e">
        <f>VLOOKUP(AE125,Tabelværdier!$A$42:$B$54,2,FALSE)</f>
        <v>#N/A</v>
      </c>
      <c r="AF126" s="92" t="e">
        <f>VLOOKUP(AF125,Tabelværdier!$A$42:$B$54,2,FALSE)</f>
        <v>#N/A</v>
      </c>
      <c r="AG126" s="92" t="e">
        <f>VLOOKUP(AG125,Tabelværdier!$A$42:$B$54,2,FALSE)</f>
        <v>#N/A</v>
      </c>
      <c r="AH126" s="92" t="e">
        <f>VLOOKUP(AH125,Tabelværdier!$A$42:$B$54,2,FALSE)</f>
        <v>#N/A</v>
      </c>
      <c r="AI126" s="92" t="e">
        <f>VLOOKUP(AI125,Tabelværdier!$A$42:$B$54,2,FALSE)</f>
        <v>#N/A</v>
      </c>
      <c r="AJ126" s="92" t="e">
        <f>VLOOKUP(AJ125,Tabelværdier!$A$42:$B$54,2,FALSE)</f>
        <v>#N/A</v>
      </c>
      <c r="AK126" s="92" t="e">
        <f>VLOOKUP(AK125,Tabelværdier!$A$42:$B$54,2,FALSE)</f>
        <v>#N/A</v>
      </c>
      <c r="AL126" s="92" t="e">
        <f>VLOOKUP(AL125,Tabelværdier!$A$42:$B$54,2,FALSE)</f>
        <v>#N/A</v>
      </c>
      <c r="AM126" s="92" t="e">
        <f>VLOOKUP(AM125,Tabelværdier!$A$42:$B$54,2,FALSE)</f>
        <v>#N/A</v>
      </c>
      <c r="AN126" s="92" t="e">
        <f>VLOOKUP(AN125,Tabelværdier!$A$42:$B$54,2,FALSE)</f>
        <v>#N/A</v>
      </c>
      <c r="AO126" s="92" t="e">
        <f>VLOOKUP(AO125,Tabelværdier!$A$42:$B$54,2,FALSE)</f>
        <v>#N/A</v>
      </c>
      <c r="AP126" s="92" t="e">
        <f>VLOOKUP(AP125,Tabelværdier!$A$42:$B$54,2,FALSE)</f>
        <v>#N/A</v>
      </c>
      <c r="AQ126" s="92" t="e">
        <f>VLOOKUP(AQ125,Tabelværdier!$A$42:$B$54,2,FALSE)</f>
        <v>#N/A</v>
      </c>
      <c r="AR126" s="92" t="e">
        <f>VLOOKUP(AR125,Tabelværdier!$A$42:$B$54,2,FALSE)</f>
        <v>#N/A</v>
      </c>
      <c r="AS126" s="92" t="e">
        <f>VLOOKUP(AS125,Tabelværdier!$A$42:$B$54,2,FALSE)</f>
        <v>#N/A</v>
      </c>
      <c r="AT126" s="92" t="e">
        <f>VLOOKUP(AT125,Tabelværdier!$A$42:$B$54,2,FALSE)</f>
        <v>#N/A</v>
      </c>
      <c r="AU126" s="92" t="e">
        <f>VLOOKUP(AU125,Tabelværdier!$A$42:$B$54,2,FALSE)</f>
        <v>#N/A</v>
      </c>
      <c r="AV126" s="92" t="e">
        <f>VLOOKUP(AV125,Tabelværdier!$A$42:$B$54,2,FALSE)</f>
        <v>#N/A</v>
      </c>
      <c r="AW126" s="92" t="e">
        <f>VLOOKUP(AW125,Tabelværdier!$A$42:$B$54,2,FALSE)</f>
        <v>#N/A</v>
      </c>
      <c r="AX126" s="92" t="e">
        <f>VLOOKUP(AX125,Tabelværdier!$A$42:$B$54,2,FALSE)</f>
        <v>#N/A</v>
      </c>
      <c r="AY126" s="92" t="e">
        <f>VLOOKUP(AY125,Tabelværdier!$A$42:$B$54,2,FALSE)</f>
        <v>#N/A</v>
      </c>
      <c r="AZ126" s="92" t="e">
        <f>VLOOKUP(AZ125,Tabelværdier!$A$42:$B$54,2,FALSE)</f>
        <v>#N/A</v>
      </c>
      <c r="BA126" s="92" t="e">
        <f>VLOOKUP(BA125,Tabelværdier!$A$42:$B$54,2,FALSE)</f>
        <v>#N/A</v>
      </c>
      <c r="BB126" s="92" t="e">
        <f>VLOOKUP(BB125,Tabelværdier!$A$42:$B$54,2,FALSE)</f>
        <v>#N/A</v>
      </c>
      <c r="BC126" s="92" t="e">
        <f>VLOOKUP(BC125,Tabelværdier!$A$42:$B$54,2,FALSE)</f>
        <v>#N/A</v>
      </c>
      <c r="BD126" s="92" t="e">
        <f>VLOOKUP(BD125,Tabelværdier!$A$42:$B$54,2,FALSE)</f>
        <v>#N/A</v>
      </c>
      <c r="BE126" s="92" t="e">
        <f>VLOOKUP(BE125,Tabelværdier!$A$42:$B$54,2,FALSE)</f>
        <v>#N/A</v>
      </c>
      <c r="BF126" s="92" t="e">
        <f>VLOOKUP(BF125,Tabelværdier!$A$42:$B$54,2,FALSE)</f>
        <v>#N/A</v>
      </c>
      <c r="BG126" s="92" t="e">
        <f>VLOOKUP(BG125,Tabelværdier!$A$42:$B$54,2,FALSE)</f>
        <v>#N/A</v>
      </c>
      <c r="BH126" s="92" t="e">
        <f>VLOOKUP(BH125,Tabelværdier!$A$42:$B$54,2,FALSE)</f>
        <v>#N/A</v>
      </c>
      <c r="BI126" s="92" t="e">
        <f>VLOOKUP(BI125,Tabelværdier!$A$42:$B$54,2,FALSE)</f>
        <v>#N/A</v>
      </c>
      <c r="BJ126" s="92" t="e">
        <f>VLOOKUP(BJ125,Tabelværdier!$A$42:$B$54,2,FALSE)</f>
        <v>#N/A</v>
      </c>
      <c r="BK126" s="92" t="e">
        <f>VLOOKUP(BK125,Tabelværdier!$A$42:$B$54,2,FALSE)</f>
        <v>#N/A</v>
      </c>
    </row>
    <row r="127" spans="2:67" x14ac:dyDescent="0.4">
      <c r="B127" t="s">
        <v>170</v>
      </c>
      <c r="C127" s="99" t="s">
        <v>425</v>
      </c>
      <c r="D127" s="99" t="s">
        <v>231</v>
      </c>
      <c r="E127" s="92">
        <f t="shared" ref="E127:AJ127" si="43">MIN(0.1,E126)</f>
        <v>0.1</v>
      </c>
      <c r="F127" s="92">
        <f t="shared" si="43"/>
        <v>0.1</v>
      </c>
      <c r="G127" s="92">
        <f t="shared" si="43"/>
        <v>0.1</v>
      </c>
      <c r="H127" s="92">
        <f t="shared" si="43"/>
        <v>0.1</v>
      </c>
      <c r="I127" s="92" t="e">
        <f t="shared" si="43"/>
        <v>#N/A</v>
      </c>
      <c r="J127" s="92" t="e">
        <f t="shared" si="43"/>
        <v>#N/A</v>
      </c>
      <c r="K127" s="92" t="e">
        <f t="shared" si="43"/>
        <v>#N/A</v>
      </c>
      <c r="L127" s="92" t="e">
        <f t="shared" si="43"/>
        <v>#N/A</v>
      </c>
      <c r="M127" s="92" t="e">
        <f t="shared" si="43"/>
        <v>#N/A</v>
      </c>
      <c r="N127" s="92" t="e">
        <f t="shared" si="43"/>
        <v>#N/A</v>
      </c>
      <c r="O127" s="92" t="e">
        <f t="shared" si="43"/>
        <v>#N/A</v>
      </c>
      <c r="P127" s="92" t="e">
        <f t="shared" si="43"/>
        <v>#N/A</v>
      </c>
      <c r="Q127" s="92" t="e">
        <f t="shared" si="43"/>
        <v>#N/A</v>
      </c>
      <c r="R127" s="92" t="e">
        <f t="shared" si="43"/>
        <v>#N/A</v>
      </c>
      <c r="S127" s="92" t="e">
        <f t="shared" si="43"/>
        <v>#N/A</v>
      </c>
      <c r="T127" s="92" t="e">
        <f t="shared" si="43"/>
        <v>#N/A</v>
      </c>
      <c r="U127" s="92" t="e">
        <f t="shared" si="43"/>
        <v>#N/A</v>
      </c>
      <c r="V127" s="92" t="e">
        <f t="shared" si="43"/>
        <v>#N/A</v>
      </c>
      <c r="W127" s="92" t="e">
        <f t="shared" si="43"/>
        <v>#N/A</v>
      </c>
      <c r="X127" s="92" t="e">
        <f t="shared" si="43"/>
        <v>#N/A</v>
      </c>
      <c r="Y127" s="92" t="e">
        <f t="shared" si="43"/>
        <v>#N/A</v>
      </c>
      <c r="Z127" s="92" t="e">
        <f t="shared" si="43"/>
        <v>#N/A</v>
      </c>
      <c r="AA127" s="92" t="e">
        <f t="shared" si="43"/>
        <v>#N/A</v>
      </c>
      <c r="AB127" s="92" t="e">
        <f t="shared" si="43"/>
        <v>#N/A</v>
      </c>
      <c r="AC127" s="92" t="e">
        <f t="shared" si="43"/>
        <v>#N/A</v>
      </c>
      <c r="AD127" s="92" t="e">
        <f t="shared" si="43"/>
        <v>#N/A</v>
      </c>
      <c r="AE127" s="92" t="e">
        <f t="shared" si="43"/>
        <v>#N/A</v>
      </c>
      <c r="AF127" s="92" t="e">
        <f t="shared" si="43"/>
        <v>#N/A</v>
      </c>
      <c r="AG127" s="92" t="e">
        <f t="shared" si="43"/>
        <v>#N/A</v>
      </c>
      <c r="AH127" s="92" t="e">
        <f t="shared" si="43"/>
        <v>#N/A</v>
      </c>
      <c r="AI127" s="92" t="e">
        <f t="shared" si="43"/>
        <v>#N/A</v>
      </c>
      <c r="AJ127" s="92" t="e">
        <f t="shared" si="43"/>
        <v>#N/A</v>
      </c>
      <c r="AK127" s="92" t="e">
        <f t="shared" ref="AK127:BK127" si="44">MIN(0.1,AK126)</f>
        <v>#N/A</v>
      </c>
      <c r="AL127" s="92" t="e">
        <f t="shared" si="44"/>
        <v>#N/A</v>
      </c>
      <c r="AM127" s="92" t="e">
        <f t="shared" si="44"/>
        <v>#N/A</v>
      </c>
      <c r="AN127" s="92" t="e">
        <f t="shared" si="44"/>
        <v>#N/A</v>
      </c>
      <c r="AO127" s="92" t="e">
        <f t="shared" si="44"/>
        <v>#N/A</v>
      </c>
      <c r="AP127" s="92" t="e">
        <f t="shared" si="44"/>
        <v>#N/A</v>
      </c>
      <c r="AQ127" s="92" t="e">
        <f t="shared" si="44"/>
        <v>#N/A</v>
      </c>
      <c r="AR127" s="92" t="e">
        <f t="shared" si="44"/>
        <v>#N/A</v>
      </c>
      <c r="AS127" s="92" t="e">
        <f t="shared" si="44"/>
        <v>#N/A</v>
      </c>
      <c r="AT127" s="92" t="e">
        <f t="shared" si="44"/>
        <v>#N/A</v>
      </c>
      <c r="AU127" s="92" t="e">
        <f t="shared" si="44"/>
        <v>#N/A</v>
      </c>
      <c r="AV127" s="92" t="e">
        <f t="shared" si="44"/>
        <v>#N/A</v>
      </c>
      <c r="AW127" s="92" t="e">
        <f t="shared" si="44"/>
        <v>#N/A</v>
      </c>
      <c r="AX127" s="92" t="e">
        <f t="shared" si="44"/>
        <v>#N/A</v>
      </c>
      <c r="AY127" s="92" t="e">
        <f t="shared" si="44"/>
        <v>#N/A</v>
      </c>
      <c r="AZ127" s="92" t="e">
        <f t="shared" si="44"/>
        <v>#N/A</v>
      </c>
      <c r="BA127" s="92" t="e">
        <f t="shared" si="44"/>
        <v>#N/A</v>
      </c>
      <c r="BB127" s="92" t="e">
        <f t="shared" si="44"/>
        <v>#N/A</v>
      </c>
      <c r="BC127" s="92" t="e">
        <f t="shared" si="44"/>
        <v>#N/A</v>
      </c>
      <c r="BD127" s="92" t="e">
        <f t="shared" si="44"/>
        <v>#N/A</v>
      </c>
      <c r="BE127" s="92" t="e">
        <f t="shared" si="44"/>
        <v>#N/A</v>
      </c>
      <c r="BF127" s="92" t="e">
        <f t="shared" si="44"/>
        <v>#N/A</v>
      </c>
      <c r="BG127" s="92" t="e">
        <f t="shared" si="44"/>
        <v>#N/A</v>
      </c>
      <c r="BH127" s="92" t="e">
        <f t="shared" si="44"/>
        <v>#N/A</v>
      </c>
      <c r="BI127" s="92" t="e">
        <f t="shared" si="44"/>
        <v>#N/A</v>
      </c>
      <c r="BJ127" s="92" t="e">
        <f t="shared" si="44"/>
        <v>#N/A</v>
      </c>
      <c r="BK127" s="92" t="e">
        <f t="shared" si="44"/>
        <v>#N/A</v>
      </c>
    </row>
    <row r="128" spans="2:67" x14ac:dyDescent="0.4">
      <c r="B128" t="s">
        <v>171</v>
      </c>
      <c r="C128" s="99" t="s">
        <v>220</v>
      </c>
      <c r="D128" s="99" t="s">
        <v>450</v>
      </c>
      <c r="E128" s="131">
        <f>VLOOKUP(E125,Tabelværdier!$A$42:$C$54,3,FALSE)</f>
        <v>1883.75</v>
      </c>
      <c r="F128" s="131">
        <f>VLOOKUP(F125,Tabelværdier!$A$42:$C$54,3,FALSE)</f>
        <v>1883.75</v>
      </c>
      <c r="G128" s="131">
        <f>VLOOKUP(G125,Tabelværdier!$A$42:$C$54,3,FALSE)</f>
        <v>1883.75</v>
      </c>
      <c r="H128" s="131">
        <f>VLOOKUP(H125,Tabelværdier!$A$42:$C$54,3,FALSE)</f>
        <v>1883.75</v>
      </c>
      <c r="I128" s="131" t="e">
        <f>VLOOKUP(I125,Tabelværdier!$A$42:$C$54,3,FALSE)</f>
        <v>#N/A</v>
      </c>
      <c r="J128" s="131" t="e">
        <f>VLOOKUP(J125,Tabelværdier!$A$42:$C$54,3,FALSE)</f>
        <v>#N/A</v>
      </c>
      <c r="K128" s="131" t="e">
        <f>VLOOKUP(K125,Tabelværdier!$A$42:$C$54,3,FALSE)</f>
        <v>#N/A</v>
      </c>
      <c r="L128" s="131" t="e">
        <f>VLOOKUP(L125,Tabelværdier!$A$42:$C$54,3,FALSE)</f>
        <v>#N/A</v>
      </c>
      <c r="M128" s="131" t="e">
        <f>VLOOKUP(M125,Tabelværdier!$A$42:$C$54,3,FALSE)</f>
        <v>#N/A</v>
      </c>
      <c r="N128" s="131" t="e">
        <f>VLOOKUP(N125,Tabelværdier!$A$42:$C$54,3,FALSE)</f>
        <v>#N/A</v>
      </c>
      <c r="O128" s="131" t="e">
        <f>VLOOKUP(O125,Tabelværdier!$A$42:$C$54,3,FALSE)</f>
        <v>#N/A</v>
      </c>
      <c r="P128" s="131" t="e">
        <f>VLOOKUP(P125,Tabelværdier!$A$42:$C$54,3,FALSE)</f>
        <v>#N/A</v>
      </c>
      <c r="Q128" s="131" t="e">
        <f>VLOOKUP(Q125,Tabelværdier!$A$42:$C$54,3,FALSE)</f>
        <v>#N/A</v>
      </c>
      <c r="R128" s="131" t="e">
        <f>VLOOKUP(R125,Tabelværdier!$A$42:$C$54,3,FALSE)</f>
        <v>#N/A</v>
      </c>
      <c r="S128" s="131" t="e">
        <f>VLOOKUP(S125,Tabelværdier!$A$42:$C$54,3,FALSE)</f>
        <v>#N/A</v>
      </c>
      <c r="T128" s="131" t="e">
        <f>VLOOKUP(T125,Tabelværdier!$A$42:$C$54,3,FALSE)</f>
        <v>#N/A</v>
      </c>
      <c r="U128" s="131" t="e">
        <f>VLOOKUP(U125,Tabelværdier!$A$42:$C$54,3,FALSE)</f>
        <v>#N/A</v>
      </c>
      <c r="V128" s="131" t="e">
        <f>VLOOKUP(V125,Tabelværdier!$A$42:$C$54,3,FALSE)</f>
        <v>#N/A</v>
      </c>
      <c r="W128" s="131" t="e">
        <f>VLOOKUP(W125,Tabelværdier!$A$42:$C$54,3,FALSE)</f>
        <v>#N/A</v>
      </c>
      <c r="X128" s="131" t="e">
        <f>VLOOKUP(X125,Tabelværdier!$A$42:$C$54,3,FALSE)</f>
        <v>#N/A</v>
      </c>
      <c r="Y128" s="131" t="e">
        <f>VLOOKUP(Y125,Tabelværdier!$A$42:$C$54,3,FALSE)</f>
        <v>#N/A</v>
      </c>
      <c r="Z128" s="131" t="e">
        <f>VLOOKUP(Z125,Tabelværdier!$A$42:$C$54,3,FALSE)</f>
        <v>#N/A</v>
      </c>
      <c r="AA128" s="131" t="e">
        <f>VLOOKUP(AA125,Tabelværdier!$A$42:$C$54,3,FALSE)</f>
        <v>#N/A</v>
      </c>
      <c r="AB128" s="131" t="e">
        <f>VLOOKUP(AB125,Tabelværdier!$A$42:$C$54,3,FALSE)</f>
        <v>#N/A</v>
      </c>
      <c r="AC128" s="131" t="e">
        <f>VLOOKUP(AC125,Tabelværdier!$A$42:$C$54,3,FALSE)</f>
        <v>#N/A</v>
      </c>
      <c r="AD128" s="131" t="e">
        <f>VLOOKUP(AD125,Tabelværdier!$A$42:$C$54,3,FALSE)</f>
        <v>#N/A</v>
      </c>
      <c r="AE128" s="131" t="e">
        <f>VLOOKUP(AE125,Tabelværdier!$A$42:$C$54,3,FALSE)</f>
        <v>#N/A</v>
      </c>
      <c r="AF128" s="131" t="e">
        <f>VLOOKUP(AF125,Tabelværdier!$A$42:$C$54,3,FALSE)</f>
        <v>#N/A</v>
      </c>
      <c r="AG128" s="131" t="e">
        <f>VLOOKUP(AG125,Tabelværdier!$A$42:$C$54,3,FALSE)</f>
        <v>#N/A</v>
      </c>
      <c r="AH128" s="131" t="e">
        <f>VLOOKUP(AH125,Tabelværdier!$A$42:$C$54,3,FALSE)</f>
        <v>#N/A</v>
      </c>
      <c r="AI128" s="131" t="e">
        <f>VLOOKUP(AI125,Tabelværdier!$A$42:$C$54,3,FALSE)</f>
        <v>#N/A</v>
      </c>
      <c r="AJ128" s="131" t="e">
        <f>VLOOKUP(AJ125,Tabelværdier!$A$42:$C$54,3,FALSE)</f>
        <v>#N/A</v>
      </c>
      <c r="AK128" s="131" t="e">
        <f>VLOOKUP(AK125,Tabelværdier!$A$42:$C$54,3,FALSE)</f>
        <v>#N/A</v>
      </c>
      <c r="AL128" s="131" t="e">
        <f>VLOOKUP(AL125,Tabelværdier!$A$42:$C$54,3,FALSE)</f>
        <v>#N/A</v>
      </c>
      <c r="AM128" s="131" t="e">
        <f>VLOOKUP(AM125,Tabelværdier!$A$42:$C$54,3,FALSE)</f>
        <v>#N/A</v>
      </c>
      <c r="AN128" s="131" t="e">
        <f>VLOOKUP(AN125,Tabelværdier!$A$42:$C$54,3,FALSE)</f>
        <v>#N/A</v>
      </c>
      <c r="AO128" s="131" t="e">
        <f>VLOOKUP(AO125,Tabelværdier!$A$42:$C$54,3,FALSE)</f>
        <v>#N/A</v>
      </c>
      <c r="AP128" s="131" t="e">
        <f>VLOOKUP(AP125,Tabelværdier!$A$42:$C$54,3,FALSE)</f>
        <v>#N/A</v>
      </c>
      <c r="AQ128" s="131" t="e">
        <f>VLOOKUP(AQ125,Tabelværdier!$A$42:$C$54,3,FALSE)</f>
        <v>#N/A</v>
      </c>
      <c r="AR128" s="131" t="e">
        <f>VLOOKUP(AR125,Tabelværdier!$A$42:$C$54,3,FALSE)</f>
        <v>#N/A</v>
      </c>
      <c r="AS128" s="131" t="e">
        <f>VLOOKUP(AS125,Tabelværdier!$A$42:$C$54,3,FALSE)</f>
        <v>#N/A</v>
      </c>
      <c r="AT128" s="131" t="e">
        <f>VLOOKUP(AT125,Tabelværdier!$A$42:$C$54,3,FALSE)</f>
        <v>#N/A</v>
      </c>
      <c r="AU128" s="131" t="e">
        <f>VLOOKUP(AU125,Tabelværdier!$A$42:$C$54,3,FALSE)</f>
        <v>#N/A</v>
      </c>
      <c r="AV128" s="131" t="e">
        <f>VLOOKUP(AV125,Tabelværdier!$A$42:$C$54,3,FALSE)</f>
        <v>#N/A</v>
      </c>
      <c r="AW128" s="131" t="e">
        <f>VLOOKUP(AW125,Tabelværdier!$A$42:$C$54,3,FALSE)</f>
        <v>#N/A</v>
      </c>
      <c r="AX128" s="131" t="e">
        <f>VLOOKUP(AX125,Tabelværdier!$A$42:$C$54,3,FALSE)</f>
        <v>#N/A</v>
      </c>
      <c r="AY128" s="131" t="e">
        <f>VLOOKUP(AY125,Tabelværdier!$A$42:$C$54,3,FALSE)</f>
        <v>#N/A</v>
      </c>
      <c r="AZ128" s="131" t="e">
        <f>VLOOKUP(AZ125,Tabelværdier!$A$42:$C$54,3,FALSE)</f>
        <v>#N/A</v>
      </c>
      <c r="BA128" s="131" t="e">
        <f>VLOOKUP(BA125,Tabelværdier!$A$42:$C$54,3,FALSE)</f>
        <v>#N/A</v>
      </c>
      <c r="BB128" s="131" t="e">
        <f>VLOOKUP(BB125,Tabelværdier!$A$42:$C$54,3,FALSE)</f>
        <v>#N/A</v>
      </c>
      <c r="BC128" s="131" t="e">
        <f>VLOOKUP(BC125,Tabelværdier!$A$42:$C$54,3,FALSE)</f>
        <v>#N/A</v>
      </c>
      <c r="BD128" s="131" t="e">
        <f>VLOOKUP(BD125,Tabelværdier!$A$42:$C$54,3,FALSE)</f>
        <v>#N/A</v>
      </c>
      <c r="BE128" s="131" t="e">
        <f>VLOOKUP(BE125,Tabelværdier!$A$42:$C$54,3,FALSE)</f>
        <v>#N/A</v>
      </c>
      <c r="BF128" s="131" t="e">
        <f>VLOOKUP(BF125,Tabelværdier!$A$42:$C$54,3,FALSE)</f>
        <v>#N/A</v>
      </c>
      <c r="BG128" s="131" t="e">
        <f>VLOOKUP(BG125,Tabelværdier!$A$42:$C$54,3,FALSE)</f>
        <v>#N/A</v>
      </c>
      <c r="BH128" s="131" t="e">
        <f>VLOOKUP(BH125,Tabelværdier!$A$42:$C$54,3,FALSE)</f>
        <v>#N/A</v>
      </c>
      <c r="BI128" s="131" t="e">
        <f>VLOOKUP(BI125,Tabelværdier!$A$42:$C$54,3,FALSE)</f>
        <v>#N/A</v>
      </c>
      <c r="BJ128" s="131" t="e">
        <f>VLOOKUP(BJ125,Tabelværdier!$A$42:$C$54,3,FALSE)</f>
        <v>#N/A</v>
      </c>
      <c r="BK128" s="131" t="e">
        <f>VLOOKUP(BK125,Tabelværdier!$A$42:$C$54,3,FALSE)</f>
        <v>#N/A</v>
      </c>
    </row>
    <row r="129" spans="2:63" x14ac:dyDescent="0.4">
      <c r="B129" t="s">
        <v>172</v>
      </c>
      <c r="C129" s="99" t="s">
        <v>448</v>
      </c>
      <c r="D129" s="99" t="s">
        <v>237</v>
      </c>
      <c r="E129" s="92">
        <f>VLOOKUP(E125,Tabelværdier!$A$42:$D$54,4,FALSE)</f>
        <v>0.89999999999999991</v>
      </c>
      <c r="F129" s="92">
        <f>VLOOKUP(F125,Tabelværdier!$A$42:$D$54,4,FALSE)</f>
        <v>0.89999999999999991</v>
      </c>
      <c r="G129" s="92">
        <f>VLOOKUP(G125,Tabelværdier!$A$42:$D$54,4,FALSE)</f>
        <v>0.89999999999999991</v>
      </c>
      <c r="H129" s="92">
        <f>VLOOKUP(H125,Tabelværdier!$A$42:$D$54,4,FALSE)</f>
        <v>0.89999999999999991</v>
      </c>
      <c r="I129" s="92" t="e">
        <f>VLOOKUP(I125,Tabelværdier!$A$42:$D$54,4,FALSE)</f>
        <v>#N/A</v>
      </c>
      <c r="J129" s="92" t="e">
        <f>VLOOKUP(J125,Tabelværdier!$A$42:$D$54,4,FALSE)</f>
        <v>#N/A</v>
      </c>
      <c r="K129" s="92" t="e">
        <f>VLOOKUP(K125,Tabelværdier!$A$42:$D$54,4,FALSE)</f>
        <v>#N/A</v>
      </c>
      <c r="L129" s="92" t="e">
        <f>VLOOKUP(L125,Tabelværdier!$A$42:$D$54,4,FALSE)</f>
        <v>#N/A</v>
      </c>
      <c r="M129" s="92" t="e">
        <f>VLOOKUP(M125,Tabelværdier!$A$42:$D$54,4,FALSE)</f>
        <v>#N/A</v>
      </c>
      <c r="N129" s="92" t="e">
        <f>VLOOKUP(N125,Tabelværdier!$A$42:$D$54,4,FALSE)</f>
        <v>#N/A</v>
      </c>
      <c r="O129" s="92" t="e">
        <f>VLOOKUP(O125,Tabelværdier!$A$42:$D$54,4,FALSE)</f>
        <v>#N/A</v>
      </c>
      <c r="P129" s="92" t="e">
        <f>VLOOKUP(P125,Tabelværdier!$A$42:$D$54,4,FALSE)</f>
        <v>#N/A</v>
      </c>
      <c r="Q129" s="92" t="e">
        <f>VLOOKUP(Q125,Tabelværdier!$A$42:$D$54,4,FALSE)</f>
        <v>#N/A</v>
      </c>
      <c r="R129" s="92" t="e">
        <f>VLOOKUP(R125,Tabelværdier!$A$42:$D$54,4,FALSE)</f>
        <v>#N/A</v>
      </c>
      <c r="S129" s="92" t="e">
        <f>VLOOKUP(S125,Tabelværdier!$A$42:$D$54,4,FALSE)</f>
        <v>#N/A</v>
      </c>
      <c r="T129" s="92" t="e">
        <f>VLOOKUP(T125,Tabelværdier!$A$42:$D$54,4,FALSE)</f>
        <v>#N/A</v>
      </c>
      <c r="U129" s="92" t="e">
        <f>VLOOKUP(U125,Tabelværdier!$A$42:$D$54,4,FALSE)</f>
        <v>#N/A</v>
      </c>
      <c r="V129" s="92" t="e">
        <f>VLOOKUP(V125,Tabelværdier!$A$42:$D$54,4,FALSE)</f>
        <v>#N/A</v>
      </c>
      <c r="W129" s="92" t="e">
        <f>VLOOKUP(W125,Tabelværdier!$A$42:$D$54,4,FALSE)</f>
        <v>#N/A</v>
      </c>
      <c r="X129" s="92" t="e">
        <f>VLOOKUP(X125,Tabelværdier!$A$42:$D$54,4,FALSE)</f>
        <v>#N/A</v>
      </c>
      <c r="Y129" s="92" t="e">
        <f>VLOOKUP(Y125,Tabelværdier!$A$42:$D$54,4,FALSE)</f>
        <v>#N/A</v>
      </c>
      <c r="Z129" s="92" t="e">
        <f>VLOOKUP(Z125,Tabelværdier!$A$42:$D$54,4,FALSE)</f>
        <v>#N/A</v>
      </c>
      <c r="AA129" s="92" t="e">
        <f>VLOOKUP(AA125,Tabelværdier!$A$42:$D$54,4,FALSE)</f>
        <v>#N/A</v>
      </c>
      <c r="AB129" s="92" t="e">
        <f>VLOOKUP(AB125,Tabelværdier!$A$42:$D$54,4,FALSE)</f>
        <v>#N/A</v>
      </c>
      <c r="AC129" s="92" t="e">
        <f>VLOOKUP(AC125,Tabelværdier!$A$42:$D$54,4,FALSE)</f>
        <v>#N/A</v>
      </c>
      <c r="AD129" s="92" t="e">
        <f>VLOOKUP(AD125,Tabelværdier!$A$42:$D$54,4,FALSE)</f>
        <v>#N/A</v>
      </c>
      <c r="AE129" s="92" t="e">
        <f>VLOOKUP(AE125,Tabelværdier!$A$42:$D$54,4,FALSE)</f>
        <v>#N/A</v>
      </c>
      <c r="AF129" s="92" t="e">
        <f>VLOOKUP(AF125,Tabelværdier!$A$42:$D$54,4,FALSE)</f>
        <v>#N/A</v>
      </c>
      <c r="AG129" s="92" t="e">
        <f>VLOOKUP(AG125,Tabelværdier!$A$42:$D$54,4,FALSE)</f>
        <v>#N/A</v>
      </c>
      <c r="AH129" s="92" t="e">
        <f>VLOOKUP(AH125,Tabelværdier!$A$42:$D$54,4,FALSE)</f>
        <v>#N/A</v>
      </c>
      <c r="AI129" s="92" t="e">
        <f>VLOOKUP(AI125,Tabelværdier!$A$42:$D$54,4,FALSE)</f>
        <v>#N/A</v>
      </c>
      <c r="AJ129" s="92" t="e">
        <f>VLOOKUP(AJ125,Tabelværdier!$A$42:$D$54,4,FALSE)</f>
        <v>#N/A</v>
      </c>
      <c r="AK129" s="92" t="e">
        <f>VLOOKUP(AK125,Tabelværdier!$A$42:$D$54,4,FALSE)</f>
        <v>#N/A</v>
      </c>
      <c r="AL129" s="92" t="e">
        <f>VLOOKUP(AL125,Tabelværdier!$A$42:$D$54,4,FALSE)</f>
        <v>#N/A</v>
      </c>
      <c r="AM129" s="92" t="e">
        <f>VLOOKUP(AM125,Tabelværdier!$A$42:$D$54,4,FALSE)</f>
        <v>#N/A</v>
      </c>
      <c r="AN129" s="92" t="e">
        <f>VLOOKUP(AN125,Tabelværdier!$A$42:$D$54,4,FALSE)</f>
        <v>#N/A</v>
      </c>
      <c r="AO129" s="92" t="e">
        <f>VLOOKUP(AO125,Tabelværdier!$A$42:$D$54,4,FALSE)</f>
        <v>#N/A</v>
      </c>
      <c r="AP129" s="92" t="e">
        <f>VLOOKUP(AP125,Tabelværdier!$A$42:$D$54,4,FALSE)</f>
        <v>#N/A</v>
      </c>
      <c r="AQ129" s="92" t="e">
        <f>VLOOKUP(AQ125,Tabelværdier!$A$42:$D$54,4,FALSE)</f>
        <v>#N/A</v>
      </c>
      <c r="AR129" s="92" t="e">
        <f>VLOOKUP(AR125,Tabelværdier!$A$42:$D$54,4,FALSE)</f>
        <v>#N/A</v>
      </c>
      <c r="AS129" s="92" t="e">
        <f>VLOOKUP(AS125,Tabelværdier!$A$42:$D$54,4,FALSE)</f>
        <v>#N/A</v>
      </c>
      <c r="AT129" s="92" t="e">
        <f>VLOOKUP(AT125,Tabelværdier!$A$42:$D$54,4,FALSE)</f>
        <v>#N/A</v>
      </c>
      <c r="AU129" s="92" t="e">
        <f>VLOOKUP(AU125,Tabelværdier!$A$42:$D$54,4,FALSE)</f>
        <v>#N/A</v>
      </c>
      <c r="AV129" s="92" t="e">
        <f>VLOOKUP(AV125,Tabelværdier!$A$42:$D$54,4,FALSE)</f>
        <v>#N/A</v>
      </c>
      <c r="AW129" s="92" t="e">
        <f>VLOOKUP(AW125,Tabelværdier!$A$42:$D$54,4,FALSE)</f>
        <v>#N/A</v>
      </c>
      <c r="AX129" s="92" t="e">
        <f>VLOOKUP(AX125,Tabelværdier!$A$42:$D$54,4,FALSE)</f>
        <v>#N/A</v>
      </c>
      <c r="AY129" s="92" t="e">
        <f>VLOOKUP(AY125,Tabelværdier!$A$42:$D$54,4,FALSE)</f>
        <v>#N/A</v>
      </c>
      <c r="AZ129" s="92" t="e">
        <f>VLOOKUP(AZ125,Tabelværdier!$A$42:$D$54,4,FALSE)</f>
        <v>#N/A</v>
      </c>
      <c r="BA129" s="92" t="e">
        <f>VLOOKUP(BA125,Tabelværdier!$A$42:$D$54,4,FALSE)</f>
        <v>#N/A</v>
      </c>
      <c r="BB129" s="92" t="e">
        <f>VLOOKUP(BB125,Tabelværdier!$A$42:$D$54,4,FALSE)</f>
        <v>#N/A</v>
      </c>
      <c r="BC129" s="92" t="e">
        <f>VLOOKUP(BC125,Tabelværdier!$A$42:$D$54,4,FALSE)</f>
        <v>#N/A</v>
      </c>
      <c r="BD129" s="92" t="e">
        <f>VLOOKUP(BD125,Tabelværdier!$A$42:$D$54,4,FALSE)</f>
        <v>#N/A</v>
      </c>
      <c r="BE129" s="92" t="e">
        <f>VLOOKUP(BE125,Tabelværdier!$A$42:$D$54,4,FALSE)</f>
        <v>#N/A</v>
      </c>
      <c r="BF129" s="92" t="e">
        <f>VLOOKUP(BF125,Tabelværdier!$A$42:$D$54,4,FALSE)</f>
        <v>#N/A</v>
      </c>
      <c r="BG129" s="92" t="e">
        <f>VLOOKUP(BG125,Tabelværdier!$A$42:$D$54,4,FALSE)</f>
        <v>#N/A</v>
      </c>
      <c r="BH129" s="92" t="e">
        <f>VLOOKUP(BH125,Tabelværdier!$A$42:$D$54,4,FALSE)</f>
        <v>#N/A</v>
      </c>
      <c r="BI129" s="92" t="e">
        <f>VLOOKUP(BI125,Tabelværdier!$A$42:$D$54,4,FALSE)</f>
        <v>#N/A</v>
      </c>
      <c r="BJ129" s="92" t="e">
        <f>VLOOKUP(BJ125,Tabelværdier!$A$42:$D$54,4,FALSE)</f>
        <v>#N/A</v>
      </c>
      <c r="BK129" s="92" t="e">
        <f>VLOOKUP(BK125,Tabelværdier!$A$42:$D$54,4,FALSE)</f>
        <v>#N/A</v>
      </c>
    </row>
    <row r="130" spans="2:63" x14ac:dyDescent="0.4">
      <c r="B130" t="s">
        <v>173</v>
      </c>
      <c r="C130" s="99" t="s">
        <v>427</v>
      </c>
      <c r="D130" s="99" t="s">
        <v>451</v>
      </c>
      <c r="E130" s="133">
        <f t="shared" ref="E130:AJ130" si="45">E129*E128*E127*1000</f>
        <v>169537.5</v>
      </c>
      <c r="F130" s="133">
        <f t="shared" si="45"/>
        <v>169537.5</v>
      </c>
      <c r="G130" s="133">
        <f t="shared" si="45"/>
        <v>169537.5</v>
      </c>
      <c r="H130" s="133">
        <f t="shared" si="45"/>
        <v>169537.5</v>
      </c>
      <c r="I130" s="133" t="e">
        <f t="shared" si="45"/>
        <v>#N/A</v>
      </c>
      <c r="J130" s="133" t="e">
        <f t="shared" si="45"/>
        <v>#N/A</v>
      </c>
      <c r="K130" s="133" t="e">
        <f t="shared" si="45"/>
        <v>#N/A</v>
      </c>
      <c r="L130" s="133" t="e">
        <f t="shared" si="45"/>
        <v>#N/A</v>
      </c>
      <c r="M130" s="133" t="e">
        <f t="shared" si="45"/>
        <v>#N/A</v>
      </c>
      <c r="N130" s="133" t="e">
        <f t="shared" si="45"/>
        <v>#N/A</v>
      </c>
      <c r="O130" s="133" t="e">
        <f t="shared" si="45"/>
        <v>#N/A</v>
      </c>
      <c r="P130" s="133" t="e">
        <f t="shared" si="45"/>
        <v>#N/A</v>
      </c>
      <c r="Q130" s="133" t="e">
        <f t="shared" si="45"/>
        <v>#N/A</v>
      </c>
      <c r="R130" s="133" t="e">
        <f t="shared" si="45"/>
        <v>#N/A</v>
      </c>
      <c r="S130" s="133" t="e">
        <f t="shared" si="45"/>
        <v>#N/A</v>
      </c>
      <c r="T130" s="133" t="e">
        <f t="shared" si="45"/>
        <v>#N/A</v>
      </c>
      <c r="U130" s="133" t="e">
        <f t="shared" si="45"/>
        <v>#N/A</v>
      </c>
      <c r="V130" s="133" t="e">
        <f t="shared" si="45"/>
        <v>#N/A</v>
      </c>
      <c r="W130" s="133" t="e">
        <f t="shared" si="45"/>
        <v>#N/A</v>
      </c>
      <c r="X130" s="133" t="e">
        <f t="shared" si="45"/>
        <v>#N/A</v>
      </c>
      <c r="Y130" s="133" t="e">
        <f t="shared" si="45"/>
        <v>#N/A</v>
      </c>
      <c r="Z130" s="133" t="e">
        <f t="shared" si="45"/>
        <v>#N/A</v>
      </c>
      <c r="AA130" s="133" t="e">
        <f t="shared" si="45"/>
        <v>#N/A</v>
      </c>
      <c r="AB130" s="133" t="e">
        <f t="shared" si="45"/>
        <v>#N/A</v>
      </c>
      <c r="AC130" s="133" t="e">
        <f t="shared" si="45"/>
        <v>#N/A</v>
      </c>
      <c r="AD130" s="133" t="e">
        <f t="shared" si="45"/>
        <v>#N/A</v>
      </c>
      <c r="AE130" s="133" t="e">
        <f t="shared" si="45"/>
        <v>#N/A</v>
      </c>
      <c r="AF130" s="133" t="e">
        <f t="shared" si="45"/>
        <v>#N/A</v>
      </c>
      <c r="AG130" s="133" t="e">
        <f t="shared" si="45"/>
        <v>#N/A</v>
      </c>
      <c r="AH130" s="133" t="e">
        <f t="shared" si="45"/>
        <v>#N/A</v>
      </c>
      <c r="AI130" s="133" t="e">
        <f t="shared" si="45"/>
        <v>#N/A</v>
      </c>
      <c r="AJ130" s="133" t="e">
        <f t="shared" si="45"/>
        <v>#N/A</v>
      </c>
      <c r="AK130" s="133" t="e">
        <f t="shared" ref="AK130:BK130" si="46">AK129*AK128*AK127*1000</f>
        <v>#N/A</v>
      </c>
      <c r="AL130" s="133" t="e">
        <f t="shared" si="46"/>
        <v>#N/A</v>
      </c>
      <c r="AM130" s="133" t="e">
        <f t="shared" si="46"/>
        <v>#N/A</v>
      </c>
      <c r="AN130" s="133" t="e">
        <f t="shared" si="46"/>
        <v>#N/A</v>
      </c>
      <c r="AO130" s="133" t="e">
        <f t="shared" si="46"/>
        <v>#N/A</v>
      </c>
      <c r="AP130" s="133" t="e">
        <f t="shared" si="46"/>
        <v>#N/A</v>
      </c>
      <c r="AQ130" s="133" t="e">
        <f t="shared" si="46"/>
        <v>#N/A</v>
      </c>
      <c r="AR130" s="133" t="e">
        <f t="shared" si="46"/>
        <v>#N/A</v>
      </c>
      <c r="AS130" s="133" t="e">
        <f t="shared" si="46"/>
        <v>#N/A</v>
      </c>
      <c r="AT130" s="133" t="e">
        <f t="shared" si="46"/>
        <v>#N/A</v>
      </c>
      <c r="AU130" s="133" t="e">
        <f t="shared" si="46"/>
        <v>#N/A</v>
      </c>
      <c r="AV130" s="133" t="e">
        <f t="shared" si="46"/>
        <v>#N/A</v>
      </c>
      <c r="AW130" s="133" t="e">
        <f t="shared" si="46"/>
        <v>#N/A</v>
      </c>
      <c r="AX130" s="133" t="e">
        <f t="shared" si="46"/>
        <v>#N/A</v>
      </c>
      <c r="AY130" s="133" t="e">
        <f t="shared" si="46"/>
        <v>#N/A</v>
      </c>
      <c r="AZ130" s="133" t="e">
        <f t="shared" si="46"/>
        <v>#N/A</v>
      </c>
      <c r="BA130" s="133" t="e">
        <f t="shared" si="46"/>
        <v>#N/A</v>
      </c>
      <c r="BB130" s="133" t="e">
        <f t="shared" si="46"/>
        <v>#N/A</v>
      </c>
      <c r="BC130" s="133" t="e">
        <f t="shared" si="46"/>
        <v>#N/A</v>
      </c>
      <c r="BD130" s="133" t="e">
        <f t="shared" si="46"/>
        <v>#N/A</v>
      </c>
      <c r="BE130" s="133" t="e">
        <f t="shared" si="46"/>
        <v>#N/A</v>
      </c>
      <c r="BF130" s="133" t="e">
        <f t="shared" si="46"/>
        <v>#N/A</v>
      </c>
      <c r="BG130" s="133" t="e">
        <f t="shared" si="46"/>
        <v>#N/A</v>
      </c>
      <c r="BH130" s="133" t="e">
        <f t="shared" si="46"/>
        <v>#N/A</v>
      </c>
      <c r="BI130" s="133" t="e">
        <f t="shared" si="46"/>
        <v>#N/A</v>
      </c>
      <c r="BJ130" s="133" t="e">
        <f t="shared" si="46"/>
        <v>#N/A</v>
      </c>
      <c r="BK130" s="133" t="e">
        <f t="shared" si="46"/>
        <v>#N/A</v>
      </c>
    </row>
    <row r="131" spans="2:63" x14ac:dyDescent="0.4">
      <c r="B131" t="s">
        <v>174</v>
      </c>
      <c r="C131" s="99" t="s">
        <v>428</v>
      </c>
      <c r="D131" s="99" t="s">
        <v>238</v>
      </c>
      <c r="E131" s="133">
        <f t="shared" ref="E131:AJ131" si="47">E17*E130/1000</f>
        <v>4082.8359824999998</v>
      </c>
      <c r="F131" s="133">
        <f t="shared" si="47"/>
        <v>4082.8359824999998</v>
      </c>
      <c r="G131" s="133">
        <f t="shared" si="47"/>
        <v>4082.8359824999998</v>
      </c>
      <c r="H131" s="133">
        <f t="shared" si="47"/>
        <v>4082.8359824999998</v>
      </c>
      <c r="I131" s="133" t="e">
        <f t="shared" si="47"/>
        <v>#VALUE!</v>
      </c>
      <c r="J131" s="133" t="e">
        <f t="shared" si="47"/>
        <v>#VALUE!</v>
      </c>
      <c r="K131" s="133" t="e">
        <f t="shared" si="47"/>
        <v>#VALUE!</v>
      </c>
      <c r="L131" s="133" t="e">
        <f t="shared" si="47"/>
        <v>#VALUE!</v>
      </c>
      <c r="M131" s="133" t="e">
        <f t="shared" si="47"/>
        <v>#VALUE!</v>
      </c>
      <c r="N131" s="133" t="e">
        <f t="shared" si="47"/>
        <v>#VALUE!</v>
      </c>
      <c r="O131" s="133" t="e">
        <f t="shared" si="47"/>
        <v>#VALUE!</v>
      </c>
      <c r="P131" s="133" t="e">
        <f t="shared" si="47"/>
        <v>#VALUE!</v>
      </c>
      <c r="Q131" s="133" t="e">
        <f t="shared" si="47"/>
        <v>#VALUE!</v>
      </c>
      <c r="R131" s="133" t="e">
        <f t="shared" si="47"/>
        <v>#VALUE!</v>
      </c>
      <c r="S131" s="133" t="e">
        <f t="shared" si="47"/>
        <v>#VALUE!</v>
      </c>
      <c r="T131" s="133" t="e">
        <f t="shared" si="47"/>
        <v>#VALUE!</v>
      </c>
      <c r="U131" s="133" t="e">
        <f t="shared" si="47"/>
        <v>#VALUE!</v>
      </c>
      <c r="V131" s="133" t="e">
        <f t="shared" si="47"/>
        <v>#VALUE!</v>
      </c>
      <c r="W131" s="133" t="e">
        <f t="shared" si="47"/>
        <v>#VALUE!</v>
      </c>
      <c r="X131" s="133" t="e">
        <f t="shared" si="47"/>
        <v>#VALUE!</v>
      </c>
      <c r="Y131" s="133" t="e">
        <f t="shared" si="47"/>
        <v>#VALUE!</v>
      </c>
      <c r="Z131" s="133" t="e">
        <f t="shared" si="47"/>
        <v>#VALUE!</v>
      </c>
      <c r="AA131" s="133" t="e">
        <f t="shared" si="47"/>
        <v>#VALUE!</v>
      </c>
      <c r="AB131" s="133" t="e">
        <f t="shared" si="47"/>
        <v>#VALUE!</v>
      </c>
      <c r="AC131" s="133" t="e">
        <f t="shared" si="47"/>
        <v>#VALUE!</v>
      </c>
      <c r="AD131" s="133" t="e">
        <f t="shared" si="47"/>
        <v>#VALUE!</v>
      </c>
      <c r="AE131" s="133" t="e">
        <f t="shared" si="47"/>
        <v>#VALUE!</v>
      </c>
      <c r="AF131" s="133" t="e">
        <f t="shared" si="47"/>
        <v>#VALUE!</v>
      </c>
      <c r="AG131" s="133" t="e">
        <f t="shared" si="47"/>
        <v>#VALUE!</v>
      </c>
      <c r="AH131" s="133" t="e">
        <f t="shared" si="47"/>
        <v>#VALUE!</v>
      </c>
      <c r="AI131" s="133" t="e">
        <f t="shared" si="47"/>
        <v>#VALUE!</v>
      </c>
      <c r="AJ131" s="133" t="e">
        <f t="shared" si="47"/>
        <v>#VALUE!</v>
      </c>
      <c r="AK131" s="133" t="e">
        <f t="shared" ref="AK131:BK131" si="48">AK17*AK130/1000</f>
        <v>#VALUE!</v>
      </c>
      <c r="AL131" s="133" t="e">
        <f t="shared" si="48"/>
        <v>#VALUE!</v>
      </c>
      <c r="AM131" s="133" t="e">
        <f t="shared" si="48"/>
        <v>#VALUE!</v>
      </c>
      <c r="AN131" s="133" t="e">
        <f t="shared" si="48"/>
        <v>#VALUE!</v>
      </c>
      <c r="AO131" s="133" t="e">
        <f t="shared" si="48"/>
        <v>#VALUE!</v>
      </c>
      <c r="AP131" s="133" t="e">
        <f t="shared" si="48"/>
        <v>#VALUE!</v>
      </c>
      <c r="AQ131" s="133" t="e">
        <f t="shared" si="48"/>
        <v>#VALUE!</v>
      </c>
      <c r="AR131" s="133" t="e">
        <f t="shared" si="48"/>
        <v>#VALUE!</v>
      </c>
      <c r="AS131" s="133" t="e">
        <f t="shared" si="48"/>
        <v>#VALUE!</v>
      </c>
      <c r="AT131" s="133" t="e">
        <f t="shared" si="48"/>
        <v>#VALUE!</v>
      </c>
      <c r="AU131" s="133" t="e">
        <f t="shared" si="48"/>
        <v>#VALUE!</v>
      </c>
      <c r="AV131" s="133" t="e">
        <f t="shared" si="48"/>
        <v>#VALUE!</v>
      </c>
      <c r="AW131" s="133" t="e">
        <f t="shared" si="48"/>
        <v>#VALUE!</v>
      </c>
      <c r="AX131" s="133" t="e">
        <f t="shared" si="48"/>
        <v>#VALUE!</v>
      </c>
      <c r="AY131" s="133" t="e">
        <f t="shared" si="48"/>
        <v>#VALUE!</v>
      </c>
      <c r="AZ131" s="133" t="e">
        <f t="shared" si="48"/>
        <v>#VALUE!</v>
      </c>
      <c r="BA131" s="133" t="e">
        <f t="shared" si="48"/>
        <v>#VALUE!</v>
      </c>
      <c r="BB131" s="133" t="e">
        <f t="shared" si="48"/>
        <v>#VALUE!</v>
      </c>
      <c r="BC131" s="133" t="e">
        <f t="shared" si="48"/>
        <v>#VALUE!</v>
      </c>
      <c r="BD131" s="133" t="e">
        <f t="shared" si="48"/>
        <v>#VALUE!</v>
      </c>
      <c r="BE131" s="133" t="e">
        <f t="shared" si="48"/>
        <v>#VALUE!</v>
      </c>
      <c r="BF131" s="133" t="e">
        <f t="shared" si="48"/>
        <v>#VALUE!</v>
      </c>
      <c r="BG131" s="133" t="e">
        <f t="shared" si="48"/>
        <v>#VALUE!</v>
      </c>
      <c r="BH131" s="133" t="e">
        <f t="shared" si="48"/>
        <v>#VALUE!</v>
      </c>
      <c r="BI131" s="133" t="e">
        <f t="shared" si="48"/>
        <v>#VALUE!</v>
      </c>
      <c r="BJ131" s="133" t="e">
        <f t="shared" si="48"/>
        <v>#VALUE!</v>
      </c>
      <c r="BK131" s="133" t="e">
        <f t="shared" si="48"/>
        <v>#VALUE!</v>
      </c>
    </row>
    <row r="132" spans="2:63" x14ac:dyDescent="0.4">
      <c r="B132" t="s">
        <v>175</v>
      </c>
      <c r="C132" s="99" t="s">
        <v>218</v>
      </c>
      <c r="D132" s="99" t="s">
        <v>218</v>
      </c>
      <c r="E132" s="92">
        <f t="shared" ref="E132:AJ132" si="49">E120*E121*E122*E123</f>
        <v>0.06</v>
      </c>
      <c r="F132" s="92">
        <f t="shared" si="49"/>
        <v>0.58500000000000008</v>
      </c>
      <c r="G132" s="92">
        <f t="shared" si="49"/>
        <v>0.58500000000000008</v>
      </c>
      <c r="H132" s="92">
        <f t="shared" si="49"/>
        <v>0.45</v>
      </c>
      <c r="I132" s="92" t="e">
        <f t="shared" si="49"/>
        <v>#N/A</v>
      </c>
      <c r="J132" s="92" t="e">
        <f t="shared" si="49"/>
        <v>#N/A</v>
      </c>
      <c r="K132" s="92" t="e">
        <f t="shared" si="49"/>
        <v>#N/A</v>
      </c>
      <c r="L132" s="92" t="e">
        <f t="shared" si="49"/>
        <v>#N/A</v>
      </c>
      <c r="M132" s="92" t="e">
        <f t="shared" si="49"/>
        <v>#N/A</v>
      </c>
      <c r="N132" s="92" t="e">
        <f t="shared" si="49"/>
        <v>#N/A</v>
      </c>
      <c r="O132" s="92" t="e">
        <f t="shared" si="49"/>
        <v>#N/A</v>
      </c>
      <c r="P132" s="92" t="e">
        <f t="shared" si="49"/>
        <v>#N/A</v>
      </c>
      <c r="Q132" s="92" t="e">
        <f t="shared" si="49"/>
        <v>#N/A</v>
      </c>
      <c r="R132" s="92" t="e">
        <f t="shared" si="49"/>
        <v>#N/A</v>
      </c>
      <c r="S132" s="92" t="e">
        <f t="shared" si="49"/>
        <v>#N/A</v>
      </c>
      <c r="T132" s="92" t="e">
        <f t="shared" si="49"/>
        <v>#N/A</v>
      </c>
      <c r="U132" s="92" t="e">
        <f t="shared" si="49"/>
        <v>#N/A</v>
      </c>
      <c r="V132" s="92" t="e">
        <f t="shared" si="49"/>
        <v>#N/A</v>
      </c>
      <c r="W132" s="92" t="e">
        <f t="shared" si="49"/>
        <v>#N/A</v>
      </c>
      <c r="X132" s="92" t="e">
        <f t="shared" si="49"/>
        <v>#N/A</v>
      </c>
      <c r="Y132" s="92" t="e">
        <f t="shared" si="49"/>
        <v>#N/A</v>
      </c>
      <c r="Z132" s="92" t="e">
        <f t="shared" si="49"/>
        <v>#N/A</v>
      </c>
      <c r="AA132" s="92" t="e">
        <f t="shared" si="49"/>
        <v>#N/A</v>
      </c>
      <c r="AB132" s="92" t="e">
        <f t="shared" si="49"/>
        <v>#N/A</v>
      </c>
      <c r="AC132" s="92" t="e">
        <f t="shared" si="49"/>
        <v>#N/A</v>
      </c>
      <c r="AD132" s="92" t="e">
        <f t="shared" si="49"/>
        <v>#N/A</v>
      </c>
      <c r="AE132" s="92" t="e">
        <f t="shared" si="49"/>
        <v>#N/A</v>
      </c>
      <c r="AF132" s="92" t="e">
        <f t="shared" si="49"/>
        <v>#N/A</v>
      </c>
      <c r="AG132" s="92" t="e">
        <f t="shared" si="49"/>
        <v>#N/A</v>
      </c>
      <c r="AH132" s="92" t="e">
        <f t="shared" si="49"/>
        <v>#N/A</v>
      </c>
      <c r="AI132" s="92" t="e">
        <f t="shared" si="49"/>
        <v>#N/A</v>
      </c>
      <c r="AJ132" s="92" t="e">
        <f t="shared" si="49"/>
        <v>#N/A</v>
      </c>
      <c r="AK132" s="92" t="e">
        <f t="shared" ref="AK132:BK132" si="50">AK120*AK121*AK122*AK123</f>
        <v>#N/A</v>
      </c>
      <c r="AL132" s="92" t="e">
        <f t="shared" si="50"/>
        <v>#N/A</v>
      </c>
      <c r="AM132" s="92" t="e">
        <f t="shared" si="50"/>
        <v>#N/A</v>
      </c>
      <c r="AN132" s="92" t="e">
        <f t="shared" si="50"/>
        <v>#N/A</v>
      </c>
      <c r="AO132" s="92" t="e">
        <f t="shared" si="50"/>
        <v>#N/A</v>
      </c>
      <c r="AP132" s="92" t="e">
        <f t="shared" si="50"/>
        <v>#N/A</v>
      </c>
      <c r="AQ132" s="92" t="e">
        <f t="shared" si="50"/>
        <v>#N/A</v>
      </c>
      <c r="AR132" s="92" t="e">
        <f t="shared" si="50"/>
        <v>#N/A</v>
      </c>
      <c r="AS132" s="92" t="e">
        <f t="shared" si="50"/>
        <v>#N/A</v>
      </c>
      <c r="AT132" s="92" t="e">
        <f t="shared" si="50"/>
        <v>#N/A</v>
      </c>
      <c r="AU132" s="92" t="e">
        <f t="shared" si="50"/>
        <v>#N/A</v>
      </c>
      <c r="AV132" s="92" t="e">
        <f t="shared" si="50"/>
        <v>#N/A</v>
      </c>
      <c r="AW132" s="92" t="e">
        <f t="shared" si="50"/>
        <v>#N/A</v>
      </c>
      <c r="AX132" s="92" t="e">
        <f t="shared" si="50"/>
        <v>#N/A</v>
      </c>
      <c r="AY132" s="92" t="e">
        <f t="shared" si="50"/>
        <v>#N/A</v>
      </c>
      <c r="AZ132" s="92" t="e">
        <f t="shared" si="50"/>
        <v>#N/A</v>
      </c>
      <c r="BA132" s="92" t="e">
        <f t="shared" si="50"/>
        <v>#N/A</v>
      </c>
      <c r="BB132" s="92" t="e">
        <f t="shared" si="50"/>
        <v>#N/A</v>
      </c>
      <c r="BC132" s="92" t="e">
        <f t="shared" si="50"/>
        <v>#N/A</v>
      </c>
      <c r="BD132" s="92" t="e">
        <f t="shared" si="50"/>
        <v>#N/A</v>
      </c>
      <c r="BE132" s="92" t="e">
        <f t="shared" si="50"/>
        <v>#N/A</v>
      </c>
      <c r="BF132" s="92" t="e">
        <f t="shared" si="50"/>
        <v>#N/A</v>
      </c>
      <c r="BG132" s="92" t="e">
        <f t="shared" si="50"/>
        <v>#N/A</v>
      </c>
      <c r="BH132" s="92" t="e">
        <f t="shared" si="50"/>
        <v>#N/A</v>
      </c>
      <c r="BI132" s="92" t="e">
        <f t="shared" si="50"/>
        <v>#N/A</v>
      </c>
      <c r="BJ132" s="92" t="e">
        <f t="shared" si="50"/>
        <v>#N/A</v>
      </c>
      <c r="BK132" s="92" t="e">
        <f t="shared" si="50"/>
        <v>#N/A</v>
      </c>
    </row>
    <row r="133" spans="2:63" x14ac:dyDescent="0.4">
      <c r="B133" t="s">
        <v>176</v>
      </c>
      <c r="C133" s="99" t="s">
        <v>429</v>
      </c>
      <c r="D133" s="99" t="s">
        <v>239</v>
      </c>
      <c r="E133" s="133">
        <f>(E22*E132+E26)*faktor_rammeKarm*Tabelværdier!$C$60</f>
        <v>192.89664000000002</v>
      </c>
      <c r="F133" s="133">
        <f>(F22*F132+F26)*faktor_rammeKarm*Tabelværdier!$C$60</f>
        <v>1880.7422400000005</v>
      </c>
      <c r="G133" s="133">
        <f>(G22*G132+G26)*faktor_rammeKarm*Tabelværdier!$C$60</f>
        <v>1880.7422400000005</v>
      </c>
      <c r="H133" s="133">
        <f>(H22*H132+H26)*faktor_rammeKarm*Tabelværdier!$C$60</f>
        <v>1446.7248000000002</v>
      </c>
      <c r="I133" s="133" t="e">
        <f>(I22*I132+I26)*faktor_rammeKarm*Tabelværdier!$C$60</f>
        <v>#N/A</v>
      </c>
      <c r="J133" s="133" t="e">
        <f>(J22*J132+J26)*faktor_rammeKarm*Tabelværdier!$C$60</f>
        <v>#N/A</v>
      </c>
      <c r="K133" s="133" t="e">
        <f>(K22*K132+K26)*faktor_rammeKarm*Tabelværdier!$C$60</f>
        <v>#N/A</v>
      </c>
      <c r="L133" s="133" t="e">
        <f>(L22*L132+L26)*faktor_rammeKarm*Tabelværdier!$C$60</f>
        <v>#N/A</v>
      </c>
      <c r="M133" s="133" t="e">
        <f>(M22*M132+M26)*faktor_rammeKarm*Tabelværdier!$C$60</f>
        <v>#N/A</v>
      </c>
      <c r="N133" s="133" t="e">
        <f>(N22*N132+N26)*faktor_rammeKarm*Tabelværdier!$C$60</f>
        <v>#N/A</v>
      </c>
      <c r="O133" s="133" t="e">
        <f>(O22*O132+O26)*faktor_rammeKarm*Tabelværdier!$C$60</f>
        <v>#N/A</v>
      </c>
      <c r="P133" s="133" t="e">
        <f>(P22*P132+P26)*faktor_rammeKarm*Tabelværdier!$C$60</f>
        <v>#N/A</v>
      </c>
      <c r="Q133" s="133" t="e">
        <f>(Q22*Q132+Q26)*faktor_rammeKarm*Tabelværdier!$C$60</f>
        <v>#N/A</v>
      </c>
      <c r="R133" s="133" t="e">
        <f>(R22*R132+R26)*faktor_rammeKarm*Tabelværdier!$C$60</f>
        <v>#N/A</v>
      </c>
      <c r="S133" s="133" t="e">
        <f>(S22*S132+S26)*faktor_rammeKarm*Tabelværdier!$C$60</f>
        <v>#N/A</v>
      </c>
      <c r="T133" s="133" t="e">
        <f>(T22*T132+T26)*faktor_rammeKarm*Tabelværdier!$C$60</f>
        <v>#N/A</v>
      </c>
      <c r="U133" s="133" t="e">
        <f>(U22*U132+U26)*faktor_rammeKarm*Tabelværdier!$C$60</f>
        <v>#N/A</v>
      </c>
      <c r="V133" s="133" t="e">
        <f>(V22*V132+V26)*faktor_rammeKarm*Tabelværdier!$C$60</f>
        <v>#N/A</v>
      </c>
      <c r="W133" s="133" t="e">
        <f>(W22*W132+W26)*faktor_rammeKarm*Tabelværdier!$C$60</f>
        <v>#N/A</v>
      </c>
      <c r="X133" s="133" t="e">
        <f>(X22*X132+X26)*faktor_rammeKarm*Tabelværdier!$C$60</f>
        <v>#N/A</v>
      </c>
      <c r="Y133" s="133" t="e">
        <f>(Y22*Y132+Y26)*faktor_rammeKarm*Tabelværdier!$C$60</f>
        <v>#N/A</v>
      </c>
      <c r="Z133" s="133" t="e">
        <f>(Z22*Z132+Z26)*faktor_rammeKarm*Tabelværdier!$C$60</f>
        <v>#N/A</v>
      </c>
      <c r="AA133" s="133" t="e">
        <f>(AA22*AA132+AA26)*faktor_rammeKarm*Tabelværdier!$C$60</f>
        <v>#N/A</v>
      </c>
      <c r="AB133" s="133" t="e">
        <f>(AB22*AB132+AB26)*faktor_rammeKarm*Tabelværdier!$C$60</f>
        <v>#N/A</v>
      </c>
      <c r="AC133" s="133" t="e">
        <f>(AC22*AC132+AC26)*faktor_rammeKarm*Tabelværdier!$C$60</f>
        <v>#N/A</v>
      </c>
      <c r="AD133" s="133" t="e">
        <f>(AD22*AD132+AD26)*faktor_rammeKarm*Tabelværdier!$C$60</f>
        <v>#N/A</v>
      </c>
      <c r="AE133" s="133" t="e">
        <f>(AE22*AE132+AE26)*faktor_rammeKarm*Tabelværdier!$C$60</f>
        <v>#N/A</v>
      </c>
      <c r="AF133" s="133" t="e">
        <f>(AF22*AF132+AF26)*faktor_rammeKarm*Tabelværdier!$C$60</f>
        <v>#N/A</v>
      </c>
      <c r="AG133" s="133" t="e">
        <f>(AG22*AG132+AG26)*faktor_rammeKarm*Tabelværdier!$C$60</f>
        <v>#N/A</v>
      </c>
      <c r="AH133" s="133" t="e">
        <f>(AH22*AH132+AH26)*faktor_rammeKarm*Tabelværdier!$C$60</f>
        <v>#N/A</v>
      </c>
      <c r="AI133" s="133" t="e">
        <f>(AI22*AI132+AI26)*faktor_rammeKarm*Tabelværdier!$C$60</f>
        <v>#N/A</v>
      </c>
      <c r="AJ133" s="133" t="e">
        <f>(AJ22*AJ132+AJ26)*faktor_rammeKarm*Tabelværdier!$C$60</f>
        <v>#N/A</v>
      </c>
      <c r="AK133" s="133" t="e">
        <f>(AK22*AK132+AK26)*faktor_rammeKarm*Tabelværdier!$C$60</f>
        <v>#N/A</v>
      </c>
      <c r="AL133" s="133" t="e">
        <f>(AL22*AL132+AL26)*faktor_rammeKarm*Tabelværdier!$C$60</f>
        <v>#N/A</v>
      </c>
      <c r="AM133" s="133" t="e">
        <f>(AM22*AM132+AM26)*faktor_rammeKarm*Tabelværdier!$C$60</f>
        <v>#N/A</v>
      </c>
      <c r="AN133" s="133" t="e">
        <f>(AN22*AN132+AN26)*faktor_rammeKarm*Tabelværdier!$C$60</f>
        <v>#N/A</v>
      </c>
      <c r="AO133" s="133" t="e">
        <f>(AO22*AO132+AO26)*faktor_rammeKarm*Tabelværdier!$C$60</f>
        <v>#N/A</v>
      </c>
      <c r="AP133" s="133" t="e">
        <f>(AP22*AP132+AP26)*faktor_rammeKarm*Tabelværdier!$C$60</f>
        <v>#N/A</v>
      </c>
      <c r="AQ133" s="133" t="e">
        <f>(AQ22*AQ132+AQ26)*faktor_rammeKarm*Tabelværdier!$C$60</f>
        <v>#N/A</v>
      </c>
      <c r="AR133" s="133" t="e">
        <f>(AR22*AR132+AR26)*faktor_rammeKarm*Tabelværdier!$C$60</f>
        <v>#N/A</v>
      </c>
      <c r="AS133" s="133" t="e">
        <f>(AS22*AS132+AS26)*faktor_rammeKarm*Tabelværdier!$C$60</f>
        <v>#N/A</v>
      </c>
      <c r="AT133" s="133" t="e">
        <f>(AT22*AT132+AT26)*faktor_rammeKarm*Tabelværdier!$C$60</f>
        <v>#N/A</v>
      </c>
      <c r="AU133" s="133" t="e">
        <f>(AU22*AU132+AU26)*faktor_rammeKarm*Tabelværdier!$C$60</f>
        <v>#N/A</v>
      </c>
      <c r="AV133" s="133" t="e">
        <f>(AV22*AV132+AV26)*faktor_rammeKarm*Tabelværdier!$C$60</f>
        <v>#N/A</v>
      </c>
      <c r="AW133" s="133" t="e">
        <f>(AW22*AW132+AW26)*faktor_rammeKarm*Tabelværdier!$C$60</f>
        <v>#N/A</v>
      </c>
      <c r="AX133" s="133" t="e">
        <f>(AX22*AX132+AX26)*faktor_rammeKarm*Tabelværdier!$C$60</f>
        <v>#N/A</v>
      </c>
      <c r="AY133" s="133" t="e">
        <f>(AY22*AY132+AY26)*faktor_rammeKarm*Tabelværdier!$C$60</f>
        <v>#N/A</v>
      </c>
      <c r="AZ133" s="133" t="e">
        <f>(AZ22*AZ132+AZ26)*faktor_rammeKarm*Tabelværdier!$C$60</f>
        <v>#N/A</v>
      </c>
      <c r="BA133" s="133" t="e">
        <f>(BA22*BA132+BA26)*faktor_rammeKarm*Tabelværdier!$C$60</f>
        <v>#N/A</v>
      </c>
      <c r="BB133" s="133" t="e">
        <f>(BB22*BB132+BB26)*faktor_rammeKarm*Tabelværdier!$C$60</f>
        <v>#N/A</v>
      </c>
      <c r="BC133" s="133" t="e">
        <f>(BC22*BC132+BC26)*faktor_rammeKarm*Tabelværdier!$C$60</f>
        <v>#N/A</v>
      </c>
      <c r="BD133" s="133" t="e">
        <f>(BD22*BD132+BD26)*faktor_rammeKarm*Tabelværdier!$C$60</f>
        <v>#N/A</v>
      </c>
      <c r="BE133" s="133" t="e">
        <f>(BE22*BE132+BE26)*faktor_rammeKarm*Tabelværdier!$C$60</f>
        <v>#N/A</v>
      </c>
      <c r="BF133" s="133" t="e">
        <f>(BF22*BF132+BF26)*faktor_rammeKarm*Tabelværdier!$C$60</f>
        <v>#N/A</v>
      </c>
      <c r="BG133" s="133" t="e">
        <f>(BG22*BG132+BG26)*faktor_rammeKarm*Tabelværdier!$C$60</f>
        <v>#N/A</v>
      </c>
      <c r="BH133" s="133" t="e">
        <f>(BH22*BH132+BH26)*faktor_rammeKarm*Tabelværdier!$C$60</f>
        <v>#N/A</v>
      </c>
      <c r="BI133" s="133" t="e">
        <f>(BI22*BI132+BI26)*faktor_rammeKarm*Tabelværdier!$C$60</f>
        <v>#N/A</v>
      </c>
      <c r="BJ133" s="133" t="e">
        <f>(BJ22*BJ132+BJ26)*faktor_rammeKarm*Tabelværdier!$C$60</f>
        <v>#N/A</v>
      </c>
      <c r="BK133" s="133" t="e">
        <f>(BK22*BK132+BK26)*faktor_rammeKarm*Tabelværdier!$C$60</f>
        <v>#N/A</v>
      </c>
    </row>
    <row r="134" spans="2:63" x14ac:dyDescent="0.4">
      <c r="B134" t="s">
        <v>177</v>
      </c>
      <c r="C134" s="99" t="s">
        <v>430</v>
      </c>
      <c r="D134" s="99" t="s">
        <v>239</v>
      </c>
      <c r="E134" s="132">
        <f>0.5*E$205</f>
        <v>825</v>
      </c>
      <c r="F134" s="132">
        <f t="shared" ref="F134:BK134" si="51">0.5*F$205</f>
        <v>825</v>
      </c>
      <c r="G134" s="132">
        <f t="shared" si="51"/>
        <v>825</v>
      </c>
      <c r="H134" s="132">
        <f t="shared" si="51"/>
        <v>825</v>
      </c>
      <c r="I134" s="132" t="e">
        <f t="shared" si="51"/>
        <v>#VALUE!</v>
      </c>
      <c r="J134" s="132" t="e">
        <f t="shared" si="51"/>
        <v>#VALUE!</v>
      </c>
      <c r="K134" s="132" t="e">
        <f t="shared" si="51"/>
        <v>#VALUE!</v>
      </c>
      <c r="L134" s="132" t="e">
        <f t="shared" si="51"/>
        <v>#VALUE!</v>
      </c>
      <c r="M134" s="132" t="e">
        <f t="shared" si="51"/>
        <v>#VALUE!</v>
      </c>
      <c r="N134" s="132" t="e">
        <f t="shared" si="51"/>
        <v>#VALUE!</v>
      </c>
      <c r="O134" s="132" t="e">
        <f t="shared" si="51"/>
        <v>#VALUE!</v>
      </c>
      <c r="P134" s="132" t="e">
        <f t="shared" si="51"/>
        <v>#VALUE!</v>
      </c>
      <c r="Q134" s="132" t="e">
        <f t="shared" si="51"/>
        <v>#VALUE!</v>
      </c>
      <c r="R134" s="132" t="e">
        <f t="shared" si="51"/>
        <v>#VALUE!</v>
      </c>
      <c r="S134" s="132" t="e">
        <f t="shared" si="51"/>
        <v>#VALUE!</v>
      </c>
      <c r="T134" s="132" t="e">
        <f t="shared" si="51"/>
        <v>#VALUE!</v>
      </c>
      <c r="U134" s="132" t="e">
        <f t="shared" si="51"/>
        <v>#VALUE!</v>
      </c>
      <c r="V134" s="132" t="e">
        <f t="shared" si="51"/>
        <v>#VALUE!</v>
      </c>
      <c r="W134" s="132" t="e">
        <f t="shared" si="51"/>
        <v>#VALUE!</v>
      </c>
      <c r="X134" s="132" t="e">
        <f t="shared" si="51"/>
        <v>#VALUE!</v>
      </c>
      <c r="Y134" s="132" t="e">
        <f t="shared" si="51"/>
        <v>#VALUE!</v>
      </c>
      <c r="Z134" s="132" t="e">
        <f t="shared" si="51"/>
        <v>#VALUE!</v>
      </c>
      <c r="AA134" s="132" t="e">
        <f t="shared" si="51"/>
        <v>#VALUE!</v>
      </c>
      <c r="AB134" s="132" t="e">
        <f t="shared" si="51"/>
        <v>#VALUE!</v>
      </c>
      <c r="AC134" s="132" t="e">
        <f t="shared" si="51"/>
        <v>#VALUE!</v>
      </c>
      <c r="AD134" s="132" t="e">
        <f t="shared" si="51"/>
        <v>#VALUE!</v>
      </c>
      <c r="AE134" s="132" t="e">
        <f t="shared" si="51"/>
        <v>#VALUE!</v>
      </c>
      <c r="AF134" s="132" t="e">
        <f t="shared" si="51"/>
        <v>#VALUE!</v>
      </c>
      <c r="AG134" s="132" t="e">
        <f t="shared" si="51"/>
        <v>#VALUE!</v>
      </c>
      <c r="AH134" s="132" t="e">
        <f t="shared" si="51"/>
        <v>#VALUE!</v>
      </c>
      <c r="AI134" s="132" t="e">
        <f t="shared" si="51"/>
        <v>#VALUE!</v>
      </c>
      <c r="AJ134" s="132" t="e">
        <f t="shared" si="51"/>
        <v>#VALUE!</v>
      </c>
      <c r="AK134" s="132" t="e">
        <f t="shared" si="51"/>
        <v>#VALUE!</v>
      </c>
      <c r="AL134" s="132" t="e">
        <f t="shared" si="51"/>
        <v>#VALUE!</v>
      </c>
      <c r="AM134" s="132" t="e">
        <f t="shared" si="51"/>
        <v>#VALUE!</v>
      </c>
      <c r="AN134" s="132" t="e">
        <f t="shared" si="51"/>
        <v>#VALUE!</v>
      </c>
      <c r="AO134" s="132" t="e">
        <f t="shared" si="51"/>
        <v>#VALUE!</v>
      </c>
      <c r="AP134" s="132" t="e">
        <f t="shared" si="51"/>
        <v>#VALUE!</v>
      </c>
      <c r="AQ134" s="132" t="e">
        <f t="shared" si="51"/>
        <v>#VALUE!</v>
      </c>
      <c r="AR134" s="132" t="e">
        <f t="shared" si="51"/>
        <v>#VALUE!</v>
      </c>
      <c r="AS134" s="132" t="e">
        <f t="shared" si="51"/>
        <v>#VALUE!</v>
      </c>
      <c r="AT134" s="132" t="e">
        <f t="shared" si="51"/>
        <v>#VALUE!</v>
      </c>
      <c r="AU134" s="132" t="e">
        <f t="shared" si="51"/>
        <v>#VALUE!</v>
      </c>
      <c r="AV134" s="132" t="e">
        <f t="shared" si="51"/>
        <v>#VALUE!</v>
      </c>
      <c r="AW134" s="132" t="e">
        <f t="shared" si="51"/>
        <v>#VALUE!</v>
      </c>
      <c r="AX134" s="132" t="e">
        <f t="shared" si="51"/>
        <v>#VALUE!</v>
      </c>
      <c r="AY134" s="132" t="e">
        <f t="shared" si="51"/>
        <v>#VALUE!</v>
      </c>
      <c r="AZ134" s="132" t="e">
        <f t="shared" si="51"/>
        <v>#VALUE!</v>
      </c>
      <c r="BA134" s="132" t="e">
        <f t="shared" si="51"/>
        <v>#VALUE!</v>
      </c>
      <c r="BB134" s="132" t="e">
        <f t="shared" si="51"/>
        <v>#VALUE!</v>
      </c>
      <c r="BC134" s="132" t="e">
        <f t="shared" si="51"/>
        <v>#VALUE!</v>
      </c>
      <c r="BD134" s="132" t="e">
        <f t="shared" si="51"/>
        <v>#VALUE!</v>
      </c>
      <c r="BE134" s="132" t="e">
        <f t="shared" si="51"/>
        <v>#VALUE!</v>
      </c>
      <c r="BF134" s="132" t="e">
        <f t="shared" si="51"/>
        <v>#VALUE!</v>
      </c>
      <c r="BG134" s="132" t="e">
        <f t="shared" si="51"/>
        <v>#VALUE!</v>
      </c>
      <c r="BH134" s="132" t="e">
        <f t="shared" si="51"/>
        <v>#VALUE!</v>
      </c>
      <c r="BI134" s="132" t="e">
        <f t="shared" si="51"/>
        <v>#VALUE!</v>
      </c>
      <c r="BJ134" s="132" t="e">
        <f t="shared" si="51"/>
        <v>#VALUE!</v>
      </c>
      <c r="BK134" s="132" t="e">
        <f t="shared" si="51"/>
        <v>#VALUE!</v>
      </c>
    </row>
    <row r="135" spans="2:63" x14ac:dyDescent="0.4">
      <c r="B135" t="s">
        <v>178</v>
      </c>
      <c r="C135" s="99" t="s">
        <v>431</v>
      </c>
      <c r="D135" s="99" t="s">
        <v>239</v>
      </c>
      <c r="E135" s="133">
        <f>E$199/(E$20+E$14+E$15)*(E$205*0.5)+E133</f>
        <v>702.81174324586561</v>
      </c>
      <c r="F135" s="133">
        <f t="shared" ref="F135:BK135" si="52">F$199/(F$20+F$14+F$15)*(F$205*0.5)+F133</f>
        <v>2194.1521882712636</v>
      </c>
      <c r="G135" s="133">
        <f t="shared" si="52"/>
        <v>2349.9115735599153</v>
      </c>
      <c r="H135" s="133">
        <f t="shared" si="52"/>
        <v>1940.1206225973506</v>
      </c>
      <c r="I135" s="133" t="e">
        <f t="shared" si="52"/>
        <v>#N/A</v>
      </c>
      <c r="J135" s="133" t="e">
        <f t="shared" si="52"/>
        <v>#N/A</v>
      </c>
      <c r="K135" s="133" t="e">
        <f t="shared" si="52"/>
        <v>#N/A</v>
      </c>
      <c r="L135" s="133" t="e">
        <f t="shared" si="52"/>
        <v>#N/A</v>
      </c>
      <c r="M135" s="133" t="e">
        <f t="shared" si="52"/>
        <v>#N/A</v>
      </c>
      <c r="N135" s="133" t="e">
        <f>N$199/(N$20+N$14+N$15)*(N$205*0.5)+N133</f>
        <v>#N/A</v>
      </c>
      <c r="O135" s="133" t="e">
        <f t="shared" si="52"/>
        <v>#N/A</v>
      </c>
      <c r="P135" s="133" t="e">
        <f t="shared" si="52"/>
        <v>#N/A</v>
      </c>
      <c r="Q135" s="133" t="e">
        <f t="shared" si="52"/>
        <v>#N/A</v>
      </c>
      <c r="R135" s="133" t="e">
        <f t="shared" si="52"/>
        <v>#N/A</v>
      </c>
      <c r="S135" s="133" t="e">
        <f t="shared" si="52"/>
        <v>#N/A</v>
      </c>
      <c r="T135" s="133" t="e">
        <f t="shared" si="52"/>
        <v>#N/A</v>
      </c>
      <c r="U135" s="133" t="e">
        <f t="shared" si="52"/>
        <v>#N/A</v>
      </c>
      <c r="V135" s="133" t="e">
        <f t="shared" si="52"/>
        <v>#N/A</v>
      </c>
      <c r="W135" s="133" t="e">
        <f t="shared" si="52"/>
        <v>#N/A</v>
      </c>
      <c r="X135" s="133" t="e">
        <f t="shared" si="52"/>
        <v>#N/A</v>
      </c>
      <c r="Y135" s="133" t="e">
        <f t="shared" si="52"/>
        <v>#N/A</v>
      </c>
      <c r="Z135" s="133" t="e">
        <f t="shared" si="52"/>
        <v>#N/A</v>
      </c>
      <c r="AA135" s="133" t="e">
        <f t="shared" si="52"/>
        <v>#N/A</v>
      </c>
      <c r="AB135" s="133" t="e">
        <f t="shared" si="52"/>
        <v>#N/A</v>
      </c>
      <c r="AC135" s="133" t="e">
        <f t="shared" si="52"/>
        <v>#N/A</v>
      </c>
      <c r="AD135" s="133" t="e">
        <f t="shared" si="52"/>
        <v>#N/A</v>
      </c>
      <c r="AE135" s="133" t="e">
        <f t="shared" si="52"/>
        <v>#N/A</v>
      </c>
      <c r="AF135" s="133" t="e">
        <f t="shared" si="52"/>
        <v>#N/A</v>
      </c>
      <c r="AG135" s="133" t="e">
        <f t="shared" si="52"/>
        <v>#N/A</v>
      </c>
      <c r="AH135" s="133" t="e">
        <f t="shared" si="52"/>
        <v>#N/A</v>
      </c>
      <c r="AI135" s="133" t="e">
        <f t="shared" si="52"/>
        <v>#N/A</v>
      </c>
      <c r="AJ135" s="133" t="e">
        <f t="shared" si="52"/>
        <v>#N/A</v>
      </c>
      <c r="AK135" s="133" t="e">
        <f t="shared" si="52"/>
        <v>#N/A</v>
      </c>
      <c r="AL135" s="133" t="e">
        <f t="shared" si="52"/>
        <v>#N/A</v>
      </c>
      <c r="AM135" s="133" t="e">
        <f t="shared" si="52"/>
        <v>#N/A</v>
      </c>
      <c r="AN135" s="133" t="e">
        <f t="shared" si="52"/>
        <v>#N/A</v>
      </c>
      <c r="AO135" s="133" t="e">
        <f t="shared" si="52"/>
        <v>#N/A</v>
      </c>
      <c r="AP135" s="133" t="e">
        <f t="shared" si="52"/>
        <v>#N/A</v>
      </c>
      <c r="AQ135" s="133" t="e">
        <f t="shared" si="52"/>
        <v>#N/A</v>
      </c>
      <c r="AR135" s="133" t="e">
        <f t="shared" si="52"/>
        <v>#N/A</v>
      </c>
      <c r="AS135" s="133" t="e">
        <f t="shared" si="52"/>
        <v>#N/A</v>
      </c>
      <c r="AT135" s="133" t="e">
        <f t="shared" si="52"/>
        <v>#N/A</v>
      </c>
      <c r="AU135" s="133" t="e">
        <f t="shared" si="52"/>
        <v>#N/A</v>
      </c>
      <c r="AV135" s="133" t="e">
        <f t="shared" si="52"/>
        <v>#N/A</v>
      </c>
      <c r="AW135" s="133" t="e">
        <f t="shared" si="52"/>
        <v>#N/A</v>
      </c>
      <c r="AX135" s="133" t="e">
        <f t="shared" si="52"/>
        <v>#N/A</v>
      </c>
      <c r="AY135" s="133" t="e">
        <f t="shared" si="52"/>
        <v>#N/A</v>
      </c>
      <c r="AZ135" s="133" t="e">
        <f t="shared" si="52"/>
        <v>#N/A</v>
      </c>
      <c r="BA135" s="133" t="e">
        <f t="shared" si="52"/>
        <v>#N/A</v>
      </c>
      <c r="BB135" s="133" t="e">
        <f t="shared" si="52"/>
        <v>#N/A</v>
      </c>
      <c r="BC135" s="133" t="e">
        <f t="shared" si="52"/>
        <v>#N/A</v>
      </c>
      <c r="BD135" s="133" t="e">
        <f t="shared" si="52"/>
        <v>#N/A</v>
      </c>
      <c r="BE135" s="133" t="e">
        <f t="shared" si="52"/>
        <v>#N/A</v>
      </c>
      <c r="BF135" s="133" t="e">
        <f t="shared" si="52"/>
        <v>#N/A</v>
      </c>
      <c r="BG135" s="133" t="e">
        <f t="shared" si="52"/>
        <v>#N/A</v>
      </c>
      <c r="BH135" s="133" t="e">
        <f t="shared" si="52"/>
        <v>#N/A</v>
      </c>
      <c r="BI135" s="133" t="e">
        <f t="shared" si="52"/>
        <v>#N/A</v>
      </c>
      <c r="BJ135" s="133" t="e">
        <f t="shared" si="52"/>
        <v>#N/A</v>
      </c>
      <c r="BK135" s="133" t="e">
        <f t="shared" si="52"/>
        <v>#N/A</v>
      </c>
    </row>
    <row r="136" spans="2:63" x14ac:dyDescent="0.4">
      <c r="B136" t="s">
        <v>179</v>
      </c>
      <c r="C136" s="99" t="s">
        <v>432</v>
      </c>
      <c r="D136" s="99" t="s">
        <v>239</v>
      </c>
      <c r="E136" s="133">
        <f>E$205+E133-E134-E135</f>
        <v>315.08489675413432</v>
      </c>
      <c r="F136" s="133">
        <f t="shared" ref="F136:BK136" si="53">F$205+F133-F134-F135</f>
        <v>511.59005172873685</v>
      </c>
      <c r="G136" s="133">
        <f t="shared" si="53"/>
        <v>355.83066644008522</v>
      </c>
      <c r="H136" s="133">
        <f t="shared" si="53"/>
        <v>331.60417740264938</v>
      </c>
      <c r="I136" s="133" t="e">
        <f t="shared" si="53"/>
        <v>#VALUE!</v>
      </c>
      <c r="J136" s="133" t="e">
        <f t="shared" si="53"/>
        <v>#VALUE!</v>
      </c>
      <c r="K136" s="133" t="e">
        <f t="shared" si="53"/>
        <v>#VALUE!</v>
      </c>
      <c r="L136" s="133" t="e">
        <f t="shared" si="53"/>
        <v>#VALUE!</v>
      </c>
      <c r="M136" s="133" t="e">
        <f t="shared" si="53"/>
        <v>#VALUE!</v>
      </c>
      <c r="N136" s="133" t="e">
        <f t="shared" si="53"/>
        <v>#VALUE!</v>
      </c>
      <c r="O136" s="133" t="e">
        <f>O$205+O133-O134-O135</f>
        <v>#VALUE!</v>
      </c>
      <c r="P136" s="133" t="e">
        <f t="shared" si="53"/>
        <v>#VALUE!</v>
      </c>
      <c r="Q136" s="133" t="e">
        <f t="shared" si="53"/>
        <v>#VALUE!</v>
      </c>
      <c r="R136" s="133" t="e">
        <f t="shared" si="53"/>
        <v>#VALUE!</v>
      </c>
      <c r="S136" s="133" t="e">
        <f t="shared" si="53"/>
        <v>#VALUE!</v>
      </c>
      <c r="T136" s="133" t="e">
        <f t="shared" si="53"/>
        <v>#VALUE!</v>
      </c>
      <c r="U136" s="133" t="e">
        <f t="shared" si="53"/>
        <v>#VALUE!</v>
      </c>
      <c r="V136" s="133" t="e">
        <f t="shared" si="53"/>
        <v>#VALUE!</v>
      </c>
      <c r="W136" s="133" t="e">
        <f t="shared" si="53"/>
        <v>#VALUE!</v>
      </c>
      <c r="X136" s="133" t="e">
        <f t="shared" si="53"/>
        <v>#VALUE!</v>
      </c>
      <c r="Y136" s="133" t="e">
        <f t="shared" si="53"/>
        <v>#VALUE!</v>
      </c>
      <c r="Z136" s="133" t="e">
        <f t="shared" si="53"/>
        <v>#VALUE!</v>
      </c>
      <c r="AA136" s="133" t="e">
        <f t="shared" si="53"/>
        <v>#VALUE!</v>
      </c>
      <c r="AB136" s="133" t="e">
        <f t="shared" si="53"/>
        <v>#VALUE!</v>
      </c>
      <c r="AC136" s="133" t="e">
        <f t="shared" si="53"/>
        <v>#VALUE!</v>
      </c>
      <c r="AD136" s="133" t="e">
        <f t="shared" si="53"/>
        <v>#VALUE!</v>
      </c>
      <c r="AE136" s="133" t="e">
        <f t="shared" si="53"/>
        <v>#VALUE!</v>
      </c>
      <c r="AF136" s="133" t="e">
        <f t="shared" si="53"/>
        <v>#VALUE!</v>
      </c>
      <c r="AG136" s="133" t="e">
        <f t="shared" si="53"/>
        <v>#VALUE!</v>
      </c>
      <c r="AH136" s="133" t="e">
        <f t="shared" si="53"/>
        <v>#VALUE!</v>
      </c>
      <c r="AI136" s="133" t="e">
        <f t="shared" si="53"/>
        <v>#VALUE!</v>
      </c>
      <c r="AJ136" s="133" t="e">
        <f t="shared" si="53"/>
        <v>#VALUE!</v>
      </c>
      <c r="AK136" s="133" t="e">
        <f t="shared" si="53"/>
        <v>#VALUE!</v>
      </c>
      <c r="AL136" s="133" t="e">
        <f t="shared" si="53"/>
        <v>#VALUE!</v>
      </c>
      <c r="AM136" s="133" t="e">
        <f t="shared" si="53"/>
        <v>#VALUE!</v>
      </c>
      <c r="AN136" s="133" t="e">
        <f t="shared" si="53"/>
        <v>#VALUE!</v>
      </c>
      <c r="AO136" s="133" t="e">
        <f t="shared" si="53"/>
        <v>#VALUE!</v>
      </c>
      <c r="AP136" s="133" t="e">
        <f t="shared" si="53"/>
        <v>#VALUE!</v>
      </c>
      <c r="AQ136" s="133" t="e">
        <f t="shared" si="53"/>
        <v>#VALUE!</v>
      </c>
      <c r="AR136" s="133" t="e">
        <f t="shared" si="53"/>
        <v>#VALUE!</v>
      </c>
      <c r="AS136" s="133" t="e">
        <f t="shared" si="53"/>
        <v>#VALUE!</v>
      </c>
      <c r="AT136" s="133" t="e">
        <f t="shared" si="53"/>
        <v>#VALUE!</v>
      </c>
      <c r="AU136" s="133" t="e">
        <f t="shared" si="53"/>
        <v>#VALUE!</v>
      </c>
      <c r="AV136" s="133" t="e">
        <f t="shared" si="53"/>
        <v>#VALUE!</v>
      </c>
      <c r="AW136" s="133" t="e">
        <f t="shared" si="53"/>
        <v>#VALUE!</v>
      </c>
      <c r="AX136" s="133" t="e">
        <f t="shared" si="53"/>
        <v>#VALUE!</v>
      </c>
      <c r="AY136" s="133" t="e">
        <f t="shared" si="53"/>
        <v>#VALUE!</v>
      </c>
      <c r="AZ136" s="133" t="e">
        <f t="shared" si="53"/>
        <v>#VALUE!</v>
      </c>
      <c r="BA136" s="133" t="e">
        <f t="shared" si="53"/>
        <v>#VALUE!</v>
      </c>
      <c r="BB136" s="133" t="e">
        <f t="shared" si="53"/>
        <v>#VALUE!</v>
      </c>
      <c r="BC136" s="133" t="e">
        <f t="shared" si="53"/>
        <v>#VALUE!</v>
      </c>
      <c r="BD136" s="133" t="e">
        <f t="shared" si="53"/>
        <v>#VALUE!</v>
      </c>
      <c r="BE136" s="133" t="e">
        <f t="shared" si="53"/>
        <v>#VALUE!</v>
      </c>
      <c r="BF136" s="133" t="e">
        <f t="shared" si="53"/>
        <v>#VALUE!</v>
      </c>
      <c r="BG136" s="133" t="e">
        <f t="shared" si="53"/>
        <v>#VALUE!</v>
      </c>
      <c r="BH136" s="133" t="e">
        <f t="shared" si="53"/>
        <v>#VALUE!</v>
      </c>
      <c r="BI136" s="133" t="e">
        <f t="shared" si="53"/>
        <v>#VALUE!</v>
      </c>
      <c r="BJ136" s="133" t="e">
        <f t="shared" si="53"/>
        <v>#VALUE!</v>
      </c>
      <c r="BK136" s="133" t="e">
        <f t="shared" si="53"/>
        <v>#VALUE!</v>
      </c>
    </row>
    <row r="137" spans="2:63" x14ac:dyDescent="0.4">
      <c r="B137" s="394" t="s">
        <v>557</v>
      </c>
      <c r="C137" s="99" t="s">
        <v>433</v>
      </c>
      <c r="D137" s="99" t="s">
        <v>240</v>
      </c>
      <c r="E137" s="133">
        <f>1/((1/(E$200+E$201))+(1/E$203))</f>
        <v>203.8664777978093</v>
      </c>
      <c r="F137" s="133">
        <f t="shared" ref="F137:BK137" si="54">1/((1/(F$200+F$201))+(1/F$203))</f>
        <v>130.89780708064271</v>
      </c>
      <c r="G137" s="133">
        <f t="shared" si="54"/>
        <v>135.47174366799823</v>
      </c>
      <c r="H137" s="133">
        <f t="shared" si="54"/>
        <v>55.730710860034485</v>
      </c>
      <c r="I137" s="133" t="e">
        <f t="shared" si="54"/>
        <v>#VALUE!</v>
      </c>
      <c r="J137" s="133" t="e">
        <f t="shared" si="54"/>
        <v>#VALUE!</v>
      </c>
      <c r="K137" s="133" t="e">
        <f t="shared" si="54"/>
        <v>#VALUE!</v>
      </c>
      <c r="L137" s="133" t="e">
        <f t="shared" si="54"/>
        <v>#VALUE!</v>
      </c>
      <c r="M137" s="133" t="e">
        <f t="shared" si="54"/>
        <v>#VALUE!</v>
      </c>
      <c r="N137" s="133" t="e">
        <f t="shared" si="54"/>
        <v>#VALUE!</v>
      </c>
      <c r="O137" s="133" t="e">
        <f t="shared" si="54"/>
        <v>#VALUE!</v>
      </c>
      <c r="P137" s="133" t="e">
        <f t="shared" si="54"/>
        <v>#VALUE!</v>
      </c>
      <c r="Q137" s="133" t="e">
        <f t="shared" si="54"/>
        <v>#VALUE!</v>
      </c>
      <c r="R137" s="133" t="e">
        <f t="shared" si="54"/>
        <v>#VALUE!</v>
      </c>
      <c r="S137" s="133" t="e">
        <f t="shared" si="54"/>
        <v>#VALUE!</v>
      </c>
      <c r="T137" s="133" t="e">
        <f t="shared" si="54"/>
        <v>#VALUE!</v>
      </c>
      <c r="U137" s="133" t="e">
        <f t="shared" si="54"/>
        <v>#VALUE!</v>
      </c>
      <c r="V137" s="133" t="e">
        <f t="shared" si="54"/>
        <v>#VALUE!</v>
      </c>
      <c r="W137" s="133" t="e">
        <f t="shared" si="54"/>
        <v>#VALUE!</v>
      </c>
      <c r="X137" s="133" t="e">
        <f t="shared" si="54"/>
        <v>#VALUE!</v>
      </c>
      <c r="Y137" s="133" t="e">
        <f t="shared" si="54"/>
        <v>#VALUE!</v>
      </c>
      <c r="Z137" s="133" t="e">
        <f t="shared" si="54"/>
        <v>#VALUE!</v>
      </c>
      <c r="AA137" s="133" t="e">
        <f t="shared" si="54"/>
        <v>#VALUE!</v>
      </c>
      <c r="AB137" s="133" t="e">
        <f t="shared" si="54"/>
        <v>#VALUE!</v>
      </c>
      <c r="AC137" s="133" t="e">
        <f t="shared" si="54"/>
        <v>#VALUE!</v>
      </c>
      <c r="AD137" s="133" t="e">
        <f t="shared" si="54"/>
        <v>#VALUE!</v>
      </c>
      <c r="AE137" s="133" t="e">
        <f t="shared" si="54"/>
        <v>#VALUE!</v>
      </c>
      <c r="AF137" s="133" t="e">
        <f t="shared" si="54"/>
        <v>#VALUE!</v>
      </c>
      <c r="AG137" s="133" t="e">
        <f t="shared" si="54"/>
        <v>#VALUE!</v>
      </c>
      <c r="AH137" s="133" t="e">
        <f t="shared" si="54"/>
        <v>#VALUE!</v>
      </c>
      <c r="AI137" s="133" t="e">
        <f t="shared" si="54"/>
        <v>#VALUE!</v>
      </c>
      <c r="AJ137" s="133" t="e">
        <f t="shared" si="54"/>
        <v>#VALUE!</v>
      </c>
      <c r="AK137" s="133" t="e">
        <f t="shared" si="54"/>
        <v>#VALUE!</v>
      </c>
      <c r="AL137" s="133" t="e">
        <f t="shared" si="54"/>
        <v>#VALUE!</v>
      </c>
      <c r="AM137" s="133" t="e">
        <f t="shared" si="54"/>
        <v>#VALUE!</v>
      </c>
      <c r="AN137" s="133" t="e">
        <f t="shared" si="54"/>
        <v>#VALUE!</v>
      </c>
      <c r="AO137" s="133" t="e">
        <f t="shared" si="54"/>
        <v>#VALUE!</v>
      </c>
      <c r="AP137" s="133" t="e">
        <f t="shared" si="54"/>
        <v>#VALUE!</v>
      </c>
      <c r="AQ137" s="133" t="e">
        <f t="shared" si="54"/>
        <v>#VALUE!</v>
      </c>
      <c r="AR137" s="133" t="e">
        <f t="shared" si="54"/>
        <v>#VALUE!</v>
      </c>
      <c r="AS137" s="133" t="e">
        <f t="shared" si="54"/>
        <v>#VALUE!</v>
      </c>
      <c r="AT137" s="133" t="e">
        <f t="shared" si="54"/>
        <v>#VALUE!</v>
      </c>
      <c r="AU137" s="133" t="e">
        <f t="shared" si="54"/>
        <v>#VALUE!</v>
      </c>
      <c r="AV137" s="133" t="e">
        <f t="shared" si="54"/>
        <v>#VALUE!</v>
      </c>
      <c r="AW137" s="133" t="e">
        <f t="shared" si="54"/>
        <v>#VALUE!</v>
      </c>
      <c r="AX137" s="133" t="e">
        <f t="shared" si="54"/>
        <v>#VALUE!</v>
      </c>
      <c r="AY137" s="133" t="e">
        <f t="shared" si="54"/>
        <v>#VALUE!</v>
      </c>
      <c r="AZ137" s="133" t="e">
        <f t="shared" si="54"/>
        <v>#VALUE!</v>
      </c>
      <c r="BA137" s="133" t="e">
        <f t="shared" si="54"/>
        <v>#VALUE!</v>
      </c>
      <c r="BB137" s="133" t="e">
        <f t="shared" si="54"/>
        <v>#VALUE!</v>
      </c>
      <c r="BC137" s="133" t="e">
        <f t="shared" si="54"/>
        <v>#VALUE!</v>
      </c>
      <c r="BD137" s="133" t="e">
        <f t="shared" si="54"/>
        <v>#VALUE!</v>
      </c>
      <c r="BE137" s="133" t="e">
        <f t="shared" si="54"/>
        <v>#VALUE!</v>
      </c>
      <c r="BF137" s="133" t="e">
        <f t="shared" si="54"/>
        <v>#VALUE!</v>
      </c>
      <c r="BG137" s="133" t="e">
        <f t="shared" si="54"/>
        <v>#VALUE!</v>
      </c>
      <c r="BH137" s="133" t="e">
        <f t="shared" si="54"/>
        <v>#VALUE!</v>
      </c>
      <c r="BI137" s="133" t="e">
        <f t="shared" si="54"/>
        <v>#VALUE!</v>
      </c>
      <c r="BJ137" s="133" t="e">
        <f t="shared" si="54"/>
        <v>#VALUE!</v>
      </c>
      <c r="BK137" s="133" t="e">
        <f t="shared" si="54"/>
        <v>#VALUE!</v>
      </c>
    </row>
    <row r="138" spans="2:63" x14ac:dyDescent="0.4">
      <c r="B138" s="394"/>
      <c r="C138" s="99" t="s">
        <v>434</v>
      </c>
      <c r="D138" s="99" t="s">
        <v>240</v>
      </c>
      <c r="E138" s="133">
        <f t="shared" ref="E138:BK138" si="55">E137</f>
        <v>203.8664777978093</v>
      </c>
      <c r="F138" s="133">
        <f t="shared" si="55"/>
        <v>130.89780708064271</v>
      </c>
      <c r="G138" s="133">
        <f t="shared" si="55"/>
        <v>135.47174366799823</v>
      </c>
      <c r="H138" s="133">
        <f t="shared" si="55"/>
        <v>55.730710860034485</v>
      </c>
      <c r="I138" s="133" t="e">
        <f t="shared" si="55"/>
        <v>#VALUE!</v>
      </c>
      <c r="J138" s="133" t="e">
        <f t="shared" si="55"/>
        <v>#VALUE!</v>
      </c>
      <c r="K138" s="133" t="e">
        <f t="shared" si="55"/>
        <v>#VALUE!</v>
      </c>
      <c r="L138" s="133" t="e">
        <f t="shared" si="55"/>
        <v>#VALUE!</v>
      </c>
      <c r="M138" s="133" t="e">
        <f t="shared" si="55"/>
        <v>#VALUE!</v>
      </c>
      <c r="N138" s="133" t="e">
        <f t="shared" si="55"/>
        <v>#VALUE!</v>
      </c>
      <c r="O138" s="133" t="e">
        <f t="shared" si="55"/>
        <v>#VALUE!</v>
      </c>
      <c r="P138" s="133" t="e">
        <f t="shared" si="55"/>
        <v>#VALUE!</v>
      </c>
      <c r="Q138" s="133" t="e">
        <f t="shared" si="55"/>
        <v>#VALUE!</v>
      </c>
      <c r="R138" s="133" t="e">
        <f t="shared" si="55"/>
        <v>#VALUE!</v>
      </c>
      <c r="S138" s="133" t="e">
        <f t="shared" si="55"/>
        <v>#VALUE!</v>
      </c>
      <c r="T138" s="133" t="e">
        <f t="shared" si="55"/>
        <v>#VALUE!</v>
      </c>
      <c r="U138" s="133" t="e">
        <f t="shared" si="55"/>
        <v>#VALUE!</v>
      </c>
      <c r="V138" s="133" t="e">
        <f t="shared" si="55"/>
        <v>#VALUE!</v>
      </c>
      <c r="W138" s="133" t="e">
        <f t="shared" si="55"/>
        <v>#VALUE!</v>
      </c>
      <c r="X138" s="133" t="e">
        <f t="shared" si="55"/>
        <v>#VALUE!</v>
      </c>
      <c r="Y138" s="133" t="e">
        <f t="shared" si="55"/>
        <v>#VALUE!</v>
      </c>
      <c r="Z138" s="133" t="e">
        <f t="shared" si="55"/>
        <v>#VALUE!</v>
      </c>
      <c r="AA138" s="133" t="e">
        <f t="shared" si="55"/>
        <v>#VALUE!</v>
      </c>
      <c r="AB138" s="133" t="e">
        <f t="shared" si="55"/>
        <v>#VALUE!</v>
      </c>
      <c r="AC138" s="133" t="e">
        <f t="shared" si="55"/>
        <v>#VALUE!</v>
      </c>
      <c r="AD138" s="133" t="e">
        <f t="shared" si="55"/>
        <v>#VALUE!</v>
      </c>
      <c r="AE138" s="133" t="e">
        <f t="shared" si="55"/>
        <v>#VALUE!</v>
      </c>
      <c r="AF138" s="133" t="e">
        <f t="shared" si="55"/>
        <v>#VALUE!</v>
      </c>
      <c r="AG138" s="133" t="e">
        <f t="shared" si="55"/>
        <v>#VALUE!</v>
      </c>
      <c r="AH138" s="133" t="e">
        <f t="shared" si="55"/>
        <v>#VALUE!</v>
      </c>
      <c r="AI138" s="133" t="e">
        <f t="shared" si="55"/>
        <v>#VALUE!</v>
      </c>
      <c r="AJ138" s="133" t="e">
        <f t="shared" si="55"/>
        <v>#VALUE!</v>
      </c>
      <c r="AK138" s="133" t="e">
        <f t="shared" si="55"/>
        <v>#VALUE!</v>
      </c>
      <c r="AL138" s="133" t="e">
        <f t="shared" si="55"/>
        <v>#VALUE!</v>
      </c>
      <c r="AM138" s="133" t="e">
        <f t="shared" si="55"/>
        <v>#VALUE!</v>
      </c>
      <c r="AN138" s="133" t="e">
        <f t="shared" si="55"/>
        <v>#VALUE!</v>
      </c>
      <c r="AO138" s="133" t="e">
        <f t="shared" si="55"/>
        <v>#VALUE!</v>
      </c>
      <c r="AP138" s="133" t="e">
        <f t="shared" si="55"/>
        <v>#VALUE!</v>
      </c>
      <c r="AQ138" s="133" t="e">
        <f t="shared" si="55"/>
        <v>#VALUE!</v>
      </c>
      <c r="AR138" s="133" t="e">
        <f t="shared" si="55"/>
        <v>#VALUE!</v>
      </c>
      <c r="AS138" s="133" t="e">
        <f t="shared" si="55"/>
        <v>#VALUE!</v>
      </c>
      <c r="AT138" s="133" t="e">
        <f t="shared" si="55"/>
        <v>#VALUE!</v>
      </c>
      <c r="AU138" s="133" t="e">
        <f t="shared" si="55"/>
        <v>#VALUE!</v>
      </c>
      <c r="AV138" s="133" t="e">
        <f t="shared" si="55"/>
        <v>#VALUE!</v>
      </c>
      <c r="AW138" s="133" t="e">
        <f t="shared" si="55"/>
        <v>#VALUE!</v>
      </c>
      <c r="AX138" s="133" t="e">
        <f t="shared" si="55"/>
        <v>#VALUE!</v>
      </c>
      <c r="AY138" s="133" t="e">
        <f t="shared" si="55"/>
        <v>#VALUE!</v>
      </c>
      <c r="AZ138" s="133" t="e">
        <f t="shared" si="55"/>
        <v>#VALUE!</v>
      </c>
      <c r="BA138" s="133" t="e">
        <f t="shared" si="55"/>
        <v>#VALUE!</v>
      </c>
      <c r="BB138" s="133" t="e">
        <f t="shared" si="55"/>
        <v>#VALUE!</v>
      </c>
      <c r="BC138" s="133" t="e">
        <f t="shared" si="55"/>
        <v>#VALUE!</v>
      </c>
      <c r="BD138" s="133" t="e">
        <f t="shared" si="55"/>
        <v>#VALUE!</v>
      </c>
      <c r="BE138" s="133" t="e">
        <f t="shared" si="55"/>
        <v>#VALUE!</v>
      </c>
      <c r="BF138" s="133" t="e">
        <f t="shared" si="55"/>
        <v>#VALUE!</v>
      </c>
      <c r="BG138" s="133" t="e">
        <f t="shared" si="55"/>
        <v>#VALUE!</v>
      </c>
      <c r="BH138" s="133" t="e">
        <f t="shared" si="55"/>
        <v>#VALUE!</v>
      </c>
      <c r="BI138" s="133" t="e">
        <f t="shared" si="55"/>
        <v>#VALUE!</v>
      </c>
      <c r="BJ138" s="133" t="e">
        <f t="shared" si="55"/>
        <v>#VALUE!</v>
      </c>
      <c r="BK138" s="133" t="e">
        <f t="shared" si="55"/>
        <v>#VALUE!</v>
      </c>
    </row>
    <row r="139" spans="2:63" x14ac:dyDescent="0.4">
      <c r="B139" s="394"/>
      <c r="C139" s="99" t="s">
        <v>435</v>
      </c>
      <c r="D139" s="99" t="s">
        <v>240</v>
      </c>
      <c r="E139" s="133">
        <f>1/((1/E137)+(1/E$202))</f>
        <v>180.20518858469819</v>
      </c>
      <c r="F139" s="133">
        <f t="shared" ref="F139:BK139" si="56">1/((1/F137)+(1/F$202))</f>
        <v>111.04781098066204</v>
      </c>
      <c r="G139" s="133">
        <f t="shared" si="56"/>
        <v>123.2748401649736</v>
      </c>
      <c r="H139" s="133">
        <f t="shared" si="56"/>
        <v>53.577519739717367</v>
      </c>
      <c r="I139" s="133" t="e">
        <f t="shared" si="56"/>
        <v>#VALUE!</v>
      </c>
      <c r="J139" s="133" t="e">
        <f t="shared" si="56"/>
        <v>#VALUE!</v>
      </c>
      <c r="K139" s="133" t="e">
        <f t="shared" si="56"/>
        <v>#VALUE!</v>
      </c>
      <c r="L139" s="133" t="e">
        <f t="shared" si="56"/>
        <v>#VALUE!</v>
      </c>
      <c r="M139" s="133" t="e">
        <f t="shared" si="56"/>
        <v>#VALUE!</v>
      </c>
      <c r="N139" s="133" t="e">
        <f t="shared" si="56"/>
        <v>#VALUE!</v>
      </c>
      <c r="O139" s="133" t="e">
        <f t="shared" si="56"/>
        <v>#VALUE!</v>
      </c>
      <c r="P139" s="133" t="e">
        <f t="shared" si="56"/>
        <v>#VALUE!</v>
      </c>
      <c r="Q139" s="133" t="e">
        <f t="shared" si="56"/>
        <v>#VALUE!</v>
      </c>
      <c r="R139" s="133" t="e">
        <f t="shared" si="56"/>
        <v>#VALUE!</v>
      </c>
      <c r="S139" s="133" t="e">
        <f t="shared" si="56"/>
        <v>#VALUE!</v>
      </c>
      <c r="T139" s="133" t="e">
        <f t="shared" si="56"/>
        <v>#VALUE!</v>
      </c>
      <c r="U139" s="133" t="e">
        <f t="shared" si="56"/>
        <v>#VALUE!</v>
      </c>
      <c r="V139" s="133" t="e">
        <f t="shared" si="56"/>
        <v>#VALUE!</v>
      </c>
      <c r="W139" s="133" t="e">
        <f t="shared" si="56"/>
        <v>#VALUE!</v>
      </c>
      <c r="X139" s="133" t="e">
        <f t="shared" si="56"/>
        <v>#VALUE!</v>
      </c>
      <c r="Y139" s="133" t="e">
        <f t="shared" si="56"/>
        <v>#VALUE!</v>
      </c>
      <c r="Z139" s="133" t="e">
        <f t="shared" si="56"/>
        <v>#VALUE!</v>
      </c>
      <c r="AA139" s="133" t="e">
        <f t="shared" si="56"/>
        <v>#VALUE!</v>
      </c>
      <c r="AB139" s="133" t="e">
        <f t="shared" si="56"/>
        <v>#VALUE!</v>
      </c>
      <c r="AC139" s="133" t="e">
        <f t="shared" si="56"/>
        <v>#VALUE!</v>
      </c>
      <c r="AD139" s="133" t="e">
        <f t="shared" si="56"/>
        <v>#VALUE!</v>
      </c>
      <c r="AE139" s="133" t="e">
        <f t="shared" si="56"/>
        <v>#VALUE!</v>
      </c>
      <c r="AF139" s="133" t="e">
        <f t="shared" si="56"/>
        <v>#VALUE!</v>
      </c>
      <c r="AG139" s="133" t="e">
        <f t="shared" si="56"/>
        <v>#VALUE!</v>
      </c>
      <c r="AH139" s="133" t="e">
        <f t="shared" si="56"/>
        <v>#VALUE!</v>
      </c>
      <c r="AI139" s="133" t="e">
        <f t="shared" si="56"/>
        <v>#VALUE!</v>
      </c>
      <c r="AJ139" s="133" t="e">
        <f t="shared" si="56"/>
        <v>#VALUE!</v>
      </c>
      <c r="AK139" s="133" t="e">
        <f t="shared" si="56"/>
        <v>#VALUE!</v>
      </c>
      <c r="AL139" s="133" t="e">
        <f t="shared" si="56"/>
        <v>#VALUE!</v>
      </c>
      <c r="AM139" s="133" t="e">
        <f t="shared" si="56"/>
        <v>#VALUE!</v>
      </c>
      <c r="AN139" s="133" t="e">
        <f t="shared" si="56"/>
        <v>#VALUE!</v>
      </c>
      <c r="AO139" s="133" t="e">
        <f t="shared" si="56"/>
        <v>#VALUE!</v>
      </c>
      <c r="AP139" s="133" t="e">
        <f t="shared" si="56"/>
        <v>#VALUE!</v>
      </c>
      <c r="AQ139" s="133" t="e">
        <f t="shared" si="56"/>
        <v>#VALUE!</v>
      </c>
      <c r="AR139" s="133" t="e">
        <f t="shared" si="56"/>
        <v>#VALUE!</v>
      </c>
      <c r="AS139" s="133" t="e">
        <f t="shared" si="56"/>
        <v>#VALUE!</v>
      </c>
      <c r="AT139" s="133" t="e">
        <f t="shared" si="56"/>
        <v>#VALUE!</v>
      </c>
      <c r="AU139" s="133" t="e">
        <f t="shared" si="56"/>
        <v>#VALUE!</v>
      </c>
      <c r="AV139" s="133" t="e">
        <f t="shared" si="56"/>
        <v>#VALUE!</v>
      </c>
      <c r="AW139" s="133" t="e">
        <f t="shared" si="56"/>
        <v>#VALUE!</v>
      </c>
      <c r="AX139" s="133" t="e">
        <f t="shared" si="56"/>
        <v>#VALUE!</v>
      </c>
      <c r="AY139" s="133" t="e">
        <f t="shared" si="56"/>
        <v>#VALUE!</v>
      </c>
      <c r="AZ139" s="133" t="e">
        <f t="shared" si="56"/>
        <v>#VALUE!</v>
      </c>
      <c r="BA139" s="133" t="e">
        <f t="shared" si="56"/>
        <v>#VALUE!</v>
      </c>
      <c r="BB139" s="133" t="e">
        <f t="shared" si="56"/>
        <v>#VALUE!</v>
      </c>
      <c r="BC139" s="133" t="e">
        <f t="shared" si="56"/>
        <v>#VALUE!</v>
      </c>
      <c r="BD139" s="133" t="e">
        <f t="shared" si="56"/>
        <v>#VALUE!</v>
      </c>
      <c r="BE139" s="133" t="e">
        <f t="shared" si="56"/>
        <v>#VALUE!</v>
      </c>
      <c r="BF139" s="133" t="e">
        <f t="shared" si="56"/>
        <v>#VALUE!</v>
      </c>
      <c r="BG139" s="133" t="e">
        <f t="shared" si="56"/>
        <v>#VALUE!</v>
      </c>
      <c r="BH139" s="133" t="e">
        <f t="shared" si="56"/>
        <v>#VALUE!</v>
      </c>
      <c r="BI139" s="133" t="e">
        <f t="shared" si="56"/>
        <v>#VALUE!</v>
      </c>
      <c r="BJ139" s="133" t="e">
        <f t="shared" si="56"/>
        <v>#VALUE!</v>
      </c>
      <c r="BK139" s="133" t="e">
        <f t="shared" si="56"/>
        <v>#VALUE!</v>
      </c>
    </row>
    <row r="140" spans="2:63" x14ac:dyDescent="0.4">
      <c r="B140" s="394"/>
      <c r="C140" s="99" t="s">
        <v>436</v>
      </c>
      <c r="D140" s="99" t="s">
        <v>239</v>
      </c>
      <c r="E140" s="133">
        <f>E135+E139*(E136+E137*((Tabelværdier!$B$60*E$200+Tabelværdier!$B$60*E$201)/(E$200+E$201)+(E134)/(E$200+E$201)))/E138</f>
        <v>5163.0115476614219</v>
      </c>
      <c r="F140" s="133">
        <f>F135+F139*(F136+F137*((Tabelværdier!$B$60*F$200+Tabelværdier!$B$60*F$201)/(F$200+F$201)+(F134)/(F$200+F$201)))/F138</f>
        <v>5427.4924089921205</v>
      </c>
      <c r="G140" s="133">
        <f>G135+G139*(G136+G137*((Tabelværdier!$B$60*G$200+Tabelværdier!$B$60*G$201)/(G$200+G$201)+(G134)/(G$200+G$201)))/G138</f>
        <v>5781.2590631248586</v>
      </c>
      <c r="H140" s="133">
        <f>H135+H139*(H136+H137*((Tabelværdier!$B$60*H$200+Tabelværdier!$B$60*H$201)/(H$200+H$201)+(H134)/(H$200+H$201)))/H138</f>
        <v>4074.5956771213941</v>
      </c>
      <c r="I140" s="133" t="e">
        <f>I135+I139*(I136+I137*((Tabelværdier!$B$60*I$200+Tabelværdier!$B$60*I$201)/(I$200+I$201)+(I134)/(I$200+I$201)))/I138</f>
        <v>#N/A</v>
      </c>
      <c r="J140" s="133" t="e">
        <f>J135+J139*(J136+J137*((Tabelværdier!$B$60*J$200+Tabelværdier!$B$60*J$201)/(J$200+J$201)+(J134)/(J$200+J$201)))/J138</f>
        <v>#N/A</v>
      </c>
      <c r="K140" s="133" t="e">
        <f>K135+K139*(K136+K137*((Tabelværdier!$B$60*K$200+Tabelværdier!$B$60*K$201)/(K$200+K$201)+(K134)/(K$200+K$201)))/K138</f>
        <v>#N/A</v>
      </c>
      <c r="L140" s="133" t="e">
        <f>L135+L139*(L136+L137*((Tabelværdier!$B$60*L$200+Tabelværdier!$B$60*L$201)/(L$200+L$201)+(L134)/(L$200+L$201)))/L138</f>
        <v>#N/A</v>
      </c>
      <c r="M140" s="133" t="e">
        <f>M135+M139*(M136+M137*((Tabelværdier!$B$60*M$200+Tabelværdier!$B$60*M$201)/(M$200+M$201)+(M134)/(M$200+M$201)))/M138</f>
        <v>#N/A</v>
      </c>
      <c r="N140" s="133" t="e">
        <f>N135+N139*(N136+N137*((Tabelværdier!$B$60*N$200+Tabelværdier!$B$60*N$201)/(N$200+N$201)+(N134)/(N$200+N$201)))/N138</f>
        <v>#N/A</v>
      </c>
      <c r="O140" s="133" t="e">
        <f>O135+O139*(O136+O137*((Tabelværdier!$B$60*O$200+Tabelværdier!$B$60*O$201)/(O$200+O$201)+(O134)/(O$200+O$201)))/O138</f>
        <v>#N/A</v>
      </c>
      <c r="P140" s="133" t="e">
        <f>P135+P139*(P136+P137*((Tabelværdier!$B$60*P$200+Tabelværdier!$B$60*P$201)/(P$200+P$201)+(P134)/(P$200+P$201)))/P138</f>
        <v>#N/A</v>
      </c>
      <c r="Q140" s="133" t="e">
        <f>Q135+Q139*(Q136+Q137*((Tabelværdier!$B$60*Q$200+Tabelværdier!$B$60*Q$201)/(Q$200+Q$201)+(Q134)/(Q$200+Q$201)))/Q138</f>
        <v>#N/A</v>
      </c>
      <c r="R140" s="133" t="e">
        <f>R135+R139*(R136+R137*((Tabelværdier!$B$60*R$200+Tabelværdier!$B$60*R$201)/(R$200+R$201)+(R134)/(R$200+R$201)))/R138</f>
        <v>#N/A</v>
      </c>
      <c r="S140" s="133" t="e">
        <f>S135+S139*(S136+S137*((Tabelværdier!$B$60*S$200+Tabelværdier!$B$60*S$201)/(S$200+S$201)+(S134)/(S$200+S$201)))/S138</f>
        <v>#N/A</v>
      </c>
      <c r="T140" s="133" t="e">
        <f>T135+T139*(T136+T137*((Tabelværdier!$B$60*T$200+Tabelværdier!$B$60*T$201)/(T$200+T$201)+(T134)/(T$200+T$201)))/T138</f>
        <v>#N/A</v>
      </c>
      <c r="U140" s="133" t="e">
        <f>U135+U139*(U136+U137*((Tabelværdier!$B$60*U$200+Tabelværdier!$B$60*U$201)/(U$200+U$201)+(U134)/(U$200+U$201)))/U138</f>
        <v>#N/A</v>
      </c>
      <c r="V140" s="133" t="e">
        <f>V135+V139*(V136+V137*((Tabelværdier!$B$60*V$200+Tabelværdier!$B$60*V$201)/(V$200+V$201)+(V134)/(V$200+V$201)))/V138</f>
        <v>#N/A</v>
      </c>
      <c r="W140" s="133" t="e">
        <f>W135+W139*(W136+W137*((Tabelværdier!$B$60*W$200+Tabelværdier!$B$60*W$201)/(W$200+W$201)+(W134)/(W$200+W$201)))/W138</f>
        <v>#N/A</v>
      </c>
      <c r="X140" s="133" t="e">
        <f>X135+X139*(X136+X137*((Tabelværdier!$B$60*X$200+Tabelværdier!$B$60*X$201)/(X$200+X$201)+(X134)/(X$200+X$201)))/X138</f>
        <v>#N/A</v>
      </c>
      <c r="Y140" s="133" t="e">
        <f>Y135+Y139*(Y136+Y137*((Tabelværdier!$B$60*Y$200+Tabelværdier!$B$60*Y$201)/(Y$200+Y$201)+(Y134)/(Y$200+Y$201)))/Y138</f>
        <v>#N/A</v>
      </c>
      <c r="Z140" s="133" t="e">
        <f>Z135+Z139*(Z136+Z137*((Tabelværdier!$B$60*Z$200+Tabelværdier!$B$60*Z$201)/(Z$200+Z$201)+(Z134)/(Z$200+Z$201)))/Z138</f>
        <v>#N/A</v>
      </c>
      <c r="AA140" s="133" t="e">
        <f>AA135+AA139*(AA136+AA137*((Tabelværdier!$B$60*AA$200+Tabelværdier!$B$60*AA$201)/(AA$200+AA$201)+(AA134)/(AA$200+AA$201)))/AA138</f>
        <v>#N/A</v>
      </c>
      <c r="AB140" s="133" t="e">
        <f>AB135+AB139*(AB136+AB137*((Tabelværdier!$B$60*AB$200+Tabelværdier!$B$60*AB$201)/(AB$200+AB$201)+(AB134)/(AB$200+AB$201)))/AB138</f>
        <v>#N/A</v>
      </c>
      <c r="AC140" s="133" t="e">
        <f>AC135+AC139*(AC136+AC137*((Tabelværdier!$B$60*AC$200+Tabelværdier!$B$60*AC$201)/(AC$200+AC$201)+(AC134)/(AC$200+AC$201)))/AC138</f>
        <v>#N/A</v>
      </c>
      <c r="AD140" s="133" t="e">
        <f>AD135+AD139*(AD136+AD137*((Tabelværdier!$B$60*AD$200+Tabelværdier!$B$60*AD$201)/(AD$200+AD$201)+(AD134)/(AD$200+AD$201)))/AD138</f>
        <v>#N/A</v>
      </c>
      <c r="AE140" s="133" t="e">
        <f>AE135+AE139*(AE136+AE137*((Tabelværdier!$B$60*AE$200+Tabelværdier!$B$60*AE$201)/(AE$200+AE$201)+(AE134)/(AE$200+AE$201)))/AE138</f>
        <v>#N/A</v>
      </c>
      <c r="AF140" s="133" t="e">
        <f>AF135+AF139*(AF136+AF137*((Tabelværdier!$B$60*AF$200+Tabelværdier!$B$60*AF$201)/(AF$200+AF$201)+(AF134)/(AF$200+AF$201)))/AF138</f>
        <v>#N/A</v>
      </c>
      <c r="AG140" s="133" t="e">
        <f>AG135+AG139*(AG136+AG137*((Tabelværdier!$B$60*AG$200+Tabelværdier!$B$60*AG$201)/(AG$200+AG$201)+(AG134)/(AG$200+AG$201)))/AG138</f>
        <v>#N/A</v>
      </c>
      <c r="AH140" s="133" t="e">
        <f>AH135+AH139*(AH136+AH137*((Tabelværdier!$B$60*AH$200+Tabelværdier!$B$60*AH$201)/(AH$200+AH$201)+(AH134)/(AH$200+AH$201)))/AH138</f>
        <v>#N/A</v>
      </c>
      <c r="AI140" s="133" t="e">
        <f>AI135+AI139*(AI136+AI137*((Tabelværdier!$B$60*AI$200+Tabelværdier!$B$60*AI$201)/(AI$200+AI$201)+(AI134)/(AI$200+AI$201)))/AI138</f>
        <v>#N/A</v>
      </c>
      <c r="AJ140" s="133" t="e">
        <f>AJ135+AJ139*(AJ136+AJ137*((Tabelværdier!$B$60*AJ$200+Tabelværdier!$B$60*AJ$201)/(AJ$200+AJ$201)+(AJ134)/(AJ$200+AJ$201)))/AJ138</f>
        <v>#N/A</v>
      </c>
      <c r="AK140" s="133" t="e">
        <f>AK135+AK139*(AK136+AK137*((Tabelværdier!$B$60*AK$200+Tabelværdier!$B$60*AK$201)/(AK$200+AK$201)+(AK134)/(AK$200+AK$201)))/AK138</f>
        <v>#N/A</v>
      </c>
      <c r="AL140" s="133" t="e">
        <f>AL135+AL139*(AL136+AL137*((Tabelværdier!$B$60*AL$200+Tabelværdier!$B$60*AL$201)/(AL$200+AL$201)+(AL134)/(AL$200+AL$201)))/AL138</f>
        <v>#N/A</v>
      </c>
      <c r="AM140" s="133" t="e">
        <f>AM135+AM139*(AM136+AM137*((Tabelværdier!$B$60*AM$200+Tabelværdier!$B$60*AM$201)/(AM$200+AM$201)+(AM134)/(AM$200+AM$201)))/AM138</f>
        <v>#N/A</v>
      </c>
      <c r="AN140" s="133" t="e">
        <f>AN135+AN139*(AN136+AN137*((Tabelværdier!$B$60*AN$200+Tabelværdier!$B$60*AN$201)/(AN$200+AN$201)+(AN134)/(AN$200+AN$201)))/AN138</f>
        <v>#N/A</v>
      </c>
      <c r="AO140" s="133" t="e">
        <f>AO135+AO139*(AO136+AO137*((Tabelværdier!$B$60*AO$200+Tabelværdier!$B$60*AO$201)/(AO$200+AO$201)+(AO134)/(AO$200+AO$201)))/AO138</f>
        <v>#N/A</v>
      </c>
      <c r="AP140" s="133" t="e">
        <f>AP135+AP139*(AP136+AP137*((Tabelværdier!$B$60*AP$200+Tabelværdier!$B$60*AP$201)/(AP$200+AP$201)+(AP134)/(AP$200+AP$201)))/AP138</f>
        <v>#N/A</v>
      </c>
      <c r="AQ140" s="133" t="e">
        <f>AQ135+AQ139*(AQ136+AQ137*((Tabelværdier!$B$60*AQ$200+Tabelværdier!$B$60*AQ$201)/(AQ$200+AQ$201)+(AQ134)/(AQ$200+AQ$201)))/AQ138</f>
        <v>#N/A</v>
      </c>
      <c r="AR140" s="133" t="e">
        <f>AR135+AR139*(AR136+AR137*((Tabelværdier!$B$60*AR$200+Tabelværdier!$B$60*AR$201)/(AR$200+AR$201)+(AR134)/(AR$200+AR$201)))/AR138</f>
        <v>#N/A</v>
      </c>
      <c r="AS140" s="133" t="e">
        <f>AS135+AS139*(AS136+AS137*((Tabelværdier!$B$60*AS$200+Tabelværdier!$B$60*AS$201)/(AS$200+AS$201)+(AS134)/(AS$200+AS$201)))/AS138</f>
        <v>#N/A</v>
      </c>
      <c r="AT140" s="133" t="e">
        <f>AT135+AT139*(AT136+AT137*((Tabelværdier!$B$60*AT$200+Tabelværdier!$B$60*AT$201)/(AT$200+AT$201)+(AT134)/(AT$200+AT$201)))/AT138</f>
        <v>#N/A</v>
      </c>
      <c r="AU140" s="133" t="e">
        <f>AU135+AU139*(AU136+AU137*((Tabelværdier!$B$60*AU$200+Tabelværdier!$B$60*AU$201)/(AU$200+AU$201)+(AU134)/(AU$200+AU$201)))/AU138</f>
        <v>#N/A</v>
      </c>
      <c r="AV140" s="133" t="e">
        <f>AV135+AV139*(AV136+AV137*((Tabelværdier!$B$60*AV$200+Tabelværdier!$B$60*AV$201)/(AV$200+AV$201)+(AV134)/(AV$200+AV$201)))/AV138</f>
        <v>#N/A</v>
      </c>
      <c r="AW140" s="133" t="e">
        <f>AW135+AW139*(AW136+AW137*((Tabelværdier!$B$60*AW$200+Tabelværdier!$B$60*AW$201)/(AW$200+AW$201)+(AW134)/(AW$200+AW$201)))/AW138</f>
        <v>#N/A</v>
      </c>
      <c r="AX140" s="133" t="e">
        <f>AX135+AX139*(AX136+AX137*((Tabelværdier!$B$60*AX$200+Tabelværdier!$B$60*AX$201)/(AX$200+AX$201)+(AX134)/(AX$200+AX$201)))/AX138</f>
        <v>#N/A</v>
      </c>
      <c r="AY140" s="133" t="e">
        <f>AY135+AY139*(AY136+AY137*((Tabelværdier!$B$60*AY$200+Tabelværdier!$B$60*AY$201)/(AY$200+AY$201)+(AY134)/(AY$200+AY$201)))/AY138</f>
        <v>#N/A</v>
      </c>
      <c r="AZ140" s="133" t="e">
        <f>AZ135+AZ139*(AZ136+AZ137*((Tabelværdier!$B$60*AZ$200+Tabelværdier!$B$60*AZ$201)/(AZ$200+AZ$201)+(AZ134)/(AZ$200+AZ$201)))/AZ138</f>
        <v>#N/A</v>
      </c>
      <c r="BA140" s="133" t="e">
        <f>BA135+BA139*(BA136+BA137*((Tabelværdier!$B$60*BA$200+Tabelværdier!$B$60*BA$201)/(BA$200+BA$201)+(BA134)/(BA$200+BA$201)))/BA138</f>
        <v>#N/A</v>
      </c>
      <c r="BB140" s="133" t="e">
        <f>BB135+BB139*(BB136+BB137*((Tabelværdier!$B$60*BB$200+Tabelværdier!$B$60*BB$201)/(BB$200+BB$201)+(BB134)/(BB$200+BB$201)))/BB138</f>
        <v>#N/A</v>
      </c>
      <c r="BC140" s="133" t="e">
        <f>BC135+BC139*(BC136+BC137*((Tabelværdier!$B$60*BC$200+Tabelværdier!$B$60*BC$201)/(BC$200+BC$201)+(BC134)/(BC$200+BC$201)))/BC138</f>
        <v>#N/A</v>
      </c>
      <c r="BD140" s="133" t="e">
        <f>BD135+BD139*(BD136+BD137*((Tabelværdier!$B$60*BD$200+Tabelværdier!$B$60*BD$201)/(BD$200+BD$201)+(BD134)/(BD$200+BD$201)))/BD138</f>
        <v>#N/A</v>
      </c>
      <c r="BE140" s="133" t="e">
        <f>BE135+BE139*(BE136+BE137*((Tabelværdier!$B$60*BE$200+Tabelværdier!$B$60*BE$201)/(BE$200+BE$201)+(BE134)/(BE$200+BE$201)))/BE138</f>
        <v>#N/A</v>
      </c>
      <c r="BF140" s="133" t="e">
        <f>BF135+BF139*(BF136+BF137*((Tabelværdier!$B$60*BF$200+Tabelværdier!$B$60*BF$201)/(BF$200+BF$201)+(BF134)/(BF$200+BF$201)))/BF138</f>
        <v>#N/A</v>
      </c>
      <c r="BG140" s="133" t="e">
        <f>BG135+BG139*(BG136+BG137*((Tabelværdier!$B$60*BG$200+Tabelværdier!$B$60*BG$201)/(BG$200+BG$201)+(BG134)/(BG$200+BG$201)))/BG138</f>
        <v>#N/A</v>
      </c>
      <c r="BH140" s="133" t="e">
        <f>BH135+BH139*(BH136+BH137*((Tabelværdier!$B$60*BH$200+Tabelværdier!$B$60*BH$201)/(BH$200+BH$201)+(BH134)/(BH$200+BH$201)))/BH138</f>
        <v>#N/A</v>
      </c>
      <c r="BI140" s="133" t="e">
        <f>BI135+BI139*(BI136+BI137*((Tabelværdier!$B$60*BI$200+Tabelværdier!$B$60*BI$201)/(BI$200+BI$201)+(BI134)/(BI$200+BI$201)))/BI138</f>
        <v>#N/A</v>
      </c>
      <c r="BJ140" s="133" t="e">
        <f>BJ135+BJ139*(BJ136+BJ137*((Tabelværdier!$B$60*BJ$200+Tabelværdier!$B$60*BJ$201)/(BJ$200+BJ$201)+(BJ134)/(BJ$200+BJ$201)))/BJ138</f>
        <v>#N/A</v>
      </c>
      <c r="BK140" s="133" t="e">
        <f>BK135+BK139*(BK136+BK137*((Tabelværdier!$B$60*BK$200+Tabelværdier!$B$60*BK$201)/(BK$200+BK$201)+(BK134)/(BK$200+BK$201)))/BK138</f>
        <v>#N/A</v>
      </c>
    </row>
    <row r="141" spans="2:63" x14ac:dyDescent="0.4">
      <c r="B141" t="s">
        <v>180</v>
      </c>
      <c r="C141" s="99" t="s">
        <v>437</v>
      </c>
      <c r="D141" s="99" t="s">
        <v>241</v>
      </c>
      <c r="E141" s="134">
        <f>MAX((((E115*(E$204*3600/Tabelværdier!$B$75*E$14-0.5*(E139))+E140)/(E$204*3600/Tabelværdier!$B$75*E$14+0.5*(E139)))+Tabelværdier!$B$71)/2,E117)</f>
        <v>23.268316590572383</v>
      </c>
      <c r="F141" s="134">
        <f>MAX((((F115*(F$204*3600/Tabelværdier!$B$75*F$14-0.5*(F139))+F140)/(F$204*3600/Tabelværdier!$B$75*F$14+0.5*(F139)))+Tabelværdier!$B$71)/2,F117)</f>
        <v>25.036769049701896</v>
      </c>
      <c r="G141" s="134">
        <f>MAX((((G115*(G$204*3600/Tabelværdier!$B$75*G$14-0.5*(G139))+G140)/(G$204*3600/Tabelværdier!$B$75*G$14+0.5*(G139)))+Tabelværdier!$B$71)/2,G117)</f>
        <v>23.871160042360266</v>
      </c>
      <c r="H141" s="134">
        <f>MAX((((H115*(H$204*3600/Tabelværdier!$B$75*H$14-0.5*(H139))+H140)/(H$204*3600/Tabelværdier!$B$75*H$14+0.5*(H139)))+Tabelværdier!$B$71)/2,H117)</f>
        <v>24.443200229227187</v>
      </c>
      <c r="I141" s="134" t="e">
        <f>MAX((((I115*(I$204*3600/Tabelværdier!$B$75*I$14-0.5*(I139))+I140)/(I$204*3600/Tabelværdier!$B$75*I$14+0.5*(I139)))+Tabelværdier!$B$71)/2,I117)</f>
        <v>#N/A</v>
      </c>
      <c r="J141" s="134" t="e">
        <f>MAX((((J115*(J$204*3600/Tabelværdier!$B$75*J$14-0.5*(J139))+J140)/(J$204*3600/Tabelværdier!$B$75*J$14+0.5*(J139)))+Tabelværdier!$B$71)/2,J117)</f>
        <v>#N/A</v>
      </c>
      <c r="K141" s="134" t="e">
        <f>MAX((((K115*(K$204*3600/Tabelværdier!$B$75*K$14-0.5*(K139))+K140)/(K$204*3600/Tabelværdier!$B$75*K$14+0.5*(K139)))+Tabelværdier!$B$71)/2,K117)</f>
        <v>#N/A</v>
      </c>
      <c r="L141" s="134" t="e">
        <f>MAX((((L115*(L$204*3600/Tabelværdier!$B$75*L$14-0.5*(L139))+L140)/(L$204*3600/Tabelværdier!$B$75*L$14+0.5*(L139)))+Tabelværdier!$B$71)/2,L117)</f>
        <v>#N/A</v>
      </c>
      <c r="M141" s="134" t="e">
        <f>MAX((((M115*(M$204*3600/Tabelværdier!$B$75*M$14-0.5*(M139))+M140)/(M$204*3600/Tabelværdier!$B$75*M$14+0.5*(M139)))+Tabelværdier!$B$71)/2,M117)</f>
        <v>#N/A</v>
      </c>
      <c r="N141" s="134" t="e">
        <f>MAX((((N115*(N$204*3600/Tabelværdier!$B$75*N$14-0.5*(N139))+N140)/(N$204*3600/Tabelværdier!$B$75*N$14+0.5*(N139)))+Tabelværdier!$B$71)/2,N117)</f>
        <v>#N/A</v>
      </c>
      <c r="O141" s="134" t="e">
        <f>MAX((((O115*(O$204*3600/Tabelværdier!$B$75*O$14-0.5*(O139))+O140)/(O$204*3600/Tabelværdier!$B$75*O$14+0.5*(O139)))+Tabelværdier!$B$71)/2,O117)</f>
        <v>#N/A</v>
      </c>
      <c r="P141" s="134" t="e">
        <f>MAX((((P115*(P$204*3600/Tabelværdier!$B$75*P$14-0.5*(P139))+P140)/(P$204*3600/Tabelværdier!$B$75*P$14+0.5*(P139)))+Tabelværdier!$B$71)/2,P117)</f>
        <v>#N/A</v>
      </c>
      <c r="Q141" s="134" t="e">
        <f>MAX((((Q115*(Q$204*3600/Tabelværdier!$B$75*Q$14-0.5*(Q139))+Q140)/(Q$204*3600/Tabelværdier!$B$75*Q$14+0.5*(Q139)))+Tabelværdier!$B$71)/2,Q117)</f>
        <v>#N/A</v>
      </c>
      <c r="R141" s="134" t="e">
        <f>MAX((((R115*(R$204*3600/Tabelværdier!$B$75*R$14-0.5*(R139))+R140)/(R$204*3600/Tabelværdier!$B$75*R$14+0.5*(R139)))+Tabelværdier!$B$71)/2,R117)</f>
        <v>#N/A</v>
      </c>
      <c r="S141" s="134" t="e">
        <f>MAX((((S115*(S$204*3600/Tabelværdier!$B$75*S$14-0.5*(S139))+S140)/(S$204*3600/Tabelværdier!$B$75*S$14+0.5*(S139)))+Tabelværdier!$B$71)/2,S117)</f>
        <v>#N/A</v>
      </c>
      <c r="T141" s="134" t="e">
        <f>MAX((((T115*(T$204*3600/Tabelværdier!$B$75*T$14-0.5*(T139))+T140)/(T$204*3600/Tabelværdier!$B$75*T$14+0.5*(T139)))+Tabelværdier!$B$71)/2,T117)</f>
        <v>#N/A</v>
      </c>
      <c r="U141" s="134" t="e">
        <f>MAX((((U115*(U$204*3600/Tabelværdier!$B$75*U$14-0.5*(U139))+U140)/(U$204*3600/Tabelværdier!$B$75*U$14+0.5*(U139)))+Tabelværdier!$B$71)/2,U117)</f>
        <v>#N/A</v>
      </c>
      <c r="V141" s="134" t="e">
        <f>MAX((((V115*(V$204*3600/Tabelværdier!$B$75*V$14-0.5*(V139))+V140)/(V$204*3600/Tabelværdier!$B$75*V$14+0.5*(V139)))+Tabelværdier!$B$71)/2,V117)</f>
        <v>#N/A</v>
      </c>
      <c r="W141" s="134" t="e">
        <f>MAX((((W115*(W$204*3600/Tabelværdier!$B$75*W$14-0.5*(W139))+W140)/(W$204*3600/Tabelværdier!$B$75*W$14+0.5*(W139)))+Tabelværdier!$B$71)/2,W117)</f>
        <v>#N/A</v>
      </c>
      <c r="X141" s="134" t="e">
        <f>MAX((((X115*(X$204*3600/Tabelværdier!$B$75*X$14-0.5*(X139))+X140)/(X$204*3600/Tabelværdier!$B$75*X$14+0.5*(X139)))+Tabelværdier!$B$71)/2,X117)</f>
        <v>#N/A</v>
      </c>
      <c r="Y141" s="134" t="e">
        <f>MAX((((Y115*(Y$204*3600/Tabelværdier!$B$75*Y$14-0.5*(Y139))+Y140)/(Y$204*3600/Tabelværdier!$B$75*Y$14+0.5*(Y139)))+Tabelværdier!$B$71)/2,Y117)</f>
        <v>#N/A</v>
      </c>
      <c r="Z141" s="134" t="e">
        <f>MAX((((Z115*(Z$204*3600/Tabelværdier!$B$75*Z$14-0.5*(Z139))+Z140)/(Z$204*3600/Tabelværdier!$B$75*Z$14+0.5*(Z139)))+Tabelværdier!$B$71)/2,Z117)</f>
        <v>#N/A</v>
      </c>
      <c r="AA141" s="134" t="e">
        <f>MAX((((AA115*(AA$204*3600/Tabelværdier!$B$75*AA$14-0.5*(AA139))+AA140)/(AA$204*3600/Tabelværdier!$B$75*AA$14+0.5*(AA139)))+Tabelværdier!$B$71)/2,AA117)</f>
        <v>#N/A</v>
      </c>
      <c r="AB141" s="134" t="e">
        <f>MAX((((AB115*(AB$204*3600/Tabelværdier!$B$75*AB$14-0.5*(AB139))+AB140)/(AB$204*3600/Tabelværdier!$B$75*AB$14+0.5*(AB139)))+Tabelværdier!$B$71)/2,AB117)</f>
        <v>#N/A</v>
      </c>
      <c r="AC141" s="134" t="e">
        <f>MAX((((AC115*(AC$204*3600/Tabelværdier!$B$75*AC$14-0.5*(AC139))+AC140)/(AC$204*3600/Tabelværdier!$B$75*AC$14+0.5*(AC139)))+Tabelværdier!$B$71)/2,AC117)</f>
        <v>#N/A</v>
      </c>
      <c r="AD141" s="134" t="e">
        <f>MAX((((AD115*(AD$204*3600/Tabelværdier!$B$75*AD$14-0.5*(AD139))+AD140)/(AD$204*3600/Tabelværdier!$B$75*AD$14+0.5*(AD139)))+Tabelværdier!$B$71)/2,AD117)</f>
        <v>#N/A</v>
      </c>
      <c r="AE141" s="134" t="e">
        <f>MAX((((AE115*(AE$204*3600/Tabelværdier!$B$75*AE$14-0.5*(AE139))+AE140)/(AE$204*3600/Tabelværdier!$B$75*AE$14+0.5*(AE139)))+Tabelværdier!$B$71)/2,AE117)</f>
        <v>#N/A</v>
      </c>
      <c r="AF141" s="134" t="e">
        <f>MAX((((AF115*(AF$204*3600/Tabelværdier!$B$75*AF$14-0.5*(AF139))+AF140)/(AF$204*3600/Tabelværdier!$B$75*AF$14+0.5*(AF139)))+Tabelværdier!$B$71)/2,AF117)</f>
        <v>#N/A</v>
      </c>
      <c r="AG141" s="134" t="e">
        <f>MAX((((AG115*(AG$204*3600/Tabelværdier!$B$75*AG$14-0.5*(AG139))+AG140)/(AG$204*3600/Tabelværdier!$B$75*AG$14+0.5*(AG139)))+Tabelværdier!$B$71)/2,AG117)</f>
        <v>#N/A</v>
      </c>
      <c r="AH141" s="134" t="e">
        <f>MAX((((AH115*(AH$204*3600/Tabelværdier!$B$75*AH$14-0.5*(AH139))+AH140)/(AH$204*3600/Tabelværdier!$B$75*AH$14+0.5*(AH139)))+Tabelværdier!$B$71)/2,AH117)</f>
        <v>#N/A</v>
      </c>
      <c r="AI141" s="134" t="e">
        <f>MAX((((AI115*(AI$204*3600/Tabelværdier!$B$75*AI$14-0.5*(AI139))+AI140)/(AI$204*3600/Tabelværdier!$B$75*AI$14+0.5*(AI139)))+Tabelværdier!$B$71)/2,AI117)</f>
        <v>#N/A</v>
      </c>
      <c r="AJ141" s="134" t="e">
        <f>MAX((((AJ115*(AJ$204*3600/Tabelværdier!$B$75*AJ$14-0.5*(AJ139))+AJ140)/(AJ$204*3600/Tabelværdier!$B$75*AJ$14+0.5*(AJ139)))+Tabelværdier!$B$71)/2,AJ117)</f>
        <v>#N/A</v>
      </c>
      <c r="AK141" s="134" t="e">
        <f>MAX((((AK115*(AK$204*3600/Tabelværdier!$B$75*AK$14-0.5*(AK139))+AK140)/(AK$204*3600/Tabelværdier!$B$75*AK$14+0.5*(AK139)))+Tabelværdier!$B$71)/2,AK117)</f>
        <v>#N/A</v>
      </c>
      <c r="AL141" s="134" t="e">
        <f>MAX((((AL115*(AL$204*3600/Tabelværdier!$B$75*AL$14-0.5*(AL139))+AL140)/(AL$204*3600/Tabelværdier!$B$75*AL$14+0.5*(AL139)))+Tabelværdier!$B$71)/2,AL117)</f>
        <v>#N/A</v>
      </c>
      <c r="AM141" s="134" t="e">
        <f>MAX((((AM115*(AM$204*3600/Tabelværdier!$B$75*AM$14-0.5*(AM139))+AM140)/(AM$204*3600/Tabelværdier!$B$75*AM$14+0.5*(AM139)))+Tabelværdier!$B$71)/2,AM117)</f>
        <v>#N/A</v>
      </c>
      <c r="AN141" s="134" t="e">
        <f>MAX((((AN115*(AN$204*3600/Tabelværdier!$B$75*AN$14-0.5*(AN139))+AN140)/(AN$204*3600/Tabelværdier!$B$75*AN$14+0.5*(AN139)))+Tabelværdier!$B$71)/2,AN117)</f>
        <v>#N/A</v>
      </c>
      <c r="AO141" s="134" t="e">
        <f>MAX((((AO115*(AO$204*3600/Tabelværdier!$B$75*AO$14-0.5*(AO139))+AO140)/(AO$204*3600/Tabelværdier!$B$75*AO$14+0.5*(AO139)))+Tabelværdier!$B$71)/2,AO117)</f>
        <v>#N/A</v>
      </c>
      <c r="AP141" s="134" t="e">
        <f>MAX((((AP115*(AP$204*3600/Tabelværdier!$B$75*AP$14-0.5*(AP139))+AP140)/(AP$204*3600/Tabelværdier!$B$75*AP$14+0.5*(AP139)))+Tabelværdier!$B$71)/2,AP117)</f>
        <v>#N/A</v>
      </c>
      <c r="AQ141" s="134" t="e">
        <f>MAX((((AQ115*(AQ$204*3600/Tabelværdier!$B$75*AQ$14-0.5*(AQ139))+AQ140)/(AQ$204*3600/Tabelværdier!$B$75*AQ$14+0.5*(AQ139)))+Tabelværdier!$B$71)/2,AQ117)</f>
        <v>#N/A</v>
      </c>
      <c r="AR141" s="134" t="e">
        <f>MAX((((AR115*(AR$204*3600/Tabelværdier!$B$75*AR$14-0.5*(AR139))+AR140)/(AR$204*3600/Tabelværdier!$B$75*AR$14+0.5*(AR139)))+Tabelværdier!$B$71)/2,AR117)</f>
        <v>#N/A</v>
      </c>
      <c r="AS141" s="134" t="e">
        <f>MAX((((AS115*(AS$204*3600/Tabelværdier!$B$75*AS$14-0.5*(AS139))+AS140)/(AS$204*3600/Tabelværdier!$B$75*AS$14+0.5*(AS139)))+Tabelværdier!$B$71)/2,AS117)</f>
        <v>#N/A</v>
      </c>
      <c r="AT141" s="134" t="e">
        <f>MAX((((AT115*(AT$204*3600/Tabelværdier!$B$75*AT$14-0.5*(AT139))+AT140)/(AT$204*3600/Tabelværdier!$B$75*AT$14+0.5*(AT139)))+Tabelværdier!$B$71)/2,AT117)</f>
        <v>#N/A</v>
      </c>
      <c r="AU141" s="134" t="e">
        <f>MAX((((AU115*(AU$204*3600/Tabelværdier!$B$75*AU$14-0.5*(AU139))+AU140)/(AU$204*3600/Tabelværdier!$B$75*AU$14+0.5*(AU139)))+Tabelværdier!$B$71)/2,AU117)</f>
        <v>#N/A</v>
      </c>
      <c r="AV141" s="134" t="e">
        <f>MAX((((AV115*(AV$204*3600/Tabelværdier!$B$75*AV$14-0.5*(AV139))+AV140)/(AV$204*3600/Tabelværdier!$B$75*AV$14+0.5*(AV139)))+Tabelværdier!$B$71)/2,AV117)</f>
        <v>#N/A</v>
      </c>
      <c r="AW141" s="134" t="e">
        <f>MAX((((AW115*(AW$204*3600/Tabelværdier!$B$75*AW$14-0.5*(AW139))+AW140)/(AW$204*3600/Tabelværdier!$B$75*AW$14+0.5*(AW139)))+Tabelværdier!$B$71)/2,AW117)</f>
        <v>#N/A</v>
      </c>
      <c r="AX141" s="134" t="e">
        <f>MAX((((AX115*(AX$204*3600/Tabelværdier!$B$75*AX$14-0.5*(AX139))+AX140)/(AX$204*3600/Tabelværdier!$B$75*AX$14+0.5*(AX139)))+Tabelværdier!$B$71)/2,AX117)</f>
        <v>#N/A</v>
      </c>
      <c r="AY141" s="134" t="e">
        <f>MAX((((AY115*(AY$204*3600/Tabelværdier!$B$75*AY$14-0.5*(AY139))+AY140)/(AY$204*3600/Tabelværdier!$B$75*AY$14+0.5*(AY139)))+Tabelværdier!$B$71)/2,AY117)</f>
        <v>#N/A</v>
      </c>
      <c r="AZ141" s="134" t="e">
        <f>MAX((((AZ115*(AZ$204*3600/Tabelværdier!$B$75*AZ$14-0.5*(AZ139))+AZ140)/(AZ$204*3600/Tabelværdier!$B$75*AZ$14+0.5*(AZ139)))+Tabelværdier!$B$71)/2,AZ117)</f>
        <v>#N/A</v>
      </c>
      <c r="BA141" s="134" t="e">
        <f>MAX((((BA115*(BA$204*3600/Tabelværdier!$B$75*BA$14-0.5*(BA139))+BA140)/(BA$204*3600/Tabelværdier!$B$75*BA$14+0.5*(BA139)))+Tabelværdier!$B$71)/2,BA117)</f>
        <v>#N/A</v>
      </c>
      <c r="BB141" s="134" t="e">
        <f>MAX((((BB115*(BB$204*3600/Tabelværdier!$B$75*BB$14-0.5*(BB139))+BB140)/(BB$204*3600/Tabelværdier!$B$75*BB$14+0.5*(BB139)))+Tabelværdier!$B$71)/2,BB117)</f>
        <v>#N/A</v>
      </c>
      <c r="BC141" s="134" t="e">
        <f>MAX((((BC115*(BC$204*3600/Tabelværdier!$B$75*BC$14-0.5*(BC139))+BC140)/(BC$204*3600/Tabelværdier!$B$75*BC$14+0.5*(BC139)))+Tabelværdier!$B$71)/2,BC117)</f>
        <v>#N/A</v>
      </c>
      <c r="BD141" s="134" t="e">
        <f>MAX((((BD115*(BD$204*3600/Tabelværdier!$B$75*BD$14-0.5*(BD139))+BD140)/(BD$204*3600/Tabelværdier!$B$75*BD$14+0.5*(BD139)))+Tabelværdier!$B$71)/2,BD117)</f>
        <v>#N/A</v>
      </c>
      <c r="BE141" s="134" t="e">
        <f>MAX((((BE115*(BE$204*3600/Tabelværdier!$B$75*BE$14-0.5*(BE139))+BE140)/(BE$204*3600/Tabelværdier!$B$75*BE$14+0.5*(BE139)))+Tabelværdier!$B$71)/2,BE117)</f>
        <v>#N/A</v>
      </c>
      <c r="BF141" s="134" t="e">
        <f>MAX((((BF115*(BF$204*3600/Tabelværdier!$B$75*BF$14-0.5*(BF139))+BF140)/(BF$204*3600/Tabelværdier!$B$75*BF$14+0.5*(BF139)))+Tabelværdier!$B$71)/2,BF117)</f>
        <v>#N/A</v>
      </c>
      <c r="BG141" s="134" t="e">
        <f>MAX((((BG115*(BG$204*3600/Tabelværdier!$B$75*BG$14-0.5*(BG139))+BG140)/(BG$204*3600/Tabelværdier!$B$75*BG$14+0.5*(BG139)))+Tabelværdier!$B$71)/2,BG117)</f>
        <v>#N/A</v>
      </c>
      <c r="BH141" s="134" t="e">
        <f>MAX((((BH115*(BH$204*3600/Tabelværdier!$B$75*BH$14-0.5*(BH139))+BH140)/(BH$204*3600/Tabelværdier!$B$75*BH$14+0.5*(BH139)))+Tabelværdier!$B$71)/2,BH117)</f>
        <v>#N/A</v>
      </c>
      <c r="BI141" s="134" t="e">
        <f>MAX((((BI115*(BI$204*3600/Tabelværdier!$B$75*BI$14-0.5*(BI139))+BI140)/(BI$204*3600/Tabelværdier!$B$75*BI$14+0.5*(BI139)))+Tabelværdier!$B$71)/2,BI117)</f>
        <v>#N/A</v>
      </c>
      <c r="BJ141" s="134" t="e">
        <f>MAX((((BJ115*(BJ$204*3600/Tabelværdier!$B$75*BJ$14-0.5*(BJ139))+BJ140)/(BJ$204*3600/Tabelværdier!$B$75*BJ$14+0.5*(BJ139)))+Tabelværdier!$B$71)/2,BJ117)</f>
        <v>#N/A</v>
      </c>
      <c r="BK141" s="134" t="e">
        <f>MAX((((BK115*(BK$204*3600/Tabelværdier!$B$75*BK$14-0.5*(BK139))+BK140)/(BK$204*3600/Tabelværdier!$B$75*BK$14+0.5*(BK139)))+Tabelværdier!$B$71)/2,BK117)</f>
        <v>#N/A</v>
      </c>
    </row>
    <row r="142" spans="2:63" x14ac:dyDescent="0.4">
      <c r="B142" t="s">
        <v>181</v>
      </c>
      <c r="C142" s="99" t="s">
        <v>438</v>
      </c>
      <c r="D142" s="99" t="s">
        <v>241</v>
      </c>
      <c r="E142" s="134">
        <f>MAX((E$202*E141+E136+E137*((Tabelværdier!$B$60*E$200+Tabelværdier!$B$60*E$201)/(E$201+E$200)+(E134)/(E$201+E$200)))/(E$202+E137),E117)</f>
        <v>23.440362914184679</v>
      </c>
      <c r="F142" s="134">
        <f>MAX((F$202*F141+F136+F137*((Tabelværdier!$B$60*F$200+Tabelværdier!$B$60*F$201)/(F$201+F$200)+(F134)/(F$201+F$200)))/(F$202+F137),F117)</f>
        <v>25.655462504638763</v>
      </c>
      <c r="G142" s="134">
        <f>MAX((G$202*G141+G136+G137*((Tabelværdier!$B$60*G$200+Tabelværdier!$B$60*G$201)/(G$201+G$200)+(G134)/(G$201+G$200)))/(G$202+G137),G117)</f>
        <v>24.228030129472209</v>
      </c>
      <c r="H142" s="134">
        <f>MAX((H$202*H141+H136+H137*((Tabelværdier!$B$60*H$200+Tabelværdier!$B$60*H$201)/(H$201+H$200)+(H134)/(H$201+H$200)))/(H$202+H137),H117)</f>
        <v>25.038026828705849</v>
      </c>
      <c r="I142" s="134" t="e">
        <f>MAX((I$202*I141+I136+I137*((Tabelværdier!$B$60*I$200+Tabelværdier!$B$60*I$201)/(I$201+I$200)+(I134)/(I$201+I$200)))/(I$202+I137),I117)</f>
        <v>#N/A</v>
      </c>
      <c r="J142" s="134" t="e">
        <f>MAX((J$202*J141+J136+J137*((Tabelværdier!$B$60*J$200+Tabelværdier!$B$60*J$201)/(J$201+J$200)+(J134)/(J$201+J$200)))/(J$202+J137),J117)</f>
        <v>#N/A</v>
      </c>
      <c r="K142" s="134" t="e">
        <f>MAX((K$202*K141+K136+K137*((Tabelværdier!$B$60*K$200+Tabelværdier!$B$60*K$201)/(K$201+K$200)+(K134)/(K$201+K$200)))/(K$202+K137),K117)</f>
        <v>#N/A</v>
      </c>
      <c r="L142" s="134" t="e">
        <f>MAX((L$202*L141+L136+L137*((Tabelværdier!$B$60*L$200+Tabelværdier!$B$60*L$201)/(L$201+L$200)+(L134)/(L$201+L$200)))/(L$202+L137),L117)</f>
        <v>#N/A</v>
      </c>
      <c r="M142" s="134" t="e">
        <f>MAX((M$202*M141+M136+M137*((Tabelværdier!$B$60*M$200+Tabelværdier!$B$60*M$201)/(M$201+M$200)+(M134)/(M$201+M$200)))/(M$202+M137),M117)</f>
        <v>#N/A</v>
      </c>
      <c r="N142" s="134" t="e">
        <f>MAX((N$202*N141+N136+N137*((Tabelværdier!$B$60*N$200+Tabelværdier!$B$60*N$201)/(N$201+N$200)+(N134)/(N$201+N$200)))/(N$202+N137),N117)</f>
        <v>#N/A</v>
      </c>
      <c r="O142" s="134" t="e">
        <f>MAX((O$202*O141+O136+O137*((Tabelværdier!$B$60*O$200+Tabelværdier!$B$60*O$201)/(O$201+O$200)+(O134)/(O$201+O$200)))/(O$202+O137),O117)</f>
        <v>#N/A</v>
      </c>
      <c r="P142" s="134" t="e">
        <f>MAX((P$202*P141+P136+P137*((Tabelværdier!$B$60*P$200+Tabelværdier!$B$60*P$201)/(P$201+P$200)+(P134)/(P$201+P$200)))/(P$202+P137),P117)</f>
        <v>#N/A</v>
      </c>
      <c r="Q142" s="134" t="e">
        <f>MAX((Q$202*Q141+Q136+Q137*((Tabelværdier!$B$60*Q$200+Tabelværdier!$B$60*Q$201)/(Q$201+Q$200)+(Q134)/(Q$201+Q$200)))/(Q$202+Q137),Q117)</f>
        <v>#N/A</v>
      </c>
      <c r="R142" s="134" t="e">
        <f>MAX((R$202*R141+R136+R137*((Tabelværdier!$B$60*R$200+Tabelværdier!$B$60*R$201)/(R$201+R$200)+(R134)/(R$201+R$200)))/(R$202+R137),R117)</f>
        <v>#N/A</v>
      </c>
      <c r="S142" s="134" t="e">
        <f>MAX((S$202*S141+S136+S137*((Tabelværdier!$B$60*S$200+Tabelværdier!$B$60*S$201)/(S$201+S$200)+(S134)/(S$201+S$200)))/(S$202+S137),S117)</f>
        <v>#N/A</v>
      </c>
      <c r="T142" s="134" t="e">
        <f>MAX((T$202*T141+T136+T137*((Tabelværdier!$B$60*T$200+Tabelværdier!$B$60*T$201)/(T$201+T$200)+(T134)/(T$201+T$200)))/(T$202+T137),T117)</f>
        <v>#N/A</v>
      </c>
      <c r="U142" s="134" t="e">
        <f>MAX((U$202*U141+U136+U137*((Tabelværdier!$B$60*U$200+Tabelværdier!$B$60*U$201)/(U$201+U$200)+(U134)/(U$201+U$200)))/(U$202+U137),U117)</f>
        <v>#N/A</v>
      </c>
      <c r="V142" s="134" t="e">
        <f>MAX((V$202*V141+V136+V137*((Tabelværdier!$B$60*V$200+Tabelværdier!$B$60*V$201)/(V$201+V$200)+(V134)/(V$201+V$200)))/(V$202+V137),V117)</f>
        <v>#N/A</v>
      </c>
      <c r="W142" s="134" t="e">
        <f>MAX((W$202*W141+W136+W137*((Tabelværdier!$B$60*W$200+Tabelværdier!$B$60*W$201)/(W$201+W$200)+(W134)/(W$201+W$200)))/(W$202+W137),W117)</f>
        <v>#N/A</v>
      </c>
      <c r="X142" s="134" t="e">
        <f>MAX((X$202*X141+X136+X137*((Tabelværdier!$B$60*X$200+Tabelværdier!$B$60*X$201)/(X$201+X$200)+(X134)/(X$201+X$200)))/(X$202+X137),X117)</f>
        <v>#N/A</v>
      </c>
      <c r="Y142" s="134" t="e">
        <f>MAX((Y$202*Y141+Y136+Y137*((Tabelværdier!$B$60*Y$200+Tabelværdier!$B$60*Y$201)/(Y$201+Y$200)+(Y134)/(Y$201+Y$200)))/(Y$202+Y137),Y117)</f>
        <v>#N/A</v>
      </c>
      <c r="Z142" s="134" t="e">
        <f>MAX((Z$202*Z141+Z136+Z137*((Tabelværdier!$B$60*Z$200+Tabelværdier!$B$60*Z$201)/(Z$201+Z$200)+(Z134)/(Z$201+Z$200)))/(Z$202+Z137),Z117)</f>
        <v>#N/A</v>
      </c>
      <c r="AA142" s="134" t="e">
        <f>MAX((AA$202*AA141+AA136+AA137*((Tabelværdier!$B$60*AA$200+Tabelværdier!$B$60*AA$201)/(AA$201+AA$200)+(AA134)/(AA$201+AA$200)))/(AA$202+AA137),AA117)</f>
        <v>#N/A</v>
      </c>
      <c r="AB142" s="134" t="e">
        <f>MAX((AB$202*AB141+AB136+AB137*((Tabelværdier!$B$60*AB$200+Tabelværdier!$B$60*AB$201)/(AB$201+AB$200)+(AB134)/(AB$201+AB$200)))/(AB$202+AB137),AB117)</f>
        <v>#N/A</v>
      </c>
      <c r="AC142" s="134" t="e">
        <f>MAX((AC$202*AC141+AC136+AC137*((Tabelværdier!$B$60*AC$200+Tabelværdier!$B$60*AC$201)/(AC$201+AC$200)+(AC134)/(AC$201+AC$200)))/(AC$202+AC137),AC117)</f>
        <v>#N/A</v>
      </c>
      <c r="AD142" s="134" t="e">
        <f>MAX((AD$202*AD141+AD136+AD137*((Tabelværdier!$B$60*AD$200+Tabelværdier!$B$60*AD$201)/(AD$201+AD$200)+(AD134)/(AD$201+AD$200)))/(AD$202+AD137),AD117)</f>
        <v>#N/A</v>
      </c>
      <c r="AE142" s="134" t="e">
        <f>MAX((AE$202*AE141+AE136+AE137*((Tabelværdier!$B$60*AE$200+Tabelværdier!$B$60*AE$201)/(AE$201+AE$200)+(AE134)/(AE$201+AE$200)))/(AE$202+AE137),AE117)</f>
        <v>#N/A</v>
      </c>
      <c r="AF142" s="134" t="e">
        <f>MAX((AF$202*AF141+AF136+AF137*((Tabelværdier!$B$60*AF$200+Tabelværdier!$B$60*AF$201)/(AF$201+AF$200)+(AF134)/(AF$201+AF$200)))/(AF$202+AF137),AF117)</f>
        <v>#N/A</v>
      </c>
      <c r="AG142" s="134" t="e">
        <f>MAX((AG$202*AG141+AG136+AG137*((Tabelværdier!$B$60*AG$200+Tabelværdier!$B$60*AG$201)/(AG$201+AG$200)+(AG134)/(AG$201+AG$200)))/(AG$202+AG137),AG117)</f>
        <v>#N/A</v>
      </c>
      <c r="AH142" s="134" t="e">
        <f>MAX((AH$202*AH141+AH136+AH137*((Tabelværdier!$B$60*AH$200+Tabelværdier!$B$60*AH$201)/(AH$201+AH$200)+(AH134)/(AH$201+AH$200)))/(AH$202+AH137),AH117)</f>
        <v>#N/A</v>
      </c>
      <c r="AI142" s="134" t="e">
        <f>MAX((AI$202*AI141+AI136+AI137*((Tabelværdier!$B$60*AI$200+Tabelværdier!$B$60*AI$201)/(AI$201+AI$200)+(AI134)/(AI$201+AI$200)))/(AI$202+AI137),AI117)</f>
        <v>#N/A</v>
      </c>
      <c r="AJ142" s="134" t="e">
        <f>MAX((AJ$202*AJ141+AJ136+AJ137*((Tabelværdier!$B$60*AJ$200+Tabelværdier!$B$60*AJ$201)/(AJ$201+AJ$200)+(AJ134)/(AJ$201+AJ$200)))/(AJ$202+AJ137),AJ117)</f>
        <v>#N/A</v>
      </c>
      <c r="AK142" s="134" t="e">
        <f>MAX((AK$202*AK141+AK136+AK137*((Tabelværdier!$B$60*AK$200+Tabelværdier!$B$60*AK$201)/(AK$201+AK$200)+(AK134)/(AK$201+AK$200)))/(AK$202+AK137),AK117)</f>
        <v>#N/A</v>
      </c>
      <c r="AL142" s="134" t="e">
        <f>MAX((AL$202*AL141+AL136+AL137*((Tabelværdier!$B$60*AL$200+Tabelværdier!$B$60*AL$201)/(AL$201+AL$200)+(AL134)/(AL$201+AL$200)))/(AL$202+AL137),AL117)</f>
        <v>#N/A</v>
      </c>
      <c r="AM142" s="134" t="e">
        <f>MAX((AM$202*AM141+AM136+AM137*((Tabelværdier!$B$60*AM$200+Tabelværdier!$B$60*AM$201)/(AM$201+AM$200)+(AM134)/(AM$201+AM$200)))/(AM$202+AM137),AM117)</f>
        <v>#N/A</v>
      </c>
      <c r="AN142" s="134" t="e">
        <f>MAX((AN$202*AN141+AN136+AN137*((Tabelværdier!$B$60*AN$200+Tabelværdier!$B$60*AN$201)/(AN$201+AN$200)+(AN134)/(AN$201+AN$200)))/(AN$202+AN137),AN117)</f>
        <v>#N/A</v>
      </c>
      <c r="AO142" s="134" t="e">
        <f>MAX((AO$202*AO141+AO136+AO137*((Tabelværdier!$B$60*AO$200+Tabelværdier!$B$60*AO$201)/(AO$201+AO$200)+(AO134)/(AO$201+AO$200)))/(AO$202+AO137),AO117)</f>
        <v>#N/A</v>
      </c>
      <c r="AP142" s="134" t="e">
        <f>MAX((AP$202*AP141+AP136+AP137*((Tabelværdier!$B$60*AP$200+Tabelværdier!$B$60*AP$201)/(AP$201+AP$200)+(AP134)/(AP$201+AP$200)))/(AP$202+AP137),AP117)</f>
        <v>#N/A</v>
      </c>
      <c r="AQ142" s="134" t="e">
        <f>MAX((AQ$202*AQ141+AQ136+AQ137*((Tabelværdier!$B$60*AQ$200+Tabelværdier!$B$60*AQ$201)/(AQ$201+AQ$200)+(AQ134)/(AQ$201+AQ$200)))/(AQ$202+AQ137),AQ117)</f>
        <v>#N/A</v>
      </c>
      <c r="AR142" s="134" t="e">
        <f>MAX((AR$202*AR141+AR136+AR137*((Tabelværdier!$B$60*AR$200+Tabelværdier!$B$60*AR$201)/(AR$201+AR$200)+(AR134)/(AR$201+AR$200)))/(AR$202+AR137),AR117)</f>
        <v>#N/A</v>
      </c>
      <c r="AS142" s="134" t="e">
        <f>MAX((AS$202*AS141+AS136+AS137*((Tabelværdier!$B$60*AS$200+Tabelværdier!$B$60*AS$201)/(AS$201+AS$200)+(AS134)/(AS$201+AS$200)))/(AS$202+AS137),AS117)</f>
        <v>#N/A</v>
      </c>
      <c r="AT142" s="134" t="e">
        <f>MAX((AT$202*AT141+AT136+AT137*((Tabelværdier!$B$60*AT$200+Tabelværdier!$B$60*AT$201)/(AT$201+AT$200)+(AT134)/(AT$201+AT$200)))/(AT$202+AT137),AT117)</f>
        <v>#N/A</v>
      </c>
      <c r="AU142" s="134" t="e">
        <f>MAX((AU$202*AU141+AU136+AU137*((Tabelværdier!$B$60*AU$200+Tabelværdier!$B$60*AU$201)/(AU$201+AU$200)+(AU134)/(AU$201+AU$200)))/(AU$202+AU137),AU117)</f>
        <v>#N/A</v>
      </c>
      <c r="AV142" s="134" t="e">
        <f>MAX((AV$202*AV141+AV136+AV137*((Tabelværdier!$B$60*AV$200+Tabelværdier!$B$60*AV$201)/(AV$201+AV$200)+(AV134)/(AV$201+AV$200)))/(AV$202+AV137),AV117)</f>
        <v>#N/A</v>
      </c>
      <c r="AW142" s="134" t="e">
        <f>MAX((AW$202*AW141+AW136+AW137*((Tabelværdier!$B$60*AW$200+Tabelværdier!$B$60*AW$201)/(AW$201+AW$200)+(AW134)/(AW$201+AW$200)))/(AW$202+AW137),AW117)</f>
        <v>#N/A</v>
      </c>
      <c r="AX142" s="134" t="e">
        <f>MAX((AX$202*AX141+AX136+AX137*((Tabelværdier!$B$60*AX$200+Tabelværdier!$B$60*AX$201)/(AX$201+AX$200)+(AX134)/(AX$201+AX$200)))/(AX$202+AX137),AX117)</f>
        <v>#N/A</v>
      </c>
      <c r="AY142" s="134" t="e">
        <f>MAX((AY$202*AY141+AY136+AY137*((Tabelværdier!$B$60*AY$200+Tabelværdier!$B$60*AY$201)/(AY$201+AY$200)+(AY134)/(AY$201+AY$200)))/(AY$202+AY137),AY117)</f>
        <v>#N/A</v>
      </c>
      <c r="AZ142" s="134" t="e">
        <f>MAX((AZ$202*AZ141+AZ136+AZ137*((Tabelværdier!$B$60*AZ$200+Tabelværdier!$B$60*AZ$201)/(AZ$201+AZ$200)+(AZ134)/(AZ$201+AZ$200)))/(AZ$202+AZ137),AZ117)</f>
        <v>#N/A</v>
      </c>
      <c r="BA142" s="134" t="e">
        <f>MAX((BA$202*BA141+BA136+BA137*((Tabelværdier!$B$60*BA$200+Tabelværdier!$B$60*BA$201)/(BA$201+BA$200)+(BA134)/(BA$201+BA$200)))/(BA$202+BA137),BA117)</f>
        <v>#N/A</v>
      </c>
      <c r="BB142" s="134" t="e">
        <f>MAX((BB$202*BB141+BB136+BB137*((Tabelværdier!$B$60*BB$200+Tabelværdier!$B$60*BB$201)/(BB$201+BB$200)+(BB134)/(BB$201+BB$200)))/(BB$202+BB137),BB117)</f>
        <v>#N/A</v>
      </c>
      <c r="BC142" s="134" t="e">
        <f>MAX((BC$202*BC141+BC136+BC137*((Tabelværdier!$B$60*BC$200+Tabelværdier!$B$60*BC$201)/(BC$201+BC$200)+(BC134)/(BC$201+BC$200)))/(BC$202+BC137),BC117)</f>
        <v>#N/A</v>
      </c>
      <c r="BD142" s="134" t="e">
        <f>MAX((BD$202*BD141+BD136+BD137*((Tabelværdier!$B$60*BD$200+Tabelværdier!$B$60*BD$201)/(BD$201+BD$200)+(BD134)/(BD$201+BD$200)))/(BD$202+BD137),BD117)</f>
        <v>#N/A</v>
      </c>
      <c r="BE142" s="134" t="e">
        <f>MAX((BE$202*BE141+BE136+BE137*((Tabelværdier!$B$60*BE$200+Tabelværdier!$B$60*BE$201)/(BE$201+BE$200)+(BE134)/(BE$201+BE$200)))/(BE$202+BE137),BE117)</f>
        <v>#N/A</v>
      </c>
      <c r="BF142" s="134" t="e">
        <f>MAX((BF$202*BF141+BF136+BF137*((Tabelværdier!$B$60*BF$200+Tabelværdier!$B$60*BF$201)/(BF$201+BF$200)+(BF134)/(BF$201+BF$200)))/(BF$202+BF137),BF117)</f>
        <v>#N/A</v>
      </c>
      <c r="BG142" s="134" t="e">
        <f>MAX((BG$202*BG141+BG136+BG137*((Tabelværdier!$B$60*BG$200+Tabelværdier!$B$60*BG$201)/(BG$201+BG$200)+(BG134)/(BG$201+BG$200)))/(BG$202+BG137),BG117)</f>
        <v>#N/A</v>
      </c>
      <c r="BH142" s="134" t="e">
        <f>MAX((BH$202*BH141+BH136+BH137*((Tabelværdier!$B$60*BH$200+Tabelværdier!$B$60*BH$201)/(BH$201+BH$200)+(BH134)/(BH$201+BH$200)))/(BH$202+BH137),BH117)</f>
        <v>#N/A</v>
      </c>
      <c r="BI142" s="134" t="e">
        <f>MAX((BI$202*BI141+BI136+BI137*((Tabelværdier!$B$60*BI$200+Tabelværdier!$B$60*BI$201)/(BI$201+BI$200)+(BI134)/(BI$201+BI$200)))/(BI$202+BI137),BI117)</f>
        <v>#N/A</v>
      </c>
      <c r="BJ142" s="134" t="e">
        <f>MAX((BJ$202*BJ141+BJ136+BJ137*((Tabelværdier!$B$60*BJ$200+Tabelværdier!$B$60*BJ$201)/(BJ$201+BJ$200)+(BJ134)/(BJ$201+BJ$200)))/(BJ$202+BJ137),BJ117)</f>
        <v>#N/A</v>
      </c>
      <c r="BK142" s="134" t="e">
        <f>MAX((BK$202*BK141+BK136+BK137*((Tabelværdier!$B$60*BK$200+Tabelværdier!$B$60*BK$201)/(BK$201+BK$200)+(BK134)/(BK$201+BK$200)))/(BK$202+BK137),BK117)</f>
        <v>#N/A</v>
      </c>
    </row>
    <row r="143" spans="2:63" x14ac:dyDescent="0.4">
      <c r="B143" t="s">
        <v>182</v>
      </c>
      <c r="C143" s="99" t="s">
        <v>439</v>
      </c>
      <c r="D143" s="99" t="s">
        <v>241</v>
      </c>
      <c r="E143" s="134">
        <f>MAX((E$203*E142+E$201*Tabelværdier!$B$61+E$200*Tabelværdier!$B$60+E134)/(E$203+E$201+E$200),E117)</f>
        <v>23.391439283570843</v>
      </c>
      <c r="F143" s="134">
        <f>MAX((F$203*F142+F$201*Tabelværdier!$B$61+F$200*Tabelværdier!$B$60+F134)/(F$203+F$201+F$200),F117)</f>
        <v>25.577829722257992</v>
      </c>
      <c r="G143" s="134">
        <f>MAX((G$203*G142+G$201*Tabelværdier!$B$61+G$200*Tabelværdier!$B$60+G134)/(G$203+G$201+G$200),G117)</f>
        <v>24.369928129101062</v>
      </c>
      <c r="H143" s="134">
        <f>MAX((H$203*H142+H$201*Tabelværdier!$B$61+H$200*Tabelværdier!$B$60+H134)/(H$203+H$201+H$200),H117)</f>
        <v>25.584767098685013</v>
      </c>
      <c r="I143" s="134" t="e">
        <f>MAX((I$203*I142+I$201*Tabelværdier!$B$61+I$200*Tabelværdier!$B$60+I134)/(I$203+I$201+I$200),I117)</f>
        <v>#VALUE!</v>
      </c>
      <c r="J143" s="134" t="e">
        <f>MAX((J$203*J142+J$201*Tabelværdier!$B$61+J$200*Tabelværdier!$B$60+J134)/(J$203+J$201+J$200),J117)</f>
        <v>#VALUE!</v>
      </c>
      <c r="K143" s="134" t="e">
        <f>MAX((K$203*K142+K$201*Tabelværdier!$B$61+K$200*Tabelværdier!$B$60+K134)/(K$203+K$201+K$200),K117)</f>
        <v>#VALUE!</v>
      </c>
      <c r="L143" s="134" t="e">
        <f>MAX((L$203*L142+L$201*Tabelværdier!$B$61+L$200*Tabelværdier!$B$60+L134)/(L$203+L$201+L$200),L117)</f>
        <v>#VALUE!</v>
      </c>
      <c r="M143" s="134" t="e">
        <f>MAX((M$203*M142+M$201*Tabelværdier!$B$61+M$200*Tabelværdier!$B$60+M134)/(M$203+M$201+M$200),M117)</f>
        <v>#VALUE!</v>
      </c>
      <c r="N143" s="134" t="e">
        <f>MAX((N$203*N142+N$201*Tabelværdier!$B$61+N$200*Tabelværdier!$B$60+N134)/(N$203+N$201+N$200),N117)</f>
        <v>#VALUE!</v>
      </c>
      <c r="O143" s="134" t="e">
        <f>MAX((O$203*O142+O$201*Tabelværdier!$B$61+O$200*Tabelværdier!$B$60+O134)/(O$203+O$201+O$200),O117)</f>
        <v>#VALUE!</v>
      </c>
      <c r="P143" s="134" t="e">
        <f>MAX((P$203*P142+P$201*Tabelværdier!$B$61+P$200*Tabelværdier!$B$60+P134)/(P$203+P$201+P$200),P117)</f>
        <v>#VALUE!</v>
      </c>
      <c r="Q143" s="134" t="e">
        <f>MAX((Q$203*Q142+Q$201*Tabelværdier!$B$61+Q$200*Tabelværdier!$B$60+Q134)/(Q$203+Q$201+Q$200),Q117)</f>
        <v>#VALUE!</v>
      </c>
      <c r="R143" s="134" t="e">
        <f>MAX((R$203*R142+R$201*Tabelværdier!$B$61+R$200*Tabelværdier!$B$60+R134)/(R$203+R$201+R$200),R117)</f>
        <v>#VALUE!</v>
      </c>
      <c r="S143" s="134" t="e">
        <f>MAX((S$203*S142+S$201*Tabelværdier!$B$61+S$200*Tabelværdier!$B$60+S134)/(S$203+S$201+S$200),S117)</f>
        <v>#VALUE!</v>
      </c>
      <c r="T143" s="134" t="e">
        <f>MAX((T$203*T142+T$201*Tabelværdier!$B$61+T$200*Tabelværdier!$B$60+T134)/(T$203+T$201+T$200),T117)</f>
        <v>#VALUE!</v>
      </c>
      <c r="U143" s="134" t="e">
        <f>MAX((U$203*U142+U$201*Tabelværdier!$B$61+U$200*Tabelværdier!$B$60+U134)/(U$203+U$201+U$200),U117)</f>
        <v>#VALUE!</v>
      </c>
      <c r="V143" s="134" t="e">
        <f>MAX((V$203*V142+V$201*Tabelværdier!$B$61+V$200*Tabelværdier!$B$60+V134)/(V$203+V$201+V$200),V117)</f>
        <v>#VALUE!</v>
      </c>
      <c r="W143" s="134" t="e">
        <f>MAX((W$203*W142+W$201*Tabelværdier!$B$61+W$200*Tabelværdier!$B$60+W134)/(W$203+W$201+W$200),W117)</f>
        <v>#VALUE!</v>
      </c>
      <c r="X143" s="134" t="e">
        <f>MAX((X$203*X142+X$201*Tabelværdier!$B$61+X$200*Tabelværdier!$B$60+X134)/(X$203+X$201+X$200),X117)</f>
        <v>#VALUE!</v>
      </c>
      <c r="Y143" s="134" t="e">
        <f>MAX((Y$203*Y142+Y$201*Tabelværdier!$B$61+Y$200*Tabelværdier!$B$60+Y134)/(Y$203+Y$201+Y$200),Y117)</f>
        <v>#VALUE!</v>
      </c>
      <c r="Z143" s="134" t="e">
        <f>MAX((Z$203*Z142+Z$201*Tabelværdier!$B$61+Z$200*Tabelværdier!$B$60+Z134)/(Z$203+Z$201+Z$200),Z117)</f>
        <v>#VALUE!</v>
      </c>
      <c r="AA143" s="134" t="e">
        <f>MAX((AA$203*AA142+AA$201*Tabelværdier!$B$61+AA$200*Tabelværdier!$B$60+AA134)/(AA$203+AA$201+AA$200),AA117)</f>
        <v>#VALUE!</v>
      </c>
      <c r="AB143" s="134" t="e">
        <f>MAX((AB$203*AB142+AB$201*Tabelværdier!$B$61+AB$200*Tabelværdier!$B$60+AB134)/(AB$203+AB$201+AB$200),AB117)</f>
        <v>#VALUE!</v>
      </c>
      <c r="AC143" s="134" t="e">
        <f>MAX((AC$203*AC142+AC$201*Tabelværdier!$B$61+AC$200*Tabelværdier!$B$60+AC134)/(AC$203+AC$201+AC$200),AC117)</f>
        <v>#VALUE!</v>
      </c>
      <c r="AD143" s="134" t="e">
        <f>MAX((AD$203*AD142+AD$201*Tabelværdier!$B$61+AD$200*Tabelværdier!$B$60+AD134)/(AD$203+AD$201+AD$200),AD117)</f>
        <v>#VALUE!</v>
      </c>
      <c r="AE143" s="134" t="e">
        <f>MAX((AE$203*AE142+AE$201*Tabelværdier!$B$61+AE$200*Tabelværdier!$B$60+AE134)/(AE$203+AE$201+AE$200),AE117)</f>
        <v>#VALUE!</v>
      </c>
      <c r="AF143" s="134" t="e">
        <f>MAX((AF$203*AF142+AF$201*Tabelværdier!$B$61+AF$200*Tabelværdier!$B$60+AF134)/(AF$203+AF$201+AF$200),AF117)</f>
        <v>#VALUE!</v>
      </c>
      <c r="AG143" s="134" t="e">
        <f>MAX((AG$203*AG142+AG$201*Tabelværdier!$B$61+AG$200*Tabelværdier!$B$60+AG134)/(AG$203+AG$201+AG$200),AG117)</f>
        <v>#VALUE!</v>
      </c>
      <c r="AH143" s="134" t="e">
        <f>MAX((AH$203*AH142+AH$201*Tabelværdier!$B$61+AH$200*Tabelværdier!$B$60+AH134)/(AH$203+AH$201+AH$200),AH117)</f>
        <v>#VALUE!</v>
      </c>
      <c r="AI143" s="134" t="e">
        <f>MAX((AI$203*AI142+AI$201*Tabelværdier!$B$61+AI$200*Tabelværdier!$B$60+AI134)/(AI$203+AI$201+AI$200),AI117)</f>
        <v>#VALUE!</v>
      </c>
      <c r="AJ143" s="134" t="e">
        <f>MAX((AJ$203*AJ142+AJ$201*Tabelværdier!$B$61+AJ$200*Tabelværdier!$B$60+AJ134)/(AJ$203+AJ$201+AJ$200),AJ117)</f>
        <v>#VALUE!</v>
      </c>
      <c r="AK143" s="134" t="e">
        <f>MAX((AK$203*AK142+AK$201*Tabelværdier!$B$61+AK$200*Tabelværdier!$B$60+AK134)/(AK$203+AK$201+AK$200),AK117)</f>
        <v>#VALUE!</v>
      </c>
      <c r="AL143" s="134" t="e">
        <f>MAX((AL$203*AL142+AL$201*Tabelværdier!$B$61+AL$200*Tabelværdier!$B$60+AL134)/(AL$203+AL$201+AL$200),AL117)</f>
        <v>#VALUE!</v>
      </c>
      <c r="AM143" s="134" t="e">
        <f>MAX((AM$203*AM142+AM$201*Tabelværdier!$B$61+AM$200*Tabelværdier!$B$60+AM134)/(AM$203+AM$201+AM$200),AM117)</f>
        <v>#VALUE!</v>
      </c>
      <c r="AN143" s="134" t="e">
        <f>MAX((AN$203*AN142+AN$201*Tabelværdier!$B$61+AN$200*Tabelværdier!$B$60+AN134)/(AN$203+AN$201+AN$200),AN117)</f>
        <v>#VALUE!</v>
      </c>
      <c r="AO143" s="134" t="e">
        <f>MAX((AO$203*AO142+AO$201*Tabelværdier!$B$61+AO$200*Tabelværdier!$B$60+AO134)/(AO$203+AO$201+AO$200),AO117)</f>
        <v>#VALUE!</v>
      </c>
      <c r="AP143" s="134" t="e">
        <f>MAX((AP$203*AP142+AP$201*Tabelværdier!$B$61+AP$200*Tabelværdier!$B$60+AP134)/(AP$203+AP$201+AP$200),AP117)</f>
        <v>#VALUE!</v>
      </c>
      <c r="AQ143" s="134" t="e">
        <f>MAX((AQ$203*AQ142+AQ$201*Tabelværdier!$B$61+AQ$200*Tabelværdier!$B$60+AQ134)/(AQ$203+AQ$201+AQ$200),AQ117)</f>
        <v>#VALUE!</v>
      </c>
      <c r="AR143" s="134" t="e">
        <f>MAX((AR$203*AR142+AR$201*Tabelværdier!$B$61+AR$200*Tabelværdier!$B$60+AR134)/(AR$203+AR$201+AR$200),AR117)</f>
        <v>#VALUE!</v>
      </c>
      <c r="AS143" s="134" t="e">
        <f>MAX((AS$203*AS142+AS$201*Tabelværdier!$B$61+AS$200*Tabelværdier!$B$60+AS134)/(AS$203+AS$201+AS$200),AS117)</f>
        <v>#VALUE!</v>
      </c>
      <c r="AT143" s="134" t="e">
        <f>MAX((AT$203*AT142+AT$201*Tabelværdier!$B$61+AT$200*Tabelværdier!$B$60+AT134)/(AT$203+AT$201+AT$200),AT117)</f>
        <v>#VALUE!</v>
      </c>
      <c r="AU143" s="134" t="e">
        <f>MAX((AU$203*AU142+AU$201*Tabelværdier!$B$61+AU$200*Tabelværdier!$B$60+AU134)/(AU$203+AU$201+AU$200),AU117)</f>
        <v>#VALUE!</v>
      </c>
      <c r="AV143" s="134" t="e">
        <f>MAX((AV$203*AV142+AV$201*Tabelværdier!$B$61+AV$200*Tabelværdier!$B$60+AV134)/(AV$203+AV$201+AV$200),AV117)</f>
        <v>#VALUE!</v>
      </c>
      <c r="AW143" s="134" t="e">
        <f>MAX((AW$203*AW142+AW$201*Tabelværdier!$B$61+AW$200*Tabelværdier!$B$60+AW134)/(AW$203+AW$201+AW$200),AW117)</f>
        <v>#VALUE!</v>
      </c>
      <c r="AX143" s="134" t="e">
        <f>MAX((AX$203*AX142+AX$201*Tabelværdier!$B$61+AX$200*Tabelværdier!$B$60+AX134)/(AX$203+AX$201+AX$200),AX117)</f>
        <v>#VALUE!</v>
      </c>
      <c r="AY143" s="134" t="e">
        <f>MAX((AY$203*AY142+AY$201*Tabelværdier!$B$61+AY$200*Tabelværdier!$B$60+AY134)/(AY$203+AY$201+AY$200),AY117)</f>
        <v>#VALUE!</v>
      </c>
      <c r="AZ143" s="134" t="e">
        <f>MAX((AZ$203*AZ142+AZ$201*Tabelværdier!$B$61+AZ$200*Tabelværdier!$B$60+AZ134)/(AZ$203+AZ$201+AZ$200),AZ117)</f>
        <v>#VALUE!</v>
      </c>
      <c r="BA143" s="134" t="e">
        <f>MAX((BA$203*BA142+BA$201*Tabelværdier!$B$61+BA$200*Tabelværdier!$B$60+BA134)/(BA$203+BA$201+BA$200),BA117)</f>
        <v>#VALUE!</v>
      </c>
      <c r="BB143" s="134" t="e">
        <f>MAX((BB$203*BB142+BB$201*Tabelværdier!$B$61+BB$200*Tabelværdier!$B$60+BB134)/(BB$203+BB$201+BB$200),BB117)</f>
        <v>#VALUE!</v>
      </c>
      <c r="BC143" s="134" t="e">
        <f>MAX((BC$203*BC142+BC$201*Tabelværdier!$B$61+BC$200*Tabelværdier!$B$60+BC134)/(BC$203+BC$201+BC$200),BC117)</f>
        <v>#VALUE!</v>
      </c>
      <c r="BD143" s="134" t="e">
        <f>MAX((BD$203*BD142+BD$201*Tabelværdier!$B$61+BD$200*Tabelværdier!$B$60+BD134)/(BD$203+BD$201+BD$200),BD117)</f>
        <v>#VALUE!</v>
      </c>
      <c r="BE143" s="134" t="e">
        <f>MAX((BE$203*BE142+BE$201*Tabelværdier!$B$61+BE$200*Tabelværdier!$B$60+BE134)/(BE$203+BE$201+BE$200),BE117)</f>
        <v>#VALUE!</v>
      </c>
      <c r="BF143" s="134" t="e">
        <f>MAX((BF$203*BF142+BF$201*Tabelværdier!$B$61+BF$200*Tabelværdier!$B$60+BF134)/(BF$203+BF$201+BF$200),BF117)</f>
        <v>#VALUE!</v>
      </c>
      <c r="BG143" s="134" t="e">
        <f>MAX((BG$203*BG142+BG$201*Tabelværdier!$B$61+BG$200*Tabelværdier!$B$60+BG134)/(BG$203+BG$201+BG$200),BG117)</f>
        <v>#VALUE!</v>
      </c>
      <c r="BH143" s="134" t="e">
        <f>MAX((BH$203*BH142+BH$201*Tabelværdier!$B$61+BH$200*Tabelværdier!$B$60+BH134)/(BH$203+BH$201+BH$200),BH117)</f>
        <v>#VALUE!</v>
      </c>
      <c r="BI143" s="134" t="e">
        <f>MAX((BI$203*BI142+BI$201*Tabelværdier!$B$61+BI$200*Tabelværdier!$B$60+BI134)/(BI$203+BI$201+BI$200),BI117)</f>
        <v>#VALUE!</v>
      </c>
      <c r="BJ143" s="134" t="e">
        <f>MAX((BJ$203*BJ142+BJ$201*Tabelværdier!$B$61+BJ$200*Tabelværdier!$B$60+BJ134)/(BJ$203+BJ$201+BJ$200),BJ117)</f>
        <v>#VALUE!</v>
      </c>
      <c r="BK143" s="134" t="e">
        <f>MAX((BK$203*BK142+BK$201*Tabelværdier!$B$61+BK$200*Tabelværdier!$B$60+BK134)/(BK$203+BK$201+BK$200),BK117)</f>
        <v>#VALUE!</v>
      </c>
    </row>
    <row r="144" spans="2:63" x14ac:dyDescent="0.4">
      <c r="B144" s="5" t="s">
        <v>218</v>
      </c>
      <c r="C144" s="99" t="s">
        <v>218</v>
      </c>
      <c r="D144" s="99" t="s">
        <v>218</v>
      </c>
      <c r="E144" s="92" t="s">
        <v>218</v>
      </c>
      <c r="F144" s="92" t="s">
        <v>218</v>
      </c>
      <c r="G144" s="92" t="s">
        <v>218</v>
      </c>
      <c r="H144" s="92" t="s">
        <v>218</v>
      </c>
      <c r="I144" s="92" t="s">
        <v>218</v>
      </c>
      <c r="J144" s="92" t="s">
        <v>218</v>
      </c>
      <c r="K144" s="92" t="s">
        <v>218</v>
      </c>
      <c r="L144" s="92" t="s">
        <v>218</v>
      </c>
      <c r="M144" s="92" t="s">
        <v>218</v>
      </c>
      <c r="N144" s="92" t="s">
        <v>218</v>
      </c>
      <c r="O144" s="92" t="s">
        <v>218</v>
      </c>
      <c r="P144" s="92" t="s">
        <v>218</v>
      </c>
      <c r="Q144" s="92" t="s">
        <v>218</v>
      </c>
      <c r="R144" s="92" t="s">
        <v>218</v>
      </c>
      <c r="S144" s="92" t="s">
        <v>218</v>
      </c>
      <c r="T144" s="92" t="s">
        <v>218</v>
      </c>
      <c r="U144" s="92" t="s">
        <v>218</v>
      </c>
      <c r="V144" s="92" t="s">
        <v>218</v>
      </c>
      <c r="W144" s="92" t="s">
        <v>218</v>
      </c>
      <c r="X144" s="92" t="s">
        <v>218</v>
      </c>
      <c r="Y144" s="92" t="s">
        <v>218</v>
      </c>
      <c r="Z144" s="92" t="s">
        <v>218</v>
      </c>
      <c r="AA144" s="92" t="s">
        <v>218</v>
      </c>
      <c r="AB144" s="92" t="s">
        <v>218</v>
      </c>
      <c r="AC144" s="92" t="s">
        <v>218</v>
      </c>
      <c r="AD144" s="92" t="s">
        <v>218</v>
      </c>
      <c r="AE144" s="92" t="s">
        <v>218</v>
      </c>
      <c r="AF144" s="92" t="s">
        <v>218</v>
      </c>
      <c r="AG144" s="92" t="s">
        <v>218</v>
      </c>
      <c r="AH144" s="92" t="s">
        <v>218</v>
      </c>
      <c r="AI144" s="92" t="s">
        <v>218</v>
      </c>
      <c r="AJ144" s="92" t="s">
        <v>218</v>
      </c>
      <c r="AK144" s="92" t="s">
        <v>218</v>
      </c>
      <c r="AL144" s="92" t="s">
        <v>218</v>
      </c>
      <c r="AM144" s="92" t="s">
        <v>218</v>
      </c>
      <c r="AN144" s="92" t="s">
        <v>218</v>
      </c>
      <c r="AO144" s="92" t="s">
        <v>218</v>
      </c>
      <c r="AP144" s="92" t="s">
        <v>218</v>
      </c>
      <c r="AQ144" s="92" t="s">
        <v>218</v>
      </c>
      <c r="AR144" s="92" t="s">
        <v>218</v>
      </c>
      <c r="AS144" s="92" t="s">
        <v>218</v>
      </c>
      <c r="AT144" s="92" t="s">
        <v>218</v>
      </c>
      <c r="AU144" s="92" t="s">
        <v>218</v>
      </c>
      <c r="AV144" s="92" t="s">
        <v>218</v>
      </c>
      <c r="AW144" s="92" t="s">
        <v>218</v>
      </c>
      <c r="AX144" s="92" t="s">
        <v>218</v>
      </c>
      <c r="AY144" s="92" t="s">
        <v>218</v>
      </c>
      <c r="AZ144" s="92" t="s">
        <v>218</v>
      </c>
      <c r="BA144" s="92" t="s">
        <v>218</v>
      </c>
      <c r="BB144" s="92" t="s">
        <v>218</v>
      </c>
      <c r="BC144" s="92" t="s">
        <v>218</v>
      </c>
      <c r="BD144" s="92" t="s">
        <v>218</v>
      </c>
      <c r="BE144" s="92" t="s">
        <v>218</v>
      </c>
      <c r="BF144" s="92" t="s">
        <v>218</v>
      </c>
      <c r="BG144" s="92" t="s">
        <v>218</v>
      </c>
      <c r="BH144" s="92" t="s">
        <v>218</v>
      </c>
      <c r="BI144" s="92" t="s">
        <v>218</v>
      </c>
      <c r="BJ144" s="92" t="s">
        <v>218</v>
      </c>
      <c r="BK144" s="92" t="s">
        <v>218</v>
      </c>
    </row>
    <row r="145" spans="2:63" x14ac:dyDescent="0.4">
      <c r="B145" s="6" t="s">
        <v>681</v>
      </c>
      <c r="C145" s="99" t="s">
        <v>422</v>
      </c>
      <c r="D145" s="99" t="s">
        <v>231</v>
      </c>
      <c r="E145" s="92">
        <f>IF('Indtast oplysninger'!E70="Nej",0,'Indtast oplysninger'!E86+'Indtast oplysninger'!E87)</f>
        <v>2.1799999999999997</v>
      </c>
      <c r="F145" s="92">
        <f>IF('Indtast oplysninger'!F70="Nej",0,'Indtast oplysninger'!F86+'Indtast oplysninger'!F87)</f>
        <v>0</v>
      </c>
      <c r="G145" s="92">
        <f>IF('Indtast oplysninger'!G70="Nej",0,'Indtast oplysninger'!G86+'Indtast oplysninger'!G87)</f>
        <v>0</v>
      </c>
      <c r="H145" s="92">
        <f>IF('Indtast oplysninger'!H70="Nej",0,'Indtast oplysninger'!H86+'Indtast oplysninger'!H87)</f>
        <v>0</v>
      </c>
      <c r="I145" s="92">
        <f>IF('Indtast oplysninger'!I70="Nej",0,'Indtast oplysninger'!I86+'Indtast oplysninger'!I87)</f>
        <v>0</v>
      </c>
      <c r="J145" s="92">
        <f>IF('Indtast oplysninger'!J70="Nej",0,'Indtast oplysninger'!J86+'Indtast oplysninger'!J87)</f>
        <v>0</v>
      </c>
      <c r="K145" s="92">
        <f>IF('Indtast oplysninger'!K70="Nej",0,'Indtast oplysninger'!K86+'Indtast oplysninger'!K87)</f>
        <v>0</v>
      </c>
      <c r="L145" s="92">
        <f>IF('Indtast oplysninger'!L70="Nej",0,'Indtast oplysninger'!L86+'Indtast oplysninger'!L87)</f>
        <v>0</v>
      </c>
      <c r="M145" s="92">
        <f>IF('Indtast oplysninger'!M70="Nej",0,'Indtast oplysninger'!M86+'Indtast oplysninger'!M87)</f>
        <v>0</v>
      </c>
      <c r="N145" s="92">
        <f>IF('Indtast oplysninger'!N70="Nej",0,'Indtast oplysninger'!N86+'Indtast oplysninger'!N87)</f>
        <v>0</v>
      </c>
      <c r="O145" s="92">
        <f>IF('Indtast oplysninger'!O70="Nej",0,'Indtast oplysninger'!O86+'Indtast oplysninger'!O87)</f>
        <v>0</v>
      </c>
      <c r="P145" s="92">
        <f>IF('Indtast oplysninger'!P70="Nej",0,'Indtast oplysninger'!P86+'Indtast oplysninger'!P87)</f>
        <v>0</v>
      </c>
      <c r="Q145" s="92">
        <f>IF('Indtast oplysninger'!Q70="Nej",0,'Indtast oplysninger'!Q86+'Indtast oplysninger'!Q87)</f>
        <v>0</v>
      </c>
      <c r="R145" s="92">
        <f>IF('Indtast oplysninger'!R70="Nej",0,'Indtast oplysninger'!R86+'Indtast oplysninger'!R87)</f>
        <v>0</v>
      </c>
      <c r="S145" s="92">
        <f>IF('Indtast oplysninger'!S70="Nej",0,'Indtast oplysninger'!S86+'Indtast oplysninger'!S87)</f>
        <v>0</v>
      </c>
      <c r="T145" s="92">
        <f>IF('Indtast oplysninger'!T70="Nej",0,'Indtast oplysninger'!T86+'Indtast oplysninger'!T87)</f>
        <v>0</v>
      </c>
      <c r="U145" s="92">
        <f>IF('Indtast oplysninger'!U70="Nej",0,'Indtast oplysninger'!U86+'Indtast oplysninger'!U87)</f>
        <v>0</v>
      </c>
      <c r="V145" s="92">
        <f>IF('Indtast oplysninger'!V70="Nej",0,'Indtast oplysninger'!V86+'Indtast oplysninger'!V87)</f>
        <v>0</v>
      </c>
      <c r="W145" s="92">
        <f>IF('Indtast oplysninger'!W70="Nej",0,'Indtast oplysninger'!W86+'Indtast oplysninger'!W87)</f>
        <v>0</v>
      </c>
      <c r="X145" s="92">
        <f>IF('Indtast oplysninger'!X70="Nej",0,'Indtast oplysninger'!X86+'Indtast oplysninger'!X87)</f>
        <v>0</v>
      </c>
      <c r="Y145" s="92">
        <f>IF('Indtast oplysninger'!Y70="Nej",0,'Indtast oplysninger'!Y86+'Indtast oplysninger'!Y87)</f>
        <v>0</v>
      </c>
      <c r="Z145" s="92">
        <f>IF('Indtast oplysninger'!Z70="Nej",0,'Indtast oplysninger'!Z86+'Indtast oplysninger'!Z87)</f>
        <v>0</v>
      </c>
      <c r="AA145" s="92">
        <f>IF('Indtast oplysninger'!AA70="Nej",0,'Indtast oplysninger'!AA86+'Indtast oplysninger'!AA87)</f>
        <v>0</v>
      </c>
      <c r="AB145" s="92">
        <f>IF('Indtast oplysninger'!AB70="Nej",0,'Indtast oplysninger'!AB86+'Indtast oplysninger'!AB87)</f>
        <v>0</v>
      </c>
      <c r="AC145" s="92">
        <f>IF('Indtast oplysninger'!AC70="Nej",0,'Indtast oplysninger'!AC86+'Indtast oplysninger'!AC87)</f>
        <v>0</v>
      </c>
      <c r="AD145" s="92">
        <f>IF('Indtast oplysninger'!AD70="Nej",0,'Indtast oplysninger'!AD86+'Indtast oplysninger'!AD87)</f>
        <v>0</v>
      </c>
      <c r="AE145" s="92">
        <f>IF('Indtast oplysninger'!AE70="Nej",0,'Indtast oplysninger'!AE86+'Indtast oplysninger'!AE87)</f>
        <v>0</v>
      </c>
      <c r="AF145" s="92">
        <f>IF('Indtast oplysninger'!AF70="Nej",0,'Indtast oplysninger'!AF86+'Indtast oplysninger'!AF87)</f>
        <v>0</v>
      </c>
      <c r="AG145" s="92">
        <f>IF('Indtast oplysninger'!AG70="Nej",0,'Indtast oplysninger'!AG86+'Indtast oplysninger'!AG87)</f>
        <v>0</v>
      </c>
      <c r="AH145" s="92">
        <f>IF('Indtast oplysninger'!AH70="Nej",0,'Indtast oplysninger'!AH86+'Indtast oplysninger'!AH87)</f>
        <v>0</v>
      </c>
      <c r="AI145" s="92">
        <f>IF('Indtast oplysninger'!AI70="Nej",0,'Indtast oplysninger'!AI86+'Indtast oplysninger'!AI87)</f>
        <v>0</v>
      </c>
      <c r="AJ145" s="92">
        <f>IF('Indtast oplysninger'!AJ70="Nej",0,'Indtast oplysninger'!AJ86+'Indtast oplysninger'!AJ87)</f>
        <v>0</v>
      </c>
      <c r="AK145" s="92">
        <f>IF('Indtast oplysninger'!AK70="Nej",0,'Indtast oplysninger'!AK86+'Indtast oplysninger'!AK87)</f>
        <v>0</v>
      </c>
      <c r="AL145" s="92">
        <f>IF('Indtast oplysninger'!AL70="Nej",0,'Indtast oplysninger'!AL86+'Indtast oplysninger'!AL87)</f>
        <v>0</v>
      </c>
      <c r="AM145" s="92">
        <f>IF('Indtast oplysninger'!AM70="Nej",0,'Indtast oplysninger'!AM86+'Indtast oplysninger'!AM87)</f>
        <v>0</v>
      </c>
      <c r="AN145" s="92">
        <f>IF('Indtast oplysninger'!AN70="Nej",0,'Indtast oplysninger'!AN86+'Indtast oplysninger'!AN87)</f>
        <v>0</v>
      </c>
      <c r="AO145" s="92">
        <f>IF('Indtast oplysninger'!AO70="Nej",0,'Indtast oplysninger'!AO86+'Indtast oplysninger'!AO87)</f>
        <v>0</v>
      </c>
      <c r="AP145" s="92">
        <f>IF('Indtast oplysninger'!AP70="Nej",0,'Indtast oplysninger'!AP86+'Indtast oplysninger'!AP87)</f>
        <v>0</v>
      </c>
      <c r="AQ145" s="92">
        <f>IF('Indtast oplysninger'!AQ70="Nej",0,'Indtast oplysninger'!AQ86+'Indtast oplysninger'!AQ87)</f>
        <v>0</v>
      </c>
      <c r="AR145" s="92">
        <f>IF('Indtast oplysninger'!AR70="Nej",0,'Indtast oplysninger'!AR86+'Indtast oplysninger'!AR87)</f>
        <v>0</v>
      </c>
      <c r="AS145" s="92">
        <f>IF('Indtast oplysninger'!AS70="Nej",0,'Indtast oplysninger'!AS86+'Indtast oplysninger'!AS87)</f>
        <v>0</v>
      </c>
      <c r="AT145" s="92">
        <f>IF('Indtast oplysninger'!AT70="Nej",0,'Indtast oplysninger'!AT86+'Indtast oplysninger'!AT87)</f>
        <v>0</v>
      </c>
      <c r="AU145" s="92">
        <f>IF('Indtast oplysninger'!AU70="Nej",0,'Indtast oplysninger'!AU86+'Indtast oplysninger'!AU87)</f>
        <v>0</v>
      </c>
      <c r="AV145" s="92">
        <f>IF('Indtast oplysninger'!AV70="Nej",0,'Indtast oplysninger'!AV86+'Indtast oplysninger'!AV87)</f>
        <v>0</v>
      </c>
      <c r="AW145" s="92">
        <f>IF('Indtast oplysninger'!AW70="Nej",0,'Indtast oplysninger'!AW86+'Indtast oplysninger'!AW87)</f>
        <v>0</v>
      </c>
      <c r="AX145" s="92">
        <f>IF('Indtast oplysninger'!AX70="Nej",0,'Indtast oplysninger'!AX86+'Indtast oplysninger'!AX87)</f>
        <v>0</v>
      </c>
      <c r="AY145" s="92">
        <f>IF('Indtast oplysninger'!AY70="Nej",0,'Indtast oplysninger'!AY86+'Indtast oplysninger'!AY87)</f>
        <v>0</v>
      </c>
      <c r="AZ145" s="92">
        <f>IF('Indtast oplysninger'!AZ70="Nej",0,'Indtast oplysninger'!AZ86+'Indtast oplysninger'!AZ87)</f>
        <v>0</v>
      </c>
      <c r="BA145" s="92">
        <f>IF('Indtast oplysninger'!BA70="Nej",0,'Indtast oplysninger'!BA86+'Indtast oplysninger'!BA87)</f>
        <v>0</v>
      </c>
      <c r="BB145" s="92">
        <f>IF('Indtast oplysninger'!BB70="Nej",0,'Indtast oplysninger'!BB86+'Indtast oplysninger'!BB87)</f>
        <v>0</v>
      </c>
      <c r="BC145" s="92">
        <f>IF('Indtast oplysninger'!BC70="Nej",0,'Indtast oplysninger'!BC86+'Indtast oplysninger'!BC87)</f>
        <v>0</v>
      </c>
      <c r="BD145" s="92">
        <f>IF('Indtast oplysninger'!BD70="Nej",0,'Indtast oplysninger'!BD86+'Indtast oplysninger'!BD87)</f>
        <v>0</v>
      </c>
      <c r="BE145" s="92">
        <f>IF('Indtast oplysninger'!BE70="Nej",0,'Indtast oplysninger'!BE86+'Indtast oplysninger'!BE87)</f>
        <v>0</v>
      </c>
      <c r="BF145" s="92">
        <f>IF('Indtast oplysninger'!BF70="Nej",0,'Indtast oplysninger'!BF86+'Indtast oplysninger'!BF87)</f>
        <v>0</v>
      </c>
      <c r="BG145" s="92">
        <f>IF('Indtast oplysninger'!BG70="Nej",0,'Indtast oplysninger'!BG86+'Indtast oplysninger'!BG87)</f>
        <v>0</v>
      </c>
      <c r="BH145" s="92">
        <f>IF('Indtast oplysninger'!BH70="Nej",0,'Indtast oplysninger'!BH86+'Indtast oplysninger'!BH87)</f>
        <v>0</v>
      </c>
      <c r="BI145" s="92">
        <f>IF('Indtast oplysninger'!BI70="Nej",0,'Indtast oplysninger'!BI86+'Indtast oplysninger'!BI87)</f>
        <v>0</v>
      </c>
      <c r="BJ145" s="92">
        <f>IF('Indtast oplysninger'!BJ70="Nej",0,'Indtast oplysninger'!BJ86+'Indtast oplysninger'!BJ87)</f>
        <v>0</v>
      </c>
      <c r="BK145" s="92">
        <f>IF('Indtast oplysninger'!BK70="Nej",0,'Indtast oplysninger'!BK86+'Indtast oplysninger'!BK87)</f>
        <v>0</v>
      </c>
    </row>
    <row r="146" spans="2:63" x14ac:dyDescent="0.4">
      <c r="B146" t="s">
        <v>146</v>
      </c>
      <c r="C146" s="99" t="s">
        <v>219</v>
      </c>
      <c r="D146" s="99" t="s">
        <v>218</v>
      </c>
      <c r="E146" s="92">
        <f>IF('Indtast oplysninger'!E84="Nej",1,
IF(OR('Indtast oplysninger'!E92="Nej",'Indtast oplysninger'!E92="Ved ikke"),
VLOOKUP(E57,Tabelværdier!$A$78:$C$82,3,FALSE),
Tabelværdier!$C$83))</f>
        <v>0.6</v>
      </c>
      <c r="F146" s="92">
        <f>IF('Indtast oplysninger'!F84="Nej",1,
IF(OR('Indtast oplysninger'!F92="Nej",'Indtast oplysninger'!F92="Ved ikke"),
VLOOKUP(F57,Tabelværdier!$A$78:$C$82,3,FALSE),
Tabelværdier!$C$83))</f>
        <v>1</v>
      </c>
      <c r="G146" s="92">
        <f>IF('Indtast oplysninger'!G84="Nej",1,
IF(OR('Indtast oplysninger'!G92="Nej",'Indtast oplysninger'!G92="Ved ikke"),
VLOOKUP(G57,Tabelværdier!$A$78:$C$82,3,FALSE),
Tabelværdier!$C$83))</f>
        <v>1</v>
      </c>
      <c r="H146" s="92">
        <f>IF('Indtast oplysninger'!H84="Nej",1,
IF(OR('Indtast oplysninger'!H92="Nej",'Indtast oplysninger'!H92="Ved ikke"),
VLOOKUP(H57,Tabelværdier!$A$78:$C$82,3,FALSE),
Tabelværdier!$C$83))</f>
        <v>1</v>
      </c>
      <c r="I146" s="92">
        <f>IF('Indtast oplysninger'!I84="Nej",1,
IF(OR('Indtast oplysninger'!I92="Nej",'Indtast oplysninger'!I92="Ved ikke"),
VLOOKUP(I57,Tabelværdier!$A$78:$C$82,3,FALSE),
Tabelværdier!$C$83))</f>
        <v>0.5</v>
      </c>
      <c r="J146" s="92">
        <f>IF('Indtast oplysninger'!J84="Nej",1,
IF(OR('Indtast oplysninger'!J92="Nej",'Indtast oplysninger'!J92="Ved ikke"),
VLOOKUP(J57,Tabelværdier!$A$78:$C$82,3,FALSE),
Tabelværdier!$C$83))</f>
        <v>0.5</v>
      </c>
      <c r="K146" s="92">
        <f>IF('Indtast oplysninger'!K84="Nej",1,
IF(OR('Indtast oplysninger'!K92="Nej",'Indtast oplysninger'!K92="Ved ikke"),
VLOOKUP(K57,Tabelværdier!$A$78:$C$82,3,FALSE),
Tabelværdier!$C$83))</f>
        <v>0.5</v>
      </c>
      <c r="L146" s="92">
        <f>IF('Indtast oplysninger'!L84="Nej",1,
IF(OR('Indtast oplysninger'!L92="Nej",'Indtast oplysninger'!L92="Ved ikke"),
VLOOKUP(L57,Tabelværdier!$A$78:$C$82,3,FALSE),
Tabelværdier!$C$83))</f>
        <v>0.5</v>
      </c>
      <c r="M146" s="92">
        <f>IF('Indtast oplysninger'!M84="Nej",1,
IF(OR('Indtast oplysninger'!M92="Nej",'Indtast oplysninger'!M92="Ved ikke"),
VLOOKUP(M57,Tabelværdier!$A$78:$C$82,3,FALSE),
Tabelværdier!$C$83))</f>
        <v>0.5</v>
      </c>
      <c r="N146" s="92">
        <f>IF('Indtast oplysninger'!N84="Nej",1,
IF(OR('Indtast oplysninger'!N92="Nej",'Indtast oplysninger'!N92="Ved ikke"),
VLOOKUP(N57,Tabelværdier!$A$78:$C$82,3,FALSE),
Tabelværdier!$C$83))</f>
        <v>0.5</v>
      </c>
      <c r="O146" s="92">
        <f>IF('Indtast oplysninger'!O84="Nej",1,
IF(OR('Indtast oplysninger'!O92="Nej",'Indtast oplysninger'!O92="Ved ikke"),
VLOOKUP(O57,Tabelværdier!$A$78:$C$82,3,FALSE),
Tabelværdier!$C$83))</f>
        <v>0.5</v>
      </c>
      <c r="P146" s="92">
        <f>IF('Indtast oplysninger'!P84="Nej",1,
IF(OR('Indtast oplysninger'!P92="Nej",'Indtast oplysninger'!P92="Ved ikke"),
VLOOKUP(P57,Tabelværdier!$A$78:$C$82,3,FALSE),
Tabelværdier!$C$83))</f>
        <v>0.5</v>
      </c>
      <c r="Q146" s="92">
        <f>IF('Indtast oplysninger'!Q84="Nej",1,
IF(OR('Indtast oplysninger'!Q92="Nej",'Indtast oplysninger'!Q92="Ved ikke"),
VLOOKUP(Q57,Tabelværdier!$A$78:$C$82,3,FALSE),
Tabelværdier!$C$83))</f>
        <v>0.5</v>
      </c>
      <c r="R146" s="92">
        <f>IF('Indtast oplysninger'!R84="Nej",1,
IF(OR('Indtast oplysninger'!R92="Nej",'Indtast oplysninger'!R92="Ved ikke"),
VLOOKUP(R57,Tabelværdier!$A$78:$C$82,3,FALSE),
Tabelværdier!$C$83))</f>
        <v>0.5</v>
      </c>
      <c r="S146" s="92">
        <f>IF('Indtast oplysninger'!S84="Nej",1,
IF(OR('Indtast oplysninger'!S92="Nej",'Indtast oplysninger'!S92="Ved ikke"),
VLOOKUP(S57,Tabelværdier!$A$78:$C$82,3,FALSE),
Tabelværdier!$C$83))</f>
        <v>0.5</v>
      </c>
      <c r="T146" s="92">
        <f>IF('Indtast oplysninger'!T84="Nej",1,
IF(OR('Indtast oplysninger'!T92="Nej",'Indtast oplysninger'!T92="Ved ikke"),
VLOOKUP(T57,Tabelværdier!$A$78:$C$82,3,FALSE),
Tabelværdier!$C$83))</f>
        <v>0.5</v>
      </c>
      <c r="U146" s="92">
        <f>IF('Indtast oplysninger'!U84="Nej",1,
IF(OR('Indtast oplysninger'!U92="Nej",'Indtast oplysninger'!U92="Ved ikke"),
VLOOKUP(U57,Tabelværdier!$A$78:$C$82,3,FALSE),
Tabelværdier!$C$83))</f>
        <v>0.5</v>
      </c>
      <c r="V146" s="92">
        <f>IF('Indtast oplysninger'!V84="Nej",1,
IF(OR('Indtast oplysninger'!V92="Nej",'Indtast oplysninger'!V92="Ved ikke"),
VLOOKUP(V57,Tabelværdier!$A$78:$C$82,3,FALSE),
Tabelværdier!$C$83))</f>
        <v>0.5</v>
      </c>
      <c r="W146" s="92">
        <f>IF('Indtast oplysninger'!W84="Nej",1,
IF(OR('Indtast oplysninger'!W92="Nej",'Indtast oplysninger'!W92="Ved ikke"),
VLOOKUP(W57,Tabelværdier!$A$78:$C$82,3,FALSE),
Tabelværdier!$C$83))</f>
        <v>0.5</v>
      </c>
      <c r="X146" s="92">
        <f>IF('Indtast oplysninger'!X84="Nej",1,
IF(OR('Indtast oplysninger'!X92="Nej",'Indtast oplysninger'!X92="Ved ikke"),
VLOOKUP(X57,Tabelværdier!$A$78:$C$82,3,FALSE),
Tabelværdier!$C$83))</f>
        <v>0.5</v>
      </c>
      <c r="Y146" s="92">
        <f>IF('Indtast oplysninger'!Y84="Nej",1,
IF(OR('Indtast oplysninger'!Y92="Nej",'Indtast oplysninger'!Y92="Ved ikke"),
VLOOKUP(Y57,Tabelværdier!$A$78:$C$82,3,FALSE),
Tabelværdier!$C$83))</f>
        <v>0.5</v>
      </c>
      <c r="Z146" s="92">
        <f>IF('Indtast oplysninger'!Z84="Nej",1,
IF(OR('Indtast oplysninger'!Z92="Nej",'Indtast oplysninger'!Z92="Ved ikke"),
VLOOKUP(Z57,Tabelværdier!$A$78:$C$82,3,FALSE),
Tabelværdier!$C$83))</f>
        <v>0.5</v>
      </c>
      <c r="AA146" s="92">
        <f>IF('Indtast oplysninger'!AA84="Nej",1,
IF(OR('Indtast oplysninger'!AA92="Nej",'Indtast oplysninger'!AA92="Ved ikke"),
VLOOKUP(AA57,Tabelværdier!$A$78:$C$82,3,FALSE),
Tabelværdier!$C$83))</f>
        <v>0.5</v>
      </c>
      <c r="AB146" s="92">
        <f>IF('Indtast oplysninger'!AB84="Nej",1,
IF(OR('Indtast oplysninger'!AB92="Nej",'Indtast oplysninger'!AB92="Ved ikke"),
VLOOKUP(AB57,Tabelværdier!$A$78:$C$82,3,FALSE),
Tabelværdier!$C$83))</f>
        <v>0.5</v>
      </c>
      <c r="AC146" s="92">
        <f>IF('Indtast oplysninger'!AC84="Nej",1,
IF(OR('Indtast oplysninger'!AC92="Nej",'Indtast oplysninger'!AC92="Ved ikke"),
VLOOKUP(AC57,Tabelværdier!$A$78:$C$82,3,FALSE),
Tabelværdier!$C$83))</f>
        <v>0.5</v>
      </c>
      <c r="AD146" s="92">
        <f>IF('Indtast oplysninger'!AD84="Nej",1,
IF(OR('Indtast oplysninger'!AD92="Nej",'Indtast oplysninger'!AD92="Ved ikke"),
VLOOKUP(AD57,Tabelværdier!$A$78:$C$82,3,FALSE),
Tabelværdier!$C$83))</f>
        <v>0.5</v>
      </c>
      <c r="AE146" s="92">
        <f>IF('Indtast oplysninger'!AE84="Nej",1,
IF(OR('Indtast oplysninger'!AE92="Nej",'Indtast oplysninger'!AE92="Ved ikke"),
VLOOKUP(AE57,Tabelværdier!$A$78:$C$82,3,FALSE),
Tabelværdier!$C$83))</f>
        <v>0.5</v>
      </c>
      <c r="AF146" s="92">
        <f>IF('Indtast oplysninger'!AF84="Nej",1,
IF(OR('Indtast oplysninger'!AF92="Nej",'Indtast oplysninger'!AF92="Ved ikke"),
VLOOKUP(AF57,Tabelværdier!$A$78:$C$82,3,FALSE),
Tabelværdier!$C$83))</f>
        <v>0.5</v>
      </c>
      <c r="AG146" s="92">
        <f>IF('Indtast oplysninger'!AG84="Nej",1,
IF(OR('Indtast oplysninger'!AG92="Nej",'Indtast oplysninger'!AG92="Ved ikke"),
VLOOKUP(AG57,Tabelværdier!$A$78:$C$82,3,FALSE),
Tabelværdier!$C$83))</f>
        <v>0.5</v>
      </c>
      <c r="AH146" s="92">
        <f>IF('Indtast oplysninger'!AH84="Nej",1,
IF(OR('Indtast oplysninger'!AH92="Nej",'Indtast oplysninger'!AH92="Ved ikke"),
VLOOKUP(AH57,Tabelværdier!$A$78:$C$82,3,FALSE),
Tabelværdier!$C$83))</f>
        <v>0.5</v>
      </c>
      <c r="AI146" s="92">
        <f>IF('Indtast oplysninger'!AI84="Nej",1,
IF(OR('Indtast oplysninger'!AI92="Nej",'Indtast oplysninger'!AI92="Ved ikke"),
VLOOKUP(AI57,Tabelværdier!$A$78:$C$82,3,FALSE),
Tabelværdier!$C$83))</f>
        <v>0.5</v>
      </c>
      <c r="AJ146" s="92">
        <f>IF('Indtast oplysninger'!AJ84="Nej",1,
IF(OR('Indtast oplysninger'!AJ92="Nej",'Indtast oplysninger'!AJ92="Ved ikke"),
VLOOKUP(AJ57,Tabelværdier!$A$78:$C$82,3,FALSE),
Tabelværdier!$C$83))</f>
        <v>0.5</v>
      </c>
      <c r="AK146" s="92">
        <f>IF('Indtast oplysninger'!AK84="Nej",1,
IF(OR('Indtast oplysninger'!AK92="Nej",'Indtast oplysninger'!AK92="Ved ikke"),
VLOOKUP(AK57,Tabelværdier!$A$78:$C$82,3,FALSE),
Tabelværdier!$C$83))</f>
        <v>0.5</v>
      </c>
      <c r="AL146" s="92">
        <f>IF('Indtast oplysninger'!AL84="Nej",1,
IF(OR('Indtast oplysninger'!AL92="Nej",'Indtast oplysninger'!AL92="Ved ikke"),
VLOOKUP(AL57,Tabelværdier!$A$78:$C$82,3,FALSE),
Tabelværdier!$C$83))</f>
        <v>0.5</v>
      </c>
      <c r="AM146" s="92">
        <f>IF('Indtast oplysninger'!AM84="Nej",1,
IF(OR('Indtast oplysninger'!AM92="Nej",'Indtast oplysninger'!AM92="Ved ikke"),
VLOOKUP(AM57,Tabelværdier!$A$78:$C$82,3,FALSE),
Tabelværdier!$C$83))</f>
        <v>0.5</v>
      </c>
      <c r="AN146" s="92">
        <f>IF('Indtast oplysninger'!AN84="Nej",1,
IF(OR('Indtast oplysninger'!AN92="Nej",'Indtast oplysninger'!AN92="Ved ikke"),
VLOOKUP(AN57,Tabelværdier!$A$78:$C$82,3,FALSE),
Tabelværdier!$C$83))</f>
        <v>0.5</v>
      </c>
      <c r="AO146" s="92">
        <f>IF('Indtast oplysninger'!AO84="Nej",1,
IF(OR('Indtast oplysninger'!AO92="Nej",'Indtast oplysninger'!AO92="Ved ikke"),
VLOOKUP(AO57,Tabelværdier!$A$78:$C$82,3,FALSE),
Tabelværdier!$C$83))</f>
        <v>0.5</v>
      </c>
      <c r="AP146" s="92">
        <f>IF('Indtast oplysninger'!AP84="Nej",1,
IF(OR('Indtast oplysninger'!AP92="Nej",'Indtast oplysninger'!AP92="Ved ikke"),
VLOOKUP(AP57,Tabelværdier!$A$78:$C$82,3,FALSE),
Tabelværdier!$C$83))</f>
        <v>0.5</v>
      </c>
      <c r="AQ146" s="92">
        <f>IF('Indtast oplysninger'!AQ84="Nej",1,
IF(OR('Indtast oplysninger'!AQ92="Nej",'Indtast oplysninger'!AQ92="Ved ikke"),
VLOOKUP(AQ57,Tabelværdier!$A$78:$C$82,3,FALSE),
Tabelværdier!$C$83))</f>
        <v>0.5</v>
      </c>
      <c r="AR146" s="92">
        <f>IF('Indtast oplysninger'!AR84="Nej",1,
IF(OR('Indtast oplysninger'!AR92="Nej",'Indtast oplysninger'!AR92="Ved ikke"),
VLOOKUP(AR57,Tabelværdier!$A$78:$C$82,3,FALSE),
Tabelværdier!$C$83))</f>
        <v>0.5</v>
      </c>
      <c r="AS146" s="92">
        <f>IF('Indtast oplysninger'!AS84="Nej",1,
IF(OR('Indtast oplysninger'!AS92="Nej",'Indtast oplysninger'!AS92="Ved ikke"),
VLOOKUP(AS57,Tabelværdier!$A$78:$C$82,3,FALSE),
Tabelværdier!$C$83))</f>
        <v>0.5</v>
      </c>
      <c r="AT146" s="92">
        <f>IF('Indtast oplysninger'!AT84="Nej",1,
IF(OR('Indtast oplysninger'!AT92="Nej",'Indtast oplysninger'!AT92="Ved ikke"),
VLOOKUP(AT57,Tabelværdier!$A$78:$C$82,3,FALSE),
Tabelværdier!$C$83))</f>
        <v>0.5</v>
      </c>
      <c r="AU146" s="92">
        <f>IF('Indtast oplysninger'!AU84="Nej",1,
IF(OR('Indtast oplysninger'!AU92="Nej",'Indtast oplysninger'!AU92="Ved ikke"),
VLOOKUP(AU57,Tabelværdier!$A$78:$C$82,3,FALSE),
Tabelværdier!$C$83))</f>
        <v>0.5</v>
      </c>
      <c r="AV146" s="92">
        <f>IF('Indtast oplysninger'!AV84="Nej",1,
IF(OR('Indtast oplysninger'!AV92="Nej",'Indtast oplysninger'!AV92="Ved ikke"),
VLOOKUP(AV57,Tabelværdier!$A$78:$C$82,3,FALSE),
Tabelværdier!$C$83))</f>
        <v>0.5</v>
      </c>
      <c r="AW146" s="92">
        <f>IF('Indtast oplysninger'!AW84="Nej",1,
IF(OR('Indtast oplysninger'!AW92="Nej",'Indtast oplysninger'!AW92="Ved ikke"),
VLOOKUP(AW57,Tabelværdier!$A$78:$C$82,3,FALSE),
Tabelværdier!$C$83))</f>
        <v>0.5</v>
      </c>
      <c r="AX146" s="92">
        <f>IF('Indtast oplysninger'!AX84="Nej",1,
IF(OR('Indtast oplysninger'!AX92="Nej",'Indtast oplysninger'!AX92="Ved ikke"),
VLOOKUP(AX57,Tabelværdier!$A$78:$C$82,3,FALSE),
Tabelværdier!$C$83))</f>
        <v>0.5</v>
      </c>
      <c r="AY146" s="92">
        <f>IF('Indtast oplysninger'!AY84="Nej",1,
IF(OR('Indtast oplysninger'!AY92="Nej",'Indtast oplysninger'!AY92="Ved ikke"),
VLOOKUP(AY57,Tabelværdier!$A$78:$C$82,3,FALSE),
Tabelværdier!$C$83))</f>
        <v>0.5</v>
      </c>
      <c r="AZ146" s="92">
        <f>IF('Indtast oplysninger'!AZ84="Nej",1,
IF(OR('Indtast oplysninger'!AZ92="Nej",'Indtast oplysninger'!AZ92="Ved ikke"),
VLOOKUP(AZ57,Tabelværdier!$A$78:$C$82,3,FALSE),
Tabelværdier!$C$83))</f>
        <v>0.5</v>
      </c>
      <c r="BA146" s="92">
        <f>IF('Indtast oplysninger'!BA84="Nej",1,
IF(OR('Indtast oplysninger'!BA92="Nej",'Indtast oplysninger'!BA92="Ved ikke"),
VLOOKUP(BA57,Tabelværdier!$A$78:$C$82,3,FALSE),
Tabelværdier!$C$83))</f>
        <v>0.5</v>
      </c>
      <c r="BB146" s="92">
        <f>IF('Indtast oplysninger'!BB84="Nej",1,
IF(OR('Indtast oplysninger'!BB92="Nej",'Indtast oplysninger'!BB92="Ved ikke"),
VLOOKUP(BB57,Tabelværdier!$A$78:$C$82,3,FALSE),
Tabelværdier!$C$83))</f>
        <v>0.5</v>
      </c>
      <c r="BC146" s="92">
        <f>IF('Indtast oplysninger'!BC84="Nej",1,
IF(OR('Indtast oplysninger'!BC92="Nej",'Indtast oplysninger'!BC92="Ved ikke"),
VLOOKUP(BC57,Tabelværdier!$A$78:$C$82,3,FALSE),
Tabelværdier!$C$83))</f>
        <v>0.5</v>
      </c>
      <c r="BD146" s="92">
        <f>IF('Indtast oplysninger'!BD84="Nej",1,
IF(OR('Indtast oplysninger'!BD92="Nej",'Indtast oplysninger'!BD92="Ved ikke"),
VLOOKUP(BD57,Tabelværdier!$A$78:$C$82,3,FALSE),
Tabelværdier!$C$83))</f>
        <v>0.5</v>
      </c>
      <c r="BE146" s="92">
        <f>IF('Indtast oplysninger'!BE84="Nej",1,
IF(OR('Indtast oplysninger'!BE92="Nej",'Indtast oplysninger'!BE92="Ved ikke"),
VLOOKUP(BE57,Tabelværdier!$A$78:$C$82,3,FALSE),
Tabelværdier!$C$83))</f>
        <v>0.5</v>
      </c>
      <c r="BF146" s="92">
        <f>IF('Indtast oplysninger'!BF84="Nej",1,
IF(OR('Indtast oplysninger'!BF92="Nej",'Indtast oplysninger'!BF92="Ved ikke"),
VLOOKUP(BF57,Tabelværdier!$A$78:$C$82,3,FALSE),
Tabelværdier!$C$83))</f>
        <v>0.5</v>
      </c>
      <c r="BG146" s="92">
        <f>IF('Indtast oplysninger'!BG84="Nej",1,
IF(OR('Indtast oplysninger'!BG92="Nej",'Indtast oplysninger'!BG92="Ved ikke"),
VLOOKUP(BG57,Tabelværdier!$A$78:$C$82,3,FALSE),
Tabelværdier!$C$83))</f>
        <v>0.5</v>
      </c>
      <c r="BH146" s="92">
        <f>IF('Indtast oplysninger'!BH84="Nej",1,
IF(OR('Indtast oplysninger'!BH92="Nej",'Indtast oplysninger'!BH92="Ved ikke"),
VLOOKUP(BH57,Tabelværdier!$A$78:$C$82,3,FALSE),
Tabelværdier!$C$83))</f>
        <v>0.5</v>
      </c>
      <c r="BI146" s="92">
        <f>IF('Indtast oplysninger'!BI84="Nej",1,
IF(OR('Indtast oplysninger'!BI92="Nej",'Indtast oplysninger'!BI92="Ved ikke"),
VLOOKUP(BI57,Tabelværdier!$A$78:$C$82,3,FALSE),
Tabelværdier!$C$83))</f>
        <v>0.5</v>
      </c>
      <c r="BJ146" s="92">
        <f>IF('Indtast oplysninger'!BJ84="Nej",1,
IF(OR('Indtast oplysninger'!BJ92="Nej",'Indtast oplysninger'!BJ92="Ved ikke"),
VLOOKUP(BJ57,Tabelværdier!$A$78:$C$82,3,FALSE),
Tabelværdier!$C$83))</f>
        <v>0.5</v>
      </c>
      <c r="BK146" s="92">
        <f>IF('Indtast oplysninger'!BK84="Nej",1,
IF(OR('Indtast oplysninger'!BK92="Nej",'Indtast oplysninger'!BK92="Ved ikke"),
VLOOKUP(BK57,Tabelværdier!$A$78:$C$82,3,FALSE),
Tabelværdier!$C$83))</f>
        <v>0.5</v>
      </c>
    </row>
    <row r="147" spans="2:63" x14ac:dyDescent="0.4">
      <c r="B147" t="s">
        <v>147</v>
      </c>
      <c r="C147" s="99" t="s">
        <v>219</v>
      </c>
      <c r="D147" s="99" t="s">
        <v>218</v>
      </c>
      <c r="E147" s="92">
        <f>IF('Indtast oplysninger'!E84="Nej",1,
VLOOKUP('Indtast oplysninger'!E94,Tabelværdier!$A$107:$C$117,3,FALSE))</f>
        <v>1</v>
      </c>
      <c r="F147" s="92">
        <f>IF('Indtast oplysninger'!F84="Nej",1,
VLOOKUP('Indtast oplysninger'!F94,Tabelværdier!$A$107:$C$117,3,FALSE))</f>
        <v>1</v>
      </c>
      <c r="G147" s="92">
        <f>IF('Indtast oplysninger'!G84="Nej",1,
VLOOKUP('Indtast oplysninger'!G94,Tabelværdier!$A$107:$C$117,3,FALSE))</f>
        <v>1</v>
      </c>
      <c r="H147" s="92">
        <f>IF('Indtast oplysninger'!H84="Nej",1,
VLOOKUP('Indtast oplysninger'!H94,Tabelværdier!$A$107:$C$117,3,FALSE))</f>
        <v>1</v>
      </c>
      <c r="I147" s="92">
        <f>IF('Indtast oplysninger'!I84="Nej",1,
VLOOKUP('Indtast oplysninger'!I94,Tabelværdier!$A$107:$C$117,3,FALSE))</f>
        <v>1</v>
      </c>
      <c r="J147" s="92">
        <f>IF('Indtast oplysninger'!J84="Nej",1,
VLOOKUP('Indtast oplysninger'!J94,Tabelværdier!$A$107:$C$117,3,FALSE))</f>
        <v>1</v>
      </c>
      <c r="K147" s="92">
        <f>IF('Indtast oplysninger'!K84="Nej",1,
VLOOKUP('Indtast oplysninger'!K94,Tabelværdier!$A$107:$C$117,3,FALSE))</f>
        <v>1</v>
      </c>
      <c r="L147" s="92">
        <f>IF('Indtast oplysninger'!L84="Nej",1,
VLOOKUP('Indtast oplysninger'!L94,Tabelværdier!$A$107:$C$117,3,FALSE))</f>
        <v>1</v>
      </c>
      <c r="M147" s="92">
        <f>IF('Indtast oplysninger'!M84="Nej",1,
VLOOKUP('Indtast oplysninger'!M94,Tabelværdier!$A$107:$C$117,3,FALSE))</f>
        <v>1</v>
      </c>
      <c r="N147" s="92">
        <f>IF('Indtast oplysninger'!N84="Nej",1,
VLOOKUP('Indtast oplysninger'!N94,Tabelværdier!$A$107:$C$117,3,FALSE))</f>
        <v>1</v>
      </c>
      <c r="O147" s="92">
        <f>IF('Indtast oplysninger'!O84="Nej",1,
VLOOKUP('Indtast oplysninger'!O94,Tabelværdier!$A$107:$C$117,3,FALSE))</f>
        <v>1</v>
      </c>
      <c r="P147" s="92">
        <f>IF('Indtast oplysninger'!P84="Nej",1,
VLOOKUP('Indtast oplysninger'!P94,Tabelværdier!$A$107:$C$117,3,FALSE))</f>
        <v>1</v>
      </c>
      <c r="Q147" s="92">
        <f>IF('Indtast oplysninger'!Q84="Nej",1,
VLOOKUP('Indtast oplysninger'!Q94,Tabelværdier!$A$107:$C$117,3,FALSE))</f>
        <v>1</v>
      </c>
      <c r="R147" s="92">
        <f>IF('Indtast oplysninger'!R84="Nej",1,
VLOOKUP('Indtast oplysninger'!R94,Tabelværdier!$A$107:$C$117,3,FALSE))</f>
        <v>1</v>
      </c>
      <c r="S147" s="92">
        <f>IF('Indtast oplysninger'!S84="Nej",1,
VLOOKUP('Indtast oplysninger'!S94,Tabelværdier!$A$107:$C$117,3,FALSE))</f>
        <v>1</v>
      </c>
      <c r="T147" s="92">
        <f>IF('Indtast oplysninger'!T84="Nej",1,
VLOOKUP('Indtast oplysninger'!T94,Tabelværdier!$A$107:$C$117,3,FALSE))</f>
        <v>1</v>
      </c>
      <c r="U147" s="92">
        <f>IF('Indtast oplysninger'!U84="Nej",1,
VLOOKUP('Indtast oplysninger'!U94,Tabelværdier!$A$107:$C$117,3,FALSE))</f>
        <v>1</v>
      </c>
      <c r="V147" s="92">
        <f>IF('Indtast oplysninger'!V84="Nej",1,
VLOOKUP('Indtast oplysninger'!V94,Tabelværdier!$A$107:$C$117,3,FALSE))</f>
        <v>1</v>
      </c>
      <c r="W147" s="92">
        <f>IF('Indtast oplysninger'!W84="Nej",1,
VLOOKUP('Indtast oplysninger'!W94,Tabelværdier!$A$107:$C$117,3,FALSE))</f>
        <v>1</v>
      </c>
      <c r="X147" s="92">
        <f>IF('Indtast oplysninger'!X84="Nej",1,
VLOOKUP('Indtast oplysninger'!X94,Tabelværdier!$A$107:$C$117,3,FALSE))</f>
        <v>1</v>
      </c>
      <c r="Y147" s="92">
        <f>IF('Indtast oplysninger'!Y84="Nej",1,
VLOOKUP('Indtast oplysninger'!Y94,Tabelværdier!$A$107:$C$117,3,FALSE))</f>
        <v>1</v>
      </c>
      <c r="Z147" s="92">
        <f>IF('Indtast oplysninger'!Z84="Nej",1,
VLOOKUP('Indtast oplysninger'!Z94,Tabelværdier!$A$107:$C$117,3,FALSE))</f>
        <v>1</v>
      </c>
      <c r="AA147" s="92">
        <f>IF('Indtast oplysninger'!AA84="Nej",1,
VLOOKUP('Indtast oplysninger'!AA94,Tabelværdier!$A$107:$C$117,3,FALSE))</f>
        <v>1</v>
      </c>
      <c r="AB147" s="92">
        <f>IF('Indtast oplysninger'!AB84="Nej",1,
VLOOKUP('Indtast oplysninger'!AB94,Tabelværdier!$A$107:$C$117,3,FALSE))</f>
        <v>1</v>
      </c>
      <c r="AC147" s="92">
        <f>IF('Indtast oplysninger'!AC84="Nej",1,
VLOOKUP('Indtast oplysninger'!AC94,Tabelværdier!$A$107:$C$117,3,FALSE))</f>
        <v>1</v>
      </c>
      <c r="AD147" s="92">
        <f>IF('Indtast oplysninger'!AD84="Nej",1,
VLOOKUP('Indtast oplysninger'!AD94,Tabelværdier!$A$107:$C$117,3,FALSE))</f>
        <v>1</v>
      </c>
      <c r="AE147" s="92">
        <f>IF('Indtast oplysninger'!AE84="Nej",1,
VLOOKUP('Indtast oplysninger'!AE94,Tabelværdier!$A$107:$C$117,3,FALSE))</f>
        <v>1</v>
      </c>
      <c r="AF147" s="92">
        <f>IF('Indtast oplysninger'!AF84="Nej",1,
VLOOKUP('Indtast oplysninger'!AF94,Tabelværdier!$A$107:$C$117,3,FALSE))</f>
        <v>1</v>
      </c>
      <c r="AG147" s="92">
        <f>IF('Indtast oplysninger'!AG84="Nej",1,
VLOOKUP('Indtast oplysninger'!AG94,Tabelværdier!$A$107:$C$117,3,FALSE))</f>
        <v>1</v>
      </c>
      <c r="AH147" s="92">
        <f>IF('Indtast oplysninger'!AH84="Nej",1,
VLOOKUP('Indtast oplysninger'!AH94,Tabelværdier!$A$107:$C$117,3,FALSE))</f>
        <v>1</v>
      </c>
      <c r="AI147" s="92">
        <f>IF('Indtast oplysninger'!AI84="Nej",1,
VLOOKUP('Indtast oplysninger'!AI94,Tabelværdier!$A$107:$C$117,3,FALSE))</f>
        <v>1</v>
      </c>
      <c r="AJ147" s="92">
        <f>IF('Indtast oplysninger'!AJ84="Nej",1,
VLOOKUP('Indtast oplysninger'!AJ94,Tabelværdier!$A$107:$C$117,3,FALSE))</f>
        <v>1</v>
      </c>
      <c r="AK147" s="92">
        <f>IF('Indtast oplysninger'!AK84="Nej",1,
VLOOKUP('Indtast oplysninger'!AK94,Tabelværdier!$A$107:$C$117,3,FALSE))</f>
        <v>1</v>
      </c>
      <c r="AL147" s="92">
        <f>IF('Indtast oplysninger'!AL84="Nej",1,
VLOOKUP('Indtast oplysninger'!AL94,Tabelværdier!$A$107:$C$117,3,FALSE))</f>
        <v>1</v>
      </c>
      <c r="AM147" s="92">
        <f>IF('Indtast oplysninger'!AM84="Nej",1,
VLOOKUP('Indtast oplysninger'!AM94,Tabelværdier!$A$107:$C$117,3,FALSE))</f>
        <v>1</v>
      </c>
      <c r="AN147" s="92">
        <f>IF('Indtast oplysninger'!AN84="Nej",1,
VLOOKUP('Indtast oplysninger'!AN94,Tabelværdier!$A$107:$C$117,3,FALSE))</f>
        <v>1</v>
      </c>
      <c r="AO147" s="92">
        <f>IF('Indtast oplysninger'!AO84="Nej",1,
VLOOKUP('Indtast oplysninger'!AO94,Tabelværdier!$A$107:$C$117,3,FALSE))</f>
        <v>1</v>
      </c>
      <c r="AP147" s="92">
        <f>IF('Indtast oplysninger'!AP84="Nej",1,
VLOOKUP('Indtast oplysninger'!AP94,Tabelværdier!$A$107:$C$117,3,FALSE))</f>
        <v>1</v>
      </c>
      <c r="AQ147" s="92">
        <f>IF('Indtast oplysninger'!AQ84="Nej",1,
VLOOKUP('Indtast oplysninger'!AQ94,Tabelværdier!$A$107:$C$117,3,FALSE))</f>
        <v>1</v>
      </c>
      <c r="AR147" s="92">
        <f>IF('Indtast oplysninger'!AR84="Nej",1,
VLOOKUP('Indtast oplysninger'!AR94,Tabelværdier!$A$107:$C$117,3,FALSE))</f>
        <v>1</v>
      </c>
      <c r="AS147" s="92">
        <f>IF('Indtast oplysninger'!AS84="Nej",1,
VLOOKUP('Indtast oplysninger'!AS94,Tabelværdier!$A$107:$C$117,3,FALSE))</f>
        <v>1</v>
      </c>
      <c r="AT147" s="92">
        <f>IF('Indtast oplysninger'!AT84="Nej",1,
VLOOKUP('Indtast oplysninger'!AT94,Tabelværdier!$A$107:$C$117,3,FALSE))</f>
        <v>1</v>
      </c>
      <c r="AU147" s="92">
        <f>IF('Indtast oplysninger'!AU84="Nej",1,
VLOOKUP('Indtast oplysninger'!AU94,Tabelværdier!$A$107:$C$117,3,FALSE))</f>
        <v>1</v>
      </c>
      <c r="AV147" s="92">
        <f>IF('Indtast oplysninger'!AV84="Nej",1,
VLOOKUP('Indtast oplysninger'!AV94,Tabelværdier!$A$107:$C$117,3,FALSE))</f>
        <v>1</v>
      </c>
      <c r="AW147" s="92">
        <f>IF('Indtast oplysninger'!AW84="Nej",1,
VLOOKUP('Indtast oplysninger'!AW94,Tabelværdier!$A$107:$C$117,3,FALSE))</f>
        <v>1</v>
      </c>
      <c r="AX147" s="92">
        <f>IF('Indtast oplysninger'!AX84="Nej",1,
VLOOKUP('Indtast oplysninger'!AX94,Tabelværdier!$A$107:$C$117,3,FALSE))</f>
        <v>1</v>
      </c>
      <c r="AY147" s="92">
        <f>IF('Indtast oplysninger'!AY84="Nej",1,
VLOOKUP('Indtast oplysninger'!AY94,Tabelværdier!$A$107:$C$117,3,FALSE))</f>
        <v>1</v>
      </c>
      <c r="AZ147" s="92">
        <f>IF('Indtast oplysninger'!AZ84="Nej",1,
VLOOKUP('Indtast oplysninger'!AZ94,Tabelværdier!$A$107:$C$117,3,FALSE))</f>
        <v>1</v>
      </c>
      <c r="BA147" s="92">
        <f>IF('Indtast oplysninger'!BA84="Nej",1,
VLOOKUP('Indtast oplysninger'!BA94,Tabelværdier!$A$107:$C$117,3,FALSE))</f>
        <v>1</v>
      </c>
      <c r="BB147" s="92">
        <f>IF('Indtast oplysninger'!BB84="Nej",1,
VLOOKUP('Indtast oplysninger'!BB94,Tabelværdier!$A$107:$C$117,3,FALSE))</f>
        <v>1</v>
      </c>
      <c r="BC147" s="92">
        <f>IF('Indtast oplysninger'!BC84="Nej",1,
VLOOKUP('Indtast oplysninger'!BC94,Tabelværdier!$A$107:$C$117,3,FALSE))</f>
        <v>1</v>
      </c>
      <c r="BD147" s="92">
        <f>IF('Indtast oplysninger'!BD84="Nej",1,
VLOOKUP('Indtast oplysninger'!BD94,Tabelværdier!$A$107:$C$117,3,FALSE))</f>
        <v>1</v>
      </c>
      <c r="BE147" s="92">
        <f>IF('Indtast oplysninger'!BE84="Nej",1,
VLOOKUP('Indtast oplysninger'!BE94,Tabelværdier!$A$107:$C$117,3,FALSE))</f>
        <v>1</v>
      </c>
      <c r="BF147" s="92">
        <f>IF('Indtast oplysninger'!BF84="Nej",1,
VLOOKUP('Indtast oplysninger'!BF94,Tabelværdier!$A$107:$C$117,3,FALSE))</f>
        <v>1</v>
      </c>
      <c r="BG147" s="92">
        <f>IF('Indtast oplysninger'!BG84="Nej",1,
VLOOKUP('Indtast oplysninger'!BG94,Tabelværdier!$A$107:$C$117,3,FALSE))</f>
        <v>1</v>
      </c>
      <c r="BH147" s="92">
        <f>IF('Indtast oplysninger'!BH84="Nej",1,
VLOOKUP('Indtast oplysninger'!BH94,Tabelværdier!$A$107:$C$117,3,FALSE))</f>
        <v>1</v>
      </c>
      <c r="BI147" s="92">
        <f>IF('Indtast oplysninger'!BI84="Nej",1,
VLOOKUP('Indtast oplysninger'!BI94,Tabelværdier!$A$107:$C$117,3,FALSE))</f>
        <v>1</v>
      </c>
      <c r="BJ147" s="92">
        <f>IF('Indtast oplysninger'!BJ84="Nej",1,
VLOOKUP('Indtast oplysninger'!BJ94,Tabelværdier!$A$107:$C$117,3,FALSE))</f>
        <v>1</v>
      </c>
      <c r="BK147" s="92">
        <f>IF('Indtast oplysninger'!BK84="Nej",1,
VLOOKUP('Indtast oplysninger'!BK94,Tabelværdier!$A$107:$C$117,3,FALSE))</f>
        <v>1</v>
      </c>
    </row>
    <row r="148" spans="2:63" x14ac:dyDescent="0.4">
      <c r="B148" t="s">
        <v>148</v>
      </c>
      <c r="C148" s="99" t="s">
        <v>219</v>
      </c>
      <c r="D148" s="99" t="s">
        <v>218</v>
      </c>
      <c r="E148" s="92">
        <f>IF('Indtast oplysninger'!E84="Nej",1,
VLOOKUP('Indtast oplysninger'!E95,Tabelværdier!$A$122:$C$124,3,FALSE))</f>
        <v>1</v>
      </c>
      <c r="F148" s="92">
        <f>IF('Indtast oplysninger'!F84="Nej",1,
VLOOKUP('Indtast oplysninger'!F95,Tabelværdier!$A$122:$C$124,3,FALSE))</f>
        <v>1</v>
      </c>
      <c r="G148" s="92">
        <f>IF('Indtast oplysninger'!G84="Nej",1,
VLOOKUP('Indtast oplysninger'!G95,Tabelværdier!$A$122:$C$124,3,FALSE))</f>
        <v>1</v>
      </c>
      <c r="H148" s="92">
        <f>IF('Indtast oplysninger'!H84="Nej",1,
VLOOKUP('Indtast oplysninger'!H95,Tabelværdier!$A$122:$C$124,3,FALSE))</f>
        <v>1</v>
      </c>
      <c r="I148" s="92" t="e">
        <f>IF('Indtast oplysninger'!I84="Nej",1,
VLOOKUP('Indtast oplysninger'!I95,Tabelværdier!$A$122:$C$124,3,FALSE))</f>
        <v>#N/A</v>
      </c>
      <c r="J148" s="92" t="e">
        <f>IF('Indtast oplysninger'!J84="Nej",1,
VLOOKUP('Indtast oplysninger'!J95,Tabelværdier!$A$122:$C$124,3,FALSE))</f>
        <v>#N/A</v>
      </c>
      <c r="K148" s="92" t="e">
        <f>IF('Indtast oplysninger'!K84="Nej",1,
VLOOKUP('Indtast oplysninger'!K95,Tabelværdier!$A$122:$C$124,3,FALSE))</f>
        <v>#N/A</v>
      </c>
      <c r="L148" s="92" t="e">
        <f>IF('Indtast oplysninger'!L84="Nej",1,
VLOOKUP('Indtast oplysninger'!L95,Tabelværdier!$A$122:$C$124,3,FALSE))</f>
        <v>#N/A</v>
      </c>
      <c r="M148" s="92" t="e">
        <f>IF('Indtast oplysninger'!M84="Nej",1,
VLOOKUP('Indtast oplysninger'!M95,Tabelværdier!$A$122:$C$124,3,FALSE))</f>
        <v>#N/A</v>
      </c>
      <c r="N148" s="92" t="e">
        <f>IF('Indtast oplysninger'!N84="Nej",1,
VLOOKUP('Indtast oplysninger'!N95,Tabelværdier!$A$122:$C$124,3,FALSE))</f>
        <v>#N/A</v>
      </c>
      <c r="O148" s="92" t="e">
        <f>IF('Indtast oplysninger'!O84="Nej",1,
VLOOKUP('Indtast oplysninger'!O95,Tabelværdier!$A$122:$C$124,3,FALSE))</f>
        <v>#N/A</v>
      </c>
      <c r="P148" s="92" t="e">
        <f>IF('Indtast oplysninger'!P84="Nej",1,
VLOOKUP('Indtast oplysninger'!P95,Tabelværdier!$A$122:$C$124,3,FALSE))</f>
        <v>#N/A</v>
      </c>
      <c r="Q148" s="92" t="e">
        <f>IF('Indtast oplysninger'!Q84="Nej",1,
VLOOKUP('Indtast oplysninger'!Q95,Tabelværdier!$A$122:$C$124,3,FALSE))</f>
        <v>#N/A</v>
      </c>
      <c r="R148" s="92" t="e">
        <f>IF('Indtast oplysninger'!R84="Nej",1,
VLOOKUP('Indtast oplysninger'!R95,Tabelværdier!$A$122:$C$124,3,FALSE))</f>
        <v>#N/A</v>
      </c>
      <c r="S148" s="92" t="e">
        <f>IF('Indtast oplysninger'!S84="Nej",1,
VLOOKUP('Indtast oplysninger'!S95,Tabelværdier!$A$122:$C$124,3,FALSE))</f>
        <v>#N/A</v>
      </c>
      <c r="T148" s="92" t="e">
        <f>IF('Indtast oplysninger'!T84="Nej",1,
VLOOKUP('Indtast oplysninger'!T95,Tabelværdier!$A$122:$C$124,3,FALSE))</f>
        <v>#N/A</v>
      </c>
      <c r="U148" s="92" t="e">
        <f>IF('Indtast oplysninger'!U84="Nej",1,
VLOOKUP('Indtast oplysninger'!U95,Tabelværdier!$A$122:$C$124,3,FALSE))</f>
        <v>#N/A</v>
      </c>
      <c r="V148" s="92" t="e">
        <f>IF('Indtast oplysninger'!V84="Nej",1,
VLOOKUP('Indtast oplysninger'!V95,Tabelværdier!$A$122:$C$124,3,FALSE))</f>
        <v>#N/A</v>
      </c>
      <c r="W148" s="92" t="e">
        <f>IF('Indtast oplysninger'!W84="Nej",1,
VLOOKUP('Indtast oplysninger'!W95,Tabelværdier!$A$122:$C$124,3,FALSE))</f>
        <v>#N/A</v>
      </c>
      <c r="X148" s="92" t="e">
        <f>IF('Indtast oplysninger'!X84="Nej",1,
VLOOKUP('Indtast oplysninger'!X95,Tabelværdier!$A$122:$C$124,3,FALSE))</f>
        <v>#N/A</v>
      </c>
      <c r="Y148" s="92" t="e">
        <f>IF('Indtast oplysninger'!Y84="Nej",1,
VLOOKUP('Indtast oplysninger'!Y95,Tabelværdier!$A$122:$C$124,3,FALSE))</f>
        <v>#N/A</v>
      </c>
      <c r="Z148" s="92" t="e">
        <f>IF('Indtast oplysninger'!Z84="Nej",1,
VLOOKUP('Indtast oplysninger'!Z95,Tabelværdier!$A$122:$C$124,3,FALSE))</f>
        <v>#N/A</v>
      </c>
      <c r="AA148" s="92" t="e">
        <f>IF('Indtast oplysninger'!AA84="Nej",1,
VLOOKUP('Indtast oplysninger'!AA95,Tabelværdier!$A$122:$C$124,3,FALSE))</f>
        <v>#N/A</v>
      </c>
      <c r="AB148" s="92" t="e">
        <f>IF('Indtast oplysninger'!AB84="Nej",1,
VLOOKUP('Indtast oplysninger'!AB95,Tabelværdier!$A$122:$C$124,3,FALSE))</f>
        <v>#N/A</v>
      </c>
      <c r="AC148" s="92" t="e">
        <f>IF('Indtast oplysninger'!AC84="Nej",1,
VLOOKUP('Indtast oplysninger'!AC95,Tabelværdier!$A$122:$C$124,3,FALSE))</f>
        <v>#N/A</v>
      </c>
      <c r="AD148" s="92" t="e">
        <f>IF('Indtast oplysninger'!AD84="Nej",1,
VLOOKUP('Indtast oplysninger'!AD95,Tabelværdier!$A$122:$C$124,3,FALSE))</f>
        <v>#N/A</v>
      </c>
      <c r="AE148" s="92" t="e">
        <f>IF('Indtast oplysninger'!AE84="Nej",1,
VLOOKUP('Indtast oplysninger'!AE95,Tabelværdier!$A$122:$C$124,3,FALSE))</f>
        <v>#N/A</v>
      </c>
      <c r="AF148" s="92" t="e">
        <f>IF('Indtast oplysninger'!AF84="Nej",1,
VLOOKUP('Indtast oplysninger'!AF95,Tabelværdier!$A$122:$C$124,3,FALSE))</f>
        <v>#N/A</v>
      </c>
      <c r="AG148" s="92" t="e">
        <f>IF('Indtast oplysninger'!AG84="Nej",1,
VLOOKUP('Indtast oplysninger'!AG95,Tabelværdier!$A$122:$C$124,3,FALSE))</f>
        <v>#N/A</v>
      </c>
      <c r="AH148" s="92" t="e">
        <f>IF('Indtast oplysninger'!AH84="Nej",1,
VLOOKUP('Indtast oplysninger'!AH95,Tabelværdier!$A$122:$C$124,3,FALSE))</f>
        <v>#N/A</v>
      </c>
      <c r="AI148" s="92" t="e">
        <f>IF('Indtast oplysninger'!AI84="Nej",1,
VLOOKUP('Indtast oplysninger'!AI95,Tabelværdier!$A$122:$C$124,3,FALSE))</f>
        <v>#N/A</v>
      </c>
      <c r="AJ148" s="92" t="e">
        <f>IF('Indtast oplysninger'!AJ84="Nej",1,
VLOOKUP('Indtast oplysninger'!AJ95,Tabelværdier!$A$122:$C$124,3,FALSE))</f>
        <v>#N/A</v>
      </c>
      <c r="AK148" s="92" t="e">
        <f>IF('Indtast oplysninger'!AK84="Nej",1,
VLOOKUP('Indtast oplysninger'!AK95,Tabelværdier!$A$122:$C$124,3,FALSE))</f>
        <v>#N/A</v>
      </c>
      <c r="AL148" s="92" t="e">
        <f>IF('Indtast oplysninger'!AL84="Nej",1,
VLOOKUP('Indtast oplysninger'!AL95,Tabelværdier!$A$122:$C$124,3,FALSE))</f>
        <v>#N/A</v>
      </c>
      <c r="AM148" s="92" t="e">
        <f>IF('Indtast oplysninger'!AM84="Nej",1,
VLOOKUP('Indtast oplysninger'!AM95,Tabelværdier!$A$122:$C$124,3,FALSE))</f>
        <v>#N/A</v>
      </c>
      <c r="AN148" s="92" t="e">
        <f>IF('Indtast oplysninger'!AN84="Nej",1,
VLOOKUP('Indtast oplysninger'!AN95,Tabelværdier!$A$122:$C$124,3,FALSE))</f>
        <v>#N/A</v>
      </c>
      <c r="AO148" s="92" t="e">
        <f>IF('Indtast oplysninger'!AO84="Nej",1,
VLOOKUP('Indtast oplysninger'!AO95,Tabelværdier!$A$122:$C$124,3,FALSE))</f>
        <v>#N/A</v>
      </c>
      <c r="AP148" s="92" t="e">
        <f>IF('Indtast oplysninger'!AP84="Nej",1,
VLOOKUP('Indtast oplysninger'!AP95,Tabelværdier!$A$122:$C$124,3,FALSE))</f>
        <v>#N/A</v>
      </c>
      <c r="AQ148" s="92" t="e">
        <f>IF('Indtast oplysninger'!AQ84="Nej",1,
VLOOKUP('Indtast oplysninger'!AQ95,Tabelværdier!$A$122:$C$124,3,FALSE))</f>
        <v>#N/A</v>
      </c>
      <c r="AR148" s="92" t="e">
        <f>IF('Indtast oplysninger'!AR84="Nej",1,
VLOOKUP('Indtast oplysninger'!AR95,Tabelværdier!$A$122:$C$124,3,FALSE))</f>
        <v>#N/A</v>
      </c>
      <c r="AS148" s="92" t="e">
        <f>IF('Indtast oplysninger'!AS84="Nej",1,
VLOOKUP('Indtast oplysninger'!AS95,Tabelværdier!$A$122:$C$124,3,FALSE))</f>
        <v>#N/A</v>
      </c>
      <c r="AT148" s="92" t="e">
        <f>IF('Indtast oplysninger'!AT84="Nej",1,
VLOOKUP('Indtast oplysninger'!AT95,Tabelværdier!$A$122:$C$124,3,FALSE))</f>
        <v>#N/A</v>
      </c>
      <c r="AU148" s="92" t="e">
        <f>IF('Indtast oplysninger'!AU84="Nej",1,
VLOOKUP('Indtast oplysninger'!AU95,Tabelværdier!$A$122:$C$124,3,FALSE))</f>
        <v>#N/A</v>
      </c>
      <c r="AV148" s="92" t="e">
        <f>IF('Indtast oplysninger'!AV84="Nej",1,
VLOOKUP('Indtast oplysninger'!AV95,Tabelværdier!$A$122:$C$124,3,FALSE))</f>
        <v>#N/A</v>
      </c>
      <c r="AW148" s="92" t="e">
        <f>IF('Indtast oplysninger'!AW84="Nej",1,
VLOOKUP('Indtast oplysninger'!AW95,Tabelværdier!$A$122:$C$124,3,FALSE))</f>
        <v>#N/A</v>
      </c>
      <c r="AX148" s="92" t="e">
        <f>IF('Indtast oplysninger'!AX84="Nej",1,
VLOOKUP('Indtast oplysninger'!AX95,Tabelværdier!$A$122:$C$124,3,FALSE))</f>
        <v>#N/A</v>
      </c>
      <c r="AY148" s="92" t="e">
        <f>IF('Indtast oplysninger'!AY84="Nej",1,
VLOOKUP('Indtast oplysninger'!AY95,Tabelværdier!$A$122:$C$124,3,FALSE))</f>
        <v>#N/A</v>
      </c>
      <c r="AZ148" s="92" t="e">
        <f>IF('Indtast oplysninger'!AZ84="Nej",1,
VLOOKUP('Indtast oplysninger'!AZ95,Tabelværdier!$A$122:$C$124,3,FALSE))</f>
        <v>#N/A</v>
      </c>
      <c r="BA148" s="92" t="e">
        <f>IF('Indtast oplysninger'!BA84="Nej",1,
VLOOKUP('Indtast oplysninger'!BA95,Tabelværdier!$A$122:$C$124,3,FALSE))</f>
        <v>#N/A</v>
      </c>
      <c r="BB148" s="92" t="e">
        <f>IF('Indtast oplysninger'!BB84="Nej",1,
VLOOKUP('Indtast oplysninger'!BB95,Tabelværdier!$A$122:$C$124,3,FALSE))</f>
        <v>#N/A</v>
      </c>
      <c r="BC148" s="92" t="e">
        <f>IF('Indtast oplysninger'!BC84="Nej",1,
VLOOKUP('Indtast oplysninger'!BC95,Tabelværdier!$A$122:$C$124,3,FALSE))</f>
        <v>#N/A</v>
      </c>
      <c r="BD148" s="92" t="e">
        <f>IF('Indtast oplysninger'!BD84="Nej",1,
VLOOKUP('Indtast oplysninger'!BD95,Tabelværdier!$A$122:$C$124,3,FALSE))</f>
        <v>#N/A</v>
      </c>
      <c r="BE148" s="92" t="e">
        <f>IF('Indtast oplysninger'!BE84="Nej",1,
VLOOKUP('Indtast oplysninger'!BE95,Tabelværdier!$A$122:$C$124,3,FALSE))</f>
        <v>#N/A</v>
      </c>
      <c r="BF148" s="92" t="e">
        <f>IF('Indtast oplysninger'!BF84="Nej",1,
VLOOKUP('Indtast oplysninger'!BF95,Tabelværdier!$A$122:$C$124,3,FALSE))</f>
        <v>#N/A</v>
      </c>
      <c r="BG148" s="92" t="e">
        <f>IF('Indtast oplysninger'!BG84="Nej",1,
VLOOKUP('Indtast oplysninger'!BG95,Tabelværdier!$A$122:$C$124,3,FALSE))</f>
        <v>#N/A</v>
      </c>
      <c r="BH148" s="92" t="e">
        <f>IF('Indtast oplysninger'!BH84="Nej",1,
VLOOKUP('Indtast oplysninger'!BH95,Tabelværdier!$A$122:$C$124,3,FALSE))</f>
        <v>#N/A</v>
      </c>
      <c r="BI148" s="92" t="e">
        <f>IF('Indtast oplysninger'!BI84="Nej",1,
VLOOKUP('Indtast oplysninger'!BI95,Tabelværdier!$A$122:$C$124,3,FALSE))</f>
        <v>#N/A</v>
      </c>
      <c r="BJ148" s="92" t="e">
        <f>IF('Indtast oplysninger'!BJ84="Nej",1,
VLOOKUP('Indtast oplysninger'!BJ95,Tabelværdier!$A$122:$C$124,3,FALSE))</f>
        <v>#N/A</v>
      </c>
      <c r="BK148" s="92" t="e">
        <f>IF('Indtast oplysninger'!BK84="Nej",1,
VLOOKUP('Indtast oplysninger'!BK95,Tabelværdier!$A$122:$C$124,3,FALSE))</f>
        <v>#N/A</v>
      </c>
    </row>
    <row r="149" spans="2:63" x14ac:dyDescent="0.4">
      <c r="B149" t="s">
        <v>614</v>
      </c>
      <c r="C149" s="99" t="s">
        <v>219</v>
      </c>
      <c r="D149" s="99" t="s">
        <v>218</v>
      </c>
      <c r="E149" s="92">
        <f>IF('Indtast oplysninger'!E84="Nej",1,
VLOOKUP('Indtast oplysninger'!E93,Tabelværdier!$A$86:$C$103,3,FALSE))</f>
        <v>0.1</v>
      </c>
      <c r="F149" s="92">
        <f>IF('Indtast oplysninger'!F84="Nej",1,
VLOOKUP('Indtast oplysninger'!F93,Tabelværdier!$A$86:$C$103,3,FALSE))</f>
        <v>1</v>
      </c>
      <c r="G149" s="92">
        <f>IF('Indtast oplysninger'!G84="Nej",1,
VLOOKUP('Indtast oplysninger'!G93,Tabelværdier!$A$86:$C$103,3,FALSE))</f>
        <v>1</v>
      </c>
      <c r="H149" s="92">
        <f>IF('Indtast oplysninger'!H84="Nej",1,
VLOOKUP('Indtast oplysninger'!H93,Tabelværdier!$A$86:$C$103,3,FALSE))</f>
        <v>1</v>
      </c>
      <c r="I149" s="92">
        <f>IF('Indtast oplysninger'!I84="Nej",1,
VLOOKUP('Indtast oplysninger'!I93,Tabelværdier!$A$86:$C$103,3,FALSE))</f>
        <v>1</v>
      </c>
      <c r="J149" s="92">
        <f>IF('Indtast oplysninger'!J84="Nej",1,
VLOOKUP('Indtast oplysninger'!J93,Tabelværdier!$A$86:$C$103,3,FALSE))</f>
        <v>1</v>
      </c>
      <c r="K149" s="92">
        <f>IF('Indtast oplysninger'!K84="Nej",1,
VLOOKUP('Indtast oplysninger'!K93,Tabelværdier!$A$86:$C$103,3,FALSE))</f>
        <v>1</v>
      </c>
      <c r="L149" s="92">
        <f>IF('Indtast oplysninger'!L84="Nej",1,
VLOOKUP('Indtast oplysninger'!L93,Tabelværdier!$A$86:$C$103,3,FALSE))</f>
        <v>1</v>
      </c>
      <c r="M149" s="92">
        <f>IF('Indtast oplysninger'!M84="Nej",1,
VLOOKUP('Indtast oplysninger'!M93,Tabelværdier!$A$86:$C$103,3,FALSE))</f>
        <v>1</v>
      </c>
      <c r="N149" s="92">
        <f>IF('Indtast oplysninger'!N84="Nej",1,
VLOOKUP('Indtast oplysninger'!N93,Tabelværdier!$A$86:$C$103,3,FALSE))</f>
        <v>1</v>
      </c>
      <c r="O149" s="92">
        <f>IF('Indtast oplysninger'!O84="Nej",1,
VLOOKUP('Indtast oplysninger'!O93,Tabelværdier!$A$86:$C$103,3,FALSE))</f>
        <v>1</v>
      </c>
      <c r="P149" s="92">
        <f>IF('Indtast oplysninger'!P84="Nej",1,
VLOOKUP('Indtast oplysninger'!P93,Tabelværdier!$A$86:$C$103,3,FALSE))</f>
        <v>1</v>
      </c>
      <c r="Q149" s="92">
        <f>IF('Indtast oplysninger'!Q84="Nej",1,
VLOOKUP('Indtast oplysninger'!Q93,Tabelværdier!$A$86:$C$103,3,FALSE))</f>
        <v>1</v>
      </c>
      <c r="R149" s="92">
        <f>IF('Indtast oplysninger'!R84="Nej",1,
VLOOKUP('Indtast oplysninger'!R93,Tabelværdier!$A$86:$C$103,3,FALSE))</f>
        <v>1</v>
      </c>
      <c r="S149" s="92">
        <f>IF('Indtast oplysninger'!S84="Nej",1,
VLOOKUP('Indtast oplysninger'!S93,Tabelværdier!$A$86:$C$103,3,FALSE))</f>
        <v>1</v>
      </c>
      <c r="T149" s="92">
        <f>IF('Indtast oplysninger'!T84="Nej",1,
VLOOKUP('Indtast oplysninger'!T93,Tabelværdier!$A$86:$C$103,3,FALSE))</f>
        <v>1</v>
      </c>
      <c r="U149" s="92">
        <f>IF('Indtast oplysninger'!U84="Nej",1,
VLOOKUP('Indtast oplysninger'!U93,Tabelværdier!$A$86:$C$103,3,FALSE))</f>
        <v>1</v>
      </c>
      <c r="V149" s="92">
        <f>IF('Indtast oplysninger'!V84="Nej",1,
VLOOKUP('Indtast oplysninger'!V93,Tabelværdier!$A$86:$C$103,3,FALSE))</f>
        <v>1</v>
      </c>
      <c r="W149" s="92">
        <f>IF('Indtast oplysninger'!W84="Nej",1,
VLOOKUP('Indtast oplysninger'!W93,Tabelværdier!$A$86:$C$103,3,FALSE))</f>
        <v>1</v>
      </c>
      <c r="X149" s="92">
        <f>IF('Indtast oplysninger'!X84="Nej",1,
VLOOKUP('Indtast oplysninger'!X93,Tabelværdier!$A$86:$C$103,3,FALSE))</f>
        <v>1</v>
      </c>
      <c r="Y149" s="92">
        <f>IF('Indtast oplysninger'!Y84="Nej",1,
VLOOKUP('Indtast oplysninger'!Y93,Tabelværdier!$A$86:$C$103,3,FALSE))</f>
        <v>1</v>
      </c>
      <c r="Z149" s="92">
        <f>IF('Indtast oplysninger'!Z84="Nej",1,
VLOOKUP('Indtast oplysninger'!Z93,Tabelværdier!$A$86:$C$103,3,FALSE))</f>
        <v>1</v>
      </c>
      <c r="AA149" s="92">
        <f>IF('Indtast oplysninger'!AA84="Nej",1,
VLOOKUP('Indtast oplysninger'!AA93,Tabelværdier!$A$86:$C$103,3,FALSE))</f>
        <v>1</v>
      </c>
      <c r="AB149" s="92">
        <f>IF('Indtast oplysninger'!AB84="Nej",1,
VLOOKUP('Indtast oplysninger'!AB93,Tabelværdier!$A$86:$C$103,3,FALSE))</f>
        <v>1</v>
      </c>
      <c r="AC149" s="92">
        <f>IF('Indtast oplysninger'!AC84="Nej",1,
VLOOKUP('Indtast oplysninger'!AC93,Tabelværdier!$A$86:$C$103,3,FALSE))</f>
        <v>1</v>
      </c>
      <c r="AD149" s="92">
        <f>IF('Indtast oplysninger'!AD84="Nej",1,
VLOOKUP('Indtast oplysninger'!AD93,Tabelværdier!$A$86:$C$103,3,FALSE))</f>
        <v>1</v>
      </c>
      <c r="AE149" s="92">
        <f>IF('Indtast oplysninger'!AE84="Nej",1,
VLOOKUP('Indtast oplysninger'!AE93,Tabelværdier!$A$86:$C$103,3,FALSE))</f>
        <v>1</v>
      </c>
      <c r="AF149" s="92">
        <f>IF('Indtast oplysninger'!AF84="Nej",1,
VLOOKUP('Indtast oplysninger'!AF93,Tabelværdier!$A$86:$C$103,3,FALSE))</f>
        <v>1</v>
      </c>
      <c r="AG149" s="92">
        <f>IF('Indtast oplysninger'!AG84="Nej",1,
VLOOKUP('Indtast oplysninger'!AG93,Tabelværdier!$A$86:$C$103,3,FALSE))</f>
        <v>1</v>
      </c>
      <c r="AH149" s="92">
        <f>IF('Indtast oplysninger'!AH84="Nej",1,
VLOOKUP('Indtast oplysninger'!AH93,Tabelværdier!$A$86:$C$103,3,FALSE))</f>
        <v>1</v>
      </c>
      <c r="AI149" s="92">
        <f>IF('Indtast oplysninger'!AI84="Nej",1,
VLOOKUP('Indtast oplysninger'!AI93,Tabelværdier!$A$86:$C$103,3,FALSE))</f>
        <v>1</v>
      </c>
      <c r="AJ149" s="92">
        <f>IF('Indtast oplysninger'!AJ84="Nej",1,
VLOOKUP('Indtast oplysninger'!AJ93,Tabelværdier!$A$86:$C$103,3,FALSE))</f>
        <v>1</v>
      </c>
      <c r="AK149" s="92">
        <f>IF('Indtast oplysninger'!AK84="Nej",1,
VLOOKUP('Indtast oplysninger'!AK93,Tabelværdier!$A$86:$C$103,3,FALSE))</f>
        <v>1</v>
      </c>
      <c r="AL149" s="92">
        <f>IF('Indtast oplysninger'!AL84="Nej",1,
VLOOKUP('Indtast oplysninger'!AL93,Tabelværdier!$A$86:$C$103,3,FALSE))</f>
        <v>1</v>
      </c>
      <c r="AM149" s="92">
        <f>IF('Indtast oplysninger'!AM84="Nej",1,
VLOOKUP('Indtast oplysninger'!AM93,Tabelværdier!$A$86:$C$103,3,FALSE))</f>
        <v>1</v>
      </c>
      <c r="AN149" s="92">
        <f>IF('Indtast oplysninger'!AN84="Nej",1,
VLOOKUP('Indtast oplysninger'!AN93,Tabelværdier!$A$86:$C$103,3,FALSE))</f>
        <v>1</v>
      </c>
      <c r="AO149" s="92">
        <f>IF('Indtast oplysninger'!AO84="Nej",1,
VLOOKUP('Indtast oplysninger'!AO93,Tabelværdier!$A$86:$C$103,3,FALSE))</f>
        <v>1</v>
      </c>
      <c r="AP149" s="92">
        <f>IF('Indtast oplysninger'!AP84="Nej",1,
VLOOKUP('Indtast oplysninger'!AP93,Tabelværdier!$A$86:$C$103,3,FALSE))</f>
        <v>1</v>
      </c>
      <c r="AQ149" s="92">
        <f>IF('Indtast oplysninger'!AQ84="Nej",1,
VLOOKUP('Indtast oplysninger'!AQ93,Tabelværdier!$A$86:$C$103,3,FALSE))</f>
        <v>1</v>
      </c>
      <c r="AR149" s="92">
        <f>IF('Indtast oplysninger'!AR84="Nej",1,
VLOOKUP('Indtast oplysninger'!AR93,Tabelværdier!$A$86:$C$103,3,FALSE))</f>
        <v>1</v>
      </c>
      <c r="AS149" s="92">
        <f>IF('Indtast oplysninger'!AS84="Nej",1,
VLOOKUP('Indtast oplysninger'!AS93,Tabelværdier!$A$86:$C$103,3,FALSE))</f>
        <v>1</v>
      </c>
      <c r="AT149" s="92">
        <f>IF('Indtast oplysninger'!AT84="Nej",1,
VLOOKUP('Indtast oplysninger'!AT93,Tabelværdier!$A$86:$C$103,3,FALSE))</f>
        <v>1</v>
      </c>
      <c r="AU149" s="92">
        <f>IF('Indtast oplysninger'!AU84="Nej",1,
VLOOKUP('Indtast oplysninger'!AU93,Tabelværdier!$A$86:$C$103,3,FALSE))</f>
        <v>1</v>
      </c>
      <c r="AV149" s="92">
        <f>IF('Indtast oplysninger'!AV84="Nej",1,
VLOOKUP('Indtast oplysninger'!AV93,Tabelværdier!$A$86:$C$103,3,FALSE))</f>
        <v>1</v>
      </c>
      <c r="AW149" s="92">
        <f>IF('Indtast oplysninger'!AW84="Nej",1,
VLOOKUP('Indtast oplysninger'!AW93,Tabelværdier!$A$86:$C$103,3,FALSE))</f>
        <v>1</v>
      </c>
      <c r="AX149" s="92">
        <f>IF('Indtast oplysninger'!AX84="Nej",1,
VLOOKUP('Indtast oplysninger'!AX93,Tabelværdier!$A$86:$C$103,3,FALSE))</f>
        <v>1</v>
      </c>
      <c r="AY149" s="92">
        <f>IF('Indtast oplysninger'!AY84="Nej",1,
VLOOKUP('Indtast oplysninger'!AY93,Tabelværdier!$A$86:$C$103,3,FALSE))</f>
        <v>1</v>
      </c>
      <c r="AZ149" s="92">
        <f>IF('Indtast oplysninger'!AZ84="Nej",1,
VLOOKUP('Indtast oplysninger'!AZ93,Tabelværdier!$A$86:$C$103,3,FALSE))</f>
        <v>1</v>
      </c>
      <c r="BA149" s="92">
        <f>IF('Indtast oplysninger'!BA84="Nej",1,
VLOOKUP('Indtast oplysninger'!BA93,Tabelværdier!$A$86:$C$103,3,FALSE))</f>
        <v>1</v>
      </c>
      <c r="BB149" s="92">
        <f>IF('Indtast oplysninger'!BB84="Nej",1,
VLOOKUP('Indtast oplysninger'!BB93,Tabelværdier!$A$86:$C$103,3,FALSE))</f>
        <v>1</v>
      </c>
      <c r="BC149" s="92">
        <f>IF('Indtast oplysninger'!BC84="Nej",1,
VLOOKUP('Indtast oplysninger'!BC93,Tabelværdier!$A$86:$C$103,3,FALSE))</f>
        <v>1</v>
      </c>
      <c r="BD149" s="92">
        <f>IF('Indtast oplysninger'!BD84="Nej",1,
VLOOKUP('Indtast oplysninger'!BD93,Tabelværdier!$A$86:$C$103,3,FALSE))</f>
        <v>1</v>
      </c>
      <c r="BE149" s="92">
        <f>IF('Indtast oplysninger'!BE84="Nej",1,
VLOOKUP('Indtast oplysninger'!BE93,Tabelværdier!$A$86:$C$103,3,FALSE))</f>
        <v>1</v>
      </c>
      <c r="BF149" s="92">
        <f>IF('Indtast oplysninger'!BF84="Nej",1,
VLOOKUP('Indtast oplysninger'!BF93,Tabelværdier!$A$86:$C$103,3,FALSE))</f>
        <v>1</v>
      </c>
      <c r="BG149" s="92">
        <f>IF('Indtast oplysninger'!BG84="Nej",1,
VLOOKUP('Indtast oplysninger'!BG93,Tabelværdier!$A$86:$C$103,3,FALSE))</f>
        <v>1</v>
      </c>
      <c r="BH149" s="92">
        <f>IF('Indtast oplysninger'!BH84="Nej",1,
VLOOKUP('Indtast oplysninger'!BH93,Tabelværdier!$A$86:$C$103,3,FALSE))</f>
        <v>1</v>
      </c>
      <c r="BI149" s="92">
        <f>IF('Indtast oplysninger'!BI84="Nej",1,
VLOOKUP('Indtast oplysninger'!BI93,Tabelværdier!$A$86:$C$103,3,FALSE))</f>
        <v>1</v>
      </c>
      <c r="BJ149" s="92">
        <f>IF('Indtast oplysninger'!BJ84="Nej",1,
VLOOKUP('Indtast oplysninger'!BJ93,Tabelværdier!$A$86:$C$103,3,FALSE))</f>
        <v>1</v>
      </c>
      <c r="BK149" s="92">
        <f>IF('Indtast oplysninger'!BK84="Nej",1,
VLOOKUP('Indtast oplysninger'!BK93,Tabelværdier!$A$86:$C$103,3,FALSE))</f>
        <v>1</v>
      </c>
    </row>
    <row r="150" spans="2:63" x14ac:dyDescent="0.4">
      <c r="B150" t="s">
        <v>615</v>
      </c>
      <c r="C150" s="99" t="s">
        <v>219</v>
      </c>
      <c r="D150" s="99" t="s">
        <v>218</v>
      </c>
      <c r="E150" s="92">
        <f>IF('Indtast oplysninger'!E84="Nej",1,
VLOOKUP('Indtast oplysninger'!E93,Tabelværdier!$A$87:$B$103,2,FALSE))</f>
        <v>1</v>
      </c>
      <c r="F150" s="92">
        <f>IF('Indtast oplysninger'!F84="Nej",1,
VLOOKUP('Indtast oplysninger'!F93,Tabelværdier!$A$87:$B$103,2,FALSE))</f>
        <v>1</v>
      </c>
      <c r="G150" s="92">
        <f>IF('Indtast oplysninger'!G84="Nej",1,
VLOOKUP('Indtast oplysninger'!G93,Tabelværdier!$A$87:$B$103,2,FALSE))</f>
        <v>1</v>
      </c>
      <c r="H150" s="92">
        <f>IF('Indtast oplysninger'!H84="Nej",1,
VLOOKUP('Indtast oplysninger'!H93,Tabelværdier!$A$87:$B$103,2,FALSE))</f>
        <v>1</v>
      </c>
      <c r="I150" s="92">
        <f>IF('Indtast oplysninger'!I84="Nej",1,
VLOOKUP('Indtast oplysninger'!I93,Tabelværdier!$A$87:$B$103,2,FALSE))</f>
        <v>1</v>
      </c>
      <c r="J150" s="92">
        <f>IF('Indtast oplysninger'!J84="Nej",1,
VLOOKUP('Indtast oplysninger'!J93,Tabelværdier!$A$87:$B$103,2,FALSE))</f>
        <v>1</v>
      </c>
      <c r="K150" s="92">
        <f>IF('Indtast oplysninger'!K84="Nej",1,
VLOOKUP('Indtast oplysninger'!K93,Tabelværdier!$A$87:$B$103,2,FALSE))</f>
        <v>1</v>
      </c>
      <c r="L150" s="92">
        <f>IF('Indtast oplysninger'!L84="Nej",1,
VLOOKUP('Indtast oplysninger'!L93,Tabelværdier!$A$87:$B$103,2,FALSE))</f>
        <v>1</v>
      </c>
      <c r="M150" s="92">
        <f>IF('Indtast oplysninger'!M84="Nej",1,
VLOOKUP('Indtast oplysninger'!M93,Tabelværdier!$A$87:$B$103,2,FALSE))</f>
        <v>1</v>
      </c>
      <c r="N150" s="92">
        <f>IF('Indtast oplysninger'!N84="Nej",1,
VLOOKUP('Indtast oplysninger'!N93,Tabelværdier!$A$87:$B$103,2,FALSE))</f>
        <v>1</v>
      </c>
      <c r="O150" s="92">
        <f>IF('Indtast oplysninger'!O84="Nej",1,
VLOOKUP('Indtast oplysninger'!O93,Tabelværdier!$A$87:$B$103,2,FALSE))</f>
        <v>1</v>
      </c>
      <c r="P150" s="92">
        <f>IF('Indtast oplysninger'!P84="Nej",1,
VLOOKUP('Indtast oplysninger'!P93,Tabelværdier!$A$87:$B$103,2,FALSE))</f>
        <v>1</v>
      </c>
      <c r="Q150" s="92">
        <f>IF('Indtast oplysninger'!Q84="Nej",1,
VLOOKUP('Indtast oplysninger'!Q93,Tabelværdier!$A$87:$B$103,2,FALSE))</f>
        <v>1</v>
      </c>
      <c r="R150" s="92">
        <f>IF('Indtast oplysninger'!R84="Nej",1,
VLOOKUP('Indtast oplysninger'!R93,Tabelværdier!$A$87:$B$103,2,FALSE))</f>
        <v>1</v>
      </c>
      <c r="S150" s="92">
        <f>IF('Indtast oplysninger'!S84="Nej",1,
VLOOKUP('Indtast oplysninger'!S93,Tabelværdier!$A$87:$B$103,2,FALSE))</f>
        <v>1</v>
      </c>
      <c r="T150" s="92">
        <f>IF('Indtast oplysninger'!T84="Nej",1,
VLOOKUP('Indtast oplysninger'!T93,Tabelværdier!$A$87:$B$103,2,FALSE))</f>
        <v>1</v>
      </c>
      <c r="U150" s="92">
        <f>IF('Indtast oplysninger'!U84="Nej",1,
VLOOKUP('Indtast oplysninger'!U93,Tabelværdier!$A$87:$B$103,2,FALSE))</f>
        <v>1</v>
      </c>
      <c r="V150" s="92">
        <f>IF('Indtast oplysninger'!V84="Nej",1,
VLOOKUP('Indtast oplysninger'!V93,Tabelværdier!$A$87:$B$103,2,FALSE))</f>
        <v>1</v>
      </c>
      <c r="W150" s="92">
        <f>IF('Indtast oplysninger'!W84="Nej",1,
VLOOKUP('Indtast oplysninger'!W93,Tabelværdier!$A$87:$B$103,2,FALSE))</f>
        <v>1</v>
      </c>
      <c r="X150" s="92">
        <f>IF('Indtast oplysninger'!X84="Nej",1,
VLOOKUP('Indtast oplysninger'!X93,Tabelværdier!$A$87:$B$103,2,FALSE))</f>
        <v>1</v>
      </c>
      <c r="Y150" s="92">
        <f>IF('Indtast oplysninger'!Y84="Nej",1,
VLOOKUP('Indtast oplysninger'!Y93,Tabelværdier!$A$87:$B$103,2,FALSE))</f>
        <v>1</v>
      </c>
      <c r="Z150" s="92">
        <f>IF('Indtast oplysninger'!Z84="Nej",1,
VLOOKUP('Indtast oplysninger'!Z93,Tabelværdier!$A$87:$B$103,2,FALSE))</f>
        <v>1</v>
      </c>
      <c r="AA150" s="92">
        <f>IF('Indtast oplysninger'!AA84="Nej",1,
VLOOKUP('Indtast oplysninger'!AA93,Tabelværdier!$A$87:$B$103,2,FALSE))</f>
        <v>1</v>
      </c>
      <c r="AB150" s="92">
        <f>IF('Indtast oplysninger'!AB84="Nej",1,
VLOOKUP('Indtast oplysninger'!AB93,Tabelværdier!$A$87:$B$103,2,FALSE))</f>
        <v>1</v>
      </c>
      <c r="AC150" s="92">
        <f>IF('Indtast oplysninger'!AC84="Nej",1,
VLOOKUP('Indtast oplysninger'!AC93,Tabelværdier!$A$87:$B$103,2,FALSE))</f>
        <v>1</v>
      </c>
      <c r="AD150" s="92">
        <f>IF('Indtast oplysninger'!AD84="Nej",1,
VLOOKUP('Indtast oplysninger'!AD93,Tabelværdier!$A$87:$B$103,2,FALSE))</f>
        <v>1</v>
      </c>
      <c r="AE150" s="92">
        <f>IF('Indtast oplysninger'!AE84="Nej",1,
VLOOKUP('Indtast oplysninger'!AE93,Tabelværdier!$A$87:$B$103,2,FALSE))</f>
        <v>1</v>
      </c>
      <c r="AF150" s="92">
        <f>IF('Indtast oplysninger'!AF84="Nej",1,
VLOOKUP('Indtast oplysninger'!AF93,Tabelværdier!$A$87:$B$103,2,FALSE))</f>
        <v>1</v>
      </c>
      <c r="AG150" s="92">
        <f>IF('Indtast oplysninger'!AG84="Nej",1,
VLOOKUP('Indtast oplysninger'!AG93,Tabelværdier!$A$87:$B$103,2,FALSE))</f>
        <v>1</v>
      </c>
      <c r="AH150" s="92">
        <f>IF('Indtast oplysninger'!AH84="Nej",1,
VLOOKUP('Indtast oplysninger'!AH93,Tabelværdier!$A$87:$B$103,2,FALSE))</f>
        <v>1</v>
      </c>
      <c r="AI150" s="92">
        <f>IF('Indtast oplysninger'!AI84="Nej",1,
VLOOKUP('Indtast oplysninger'!AI93,Tabelværdier!$A$87:$B$103,2,FALSE))</f>
        <v>1</v>
      </c>
      <c r="AJ150" s="92">
        <f>IF('Indtast oplysninger'!AJ84="Nej",1,
VLOOKUP('Indtast oplysninger'!AJ93,Tabelværdier!$A$87:$B$103,2,FALSE))</f>
        <v>1</v>
      </c>
      <c r="AK150" s="92">
        <f>IF('Indtast oplysninger'!AK84="Nej",1,
VLOOKUP('Indtast oplysninger'!AK93,Tabelværdier!$A$87:$B$103,2,FALSE))</f>
        <v>1</v>
      </c>
      <c r="AL150" s="92">
        <f>IF('Indtast oplysninger'!AL84="Nej",1,
VLOOKUP('Indtast oplysninger'!AL93,Tabelværdier!$A$87:$B$103,2,FALSE))</f>
        <v>1</v>
      </c>
      <c r="AM150" s="92">
        <f>IF('Indtast oplysninger'!AM84="Nej",1,
VLOOKUP('Indtast oplysninger'!AM93,Tabelværdier!$A$87:$B$103,2,FALSE))</f>
        <v>1</v>
      </c>
      <c r="AN150" s="92">
        <f>IF('Indtast oplysninger'!AN84="Nej",1,
VLOOKUP('Indtast oplysninger'!AN93,Tabelværdier!$A$87:$B$103,2,FALSE))</f>
        <v>1</v>
      </c>
      <c r="AO150" s="92">
        <f>IF('Indtast oplysninger'!AO84="Nej",1,
VLOOKUP('Indtast oplysninger'!AO93,Tabelværdier!$A$87:$B$103,2,FALSE))</f>
        <v>1</v>
      </c>
      <c r="AP150" s="92">
        <f>IF('Indtast oplysninger'!AP84="Nej",1,
VLOOKUP('Indtast oplysninger'!AP93,Tabelværdier!$A$87:$B$103,2,FALSE))</f>
        <v>1</v>
      </c>
      <c r="AQ150" s="92">
        <f>IF('Indtast oplysninger'!AQ84="Nej",1,
VLOOKUP('Indtast oplysninger'!AQ93,Tabelværdier!$A$87:$B$103,2,FALSE))</f>
        <v>1</v>
      </c>
      <c r="AR150" s="92">
        <f>IF('Indtast oplysninger'!AR84="Nej",1,
VLOOKUP('Indtast oplysninger'!AR93,Tabelværdier!$A$87:$B$103,2,FALSE))</f>
        <v>1</v>
      </c>
      <c r="AS150" s="92">
        <f>IF('Indtast oplysninger'!AS84="Nej",1,
VLOOKUP('Indtast oplysninger'!AS93,Tabelværdier!$A$87:$B$103,2,FALSE))</f>
        <v>1</v>
      </c>
      <c r="AT150" s="92">
        <f>IF('Indtast oplysninger'!AT84="Nej",1,
VLOOKUP('Indtast oplysninger'!AT93,Tabelværdier!$A$87:$B$103,2,FALSE))</f>
        <v>1</v>
      </c>
      <c r="AU150" s="92">
        <f>IF('Indtast oplysninger'!AU84="Nej",1,
VLOOKUP('Indtast oplysninger'!AU93,Tabelværdier!$A$87:$B$103,2,FALSE))</f>
        <v>1</v>
      </c>
      <c r="AV150" s="92">
        <f>IF('Indtast oplysninger'!AV84="Nej",1,
VLOOKUP('Indtast oplysninger'!AV93,Tabelværdier!$A$87:$B$103,2,FALSE))</f>
        <v>1</v>
      </c>
      <c r="AW150" s="92">
        <f>IF('Indtast oplysninger'!AW84="Nej",1,
VLOOKUP('Indtast oplysninger'!AW93,Tabelværdier!$A$87:$B$103,2,FALSE))</f>
        <v>1</v>
      </c>
      <c r="AX150" s="92">
        <f>IF('Indtast oplysninger'!AX84="Nej",1,
VLOOKUP('Indtast oplysninger'!AX93,Tabelværdier!$A$87:$B$103,2,FALSE))</f>
        <v>1</v>
      </c>
      <c r="AY150" s="92">
        <f>IF('Indtast oplysninger'!AY84="Nej",1,
VLOOKUP('Indtast oplysninger'!AY93,Tabelværdier!$A$87:$B$103,2,FALSE))</f>
        <v>1</v>
      </c>
      <c r="AZ150" s="92">
        <f>IF('Indtast oplysninger'!AZ84="Nej",1,
VLOOKUP('Indtast oplysninger'!AZ93,Tabelværdier!$A$87:$B$103,2,FALSE))</f>
        <v>1</v>
      </c>
      <c r="BA150" s="92">
        <f>IF('Indtast oplysninger'!BA84="Nej",1,
VLOOKUP('Indtast oplysninger'!BA93,Tabelværdier!$A$87:$B$103,2,FALSE))</f>
        <v>1</v>
      </c>
      <c r="BB150" s="92">
        <f>IF('Indtast oplysninger'!BB84="Nej",1,
VLOOKUP('Indtast oplysninger'!BB93,Tabelværdier!$A$87:$B$103,2,FALSE))</f>
        <v>1</v>
      </c>
      <c r="BC150" s="92">
        <f>IF('Indtast oplysninger'!BC84="Nej",1,
VLOOKUP('Indtast oplysninger'!BC93,Tabelværdier!$A$87:$B$103,2,FALSE))</f>
        <v>1</v>
      </c>
      <c r="BD150" s="92">
        <f>IF('Indtast oplysninger'!BD84="Nej",1,
VLOOKUP('Indtast oplysninger'!BD93,Tabelværdier!$A$87:$B$103,2,FALSE))</f>
        <v>1</v>
      </c>
      <c r="BE150" s="92">
        <f>IF('Indtast oplysninger'!BE84="Nej",1,
VLOOKUP('Indtast oplysninger'!BE93,Tabelværdier!$A$87:$B$103,2,FALSE))</f>
        <v>1</v>
      </c>
      <c r="BF150" s="92">
        <f>IF('Indtast oplysninger'!BF84="Nej",1,
VLOOKUP('Indtast oplysninger'!BF93,Tabelværdier!$A$87:$B$103,2,FALSE))</f>
        <v>1</v>
      </c>
      <c r="BG150" s="92">
        <f>IF('Indtast oplysninger'!BG84="Nej",1,
VLOOKUP('Indtast oplysninger'!BG93,Tabelværdier!$A$87:$B$103,2,FALSE))</f>
        <v>1</v>
      </c>
      <c r="BH150" s="92">
        <f>IF('Indtast oplysninger'!BH84="Nej",1,
VLOOKUP('Indtast oplysninger'!BH93,Tabelværdier!$A$87:$B$103,2,FALSE))</f>
        <v>1</v>
      </c>
      <c r="BI150" s="92">
        <f>IF('Indtast oplysninger'!BI84="Nej",1,
VLOOKUP('Indtast oplysninger'!BI93,Tabelværdier!$A$87:$B$103,2,FALSE))</f>
        <v>1</v>
      </c>
      <c r="BJ150" s="92">
        <f>IF('Indtast oplysninger'!BJ84="Nej",1,
VLOOKUP('Indtast oplysninger'!BJ93,Tabelværdier!$A$87:$B$103,2,FALSE))</f>
        <v>1</v>
      </c>
      <c r="BK150" s="92">
        <f>IF('Indtast oplysninger'!BK84="Nej",1,
VLOOKUP('Indtast oplysninger'!BK93,Tabelværdier!$A$87:$B$103,2,FALSE))</f>
        <v>1</v>
      </c>
    </row>
    <row r="151" spans="2:63" x14ac:dyDescent="0.4">
      <c r="B151" t="s">
        <v>149</v>
      </c>
      <c r="C151" s="99" t="s">
        <v>218</v>
      </c>
      <c r="D151" s="99" t="s">
        <v>218</v>
      </c>
      <c r="E151" s="92" t="str">
        <f>IF('Indtast oplysninger'!E80="Ved ikke","Let væg",'Indtast oplysninger'!E80)</f>
        <v>Tung væg</v>
      </c>
      <c r="F151" s="92" t="str">
        <f>IF('Indtast oplysninger'!F80="Ved ikke","Let væg",'Indtast oplysninger'!F80)</f>
        <v>Let væg</v>
      </c>
      <c r="G151" s="92" t="str">
        <f>IF('Indtast oplysninger'!G80="Ved ikke","Let væg",'Indtast oplysninger'!G80)</f>
        <v>Let væg</v>
      </c>
      <c r="H151" s="92" t="str">
        <f>IF('Indtast oplysninger'!H80="Ved ikke","Let væg",'Indtast oplysninger'!H80)</f>
        <v>Let væg</v>
      </c>
      <c r="I151" s="92" t="str">
        <f>IF('Indtast oplysninger'!I80="Ved ikke","Let væg",'Indtast oplysninger'!I80)</f>
        <v>&lt; vælg fra listen &gt;</v>
      </c>
      <c r="J151" s="92" t="str">
        <f>IF('Indtast oplysninger'!J80="Ved ikke","Let væg",'Indtast oplysninger'!J80)</f>
        <v>&lt; vælg fra listen &gt;</v>
      </c>
      <c r="K151" s="92" t="str">
        <f>IF('Indtast oplysninger'!K80="Ved ikke","Let væg",'Indtast oplysninger'!K80)</f>
        <v>&lt; vælg fra listen &gt;</v>
      </c>
      <c r="L151" s="92" t="str">
        <f>IF('Indtast oplysninger'!L80="Ved ikke","Let væg",'Indtast oplysninger'!L80)</f>
        <v>&lt; vælg fra listen &gt;</v>
      </c>
      <c r="M151" s="92" t="str">
        <f>IF('Indtast oplysninger'!M80="Ved ikke","Let væg",'Indtast oplysninger'!M80)</f>
        <v>&lt; vælg fra listen &gt;</v>
      </c>
      <c r="N151" s="92" t="str">
        <f>IF('Indtast oplysninger'!N80="Ved ikke","Let væg",'Indtast oplysninger'!N80)</f>
        <v>&lt; vælg fra listen &gt;</v>
      </c>
      <c r="O151" s="92" t="str">
        <f>IF('Indtast oplysninger'!O80="Ved ikke","Let væg",'Indtast oplysninger'!O80)</f>
        <v>&lt; vælg fra listen &gt;</v>
      </c>
      <c r="P151" s="92" t="str">
        <f>IF('Indtast oplysninger'!P80="Ved ikke","Let væg",'Indtast oplysninger'!P80)</f>
        <v>&lt; vælg fra listen &gt;</v>
      </c>
      <c r="Q151" s="92" t="str">
        <f>IF('Indtast oplysninger'!Q80="Ved ikke","Let væg",'Indtast oplysninger'!Q80)</f>
        <v>&lt; vælg fra listen &gt;</v>
      </c>
      <c r="R151" s="92" t="str">
        <f>IF('Indtast oplysninger'!R80="Ved ikke","Let væg",'Indtast oplysninger'!R80)</f>
        <v>&lt; vælg fra listen &gt;</v>
      </c>
      <c r="S151" s="92" t="str">
        <f>IF('Indtast oplysninger'!S80="Ved ikke","Let væg",'Indtast oplysninger'!S80)</f>
        <v>&lt; vælg fra listen &gt;</v>
      </c>
      <c r="T151" s="92" t="str">
        <f>IF('Indtast oplysninger'!T80="Ved ikke","Let væg",'Indtast oplysninger'!T80)</f>
        <v>&lt; vælg fra listen &gt;</v>
      </c>
      <c r="U151" s="92" t="str">
        <f>IF('Indtast oplysninger'!U80="Ved ikke","Let væg",'Indtast oplysninger'!U80)</f>
        <v>&lt; vælg fra listen &gt;</v>
      </c>
      <c r="V151" s="92" t="str">
        <f>IF('Indtast oplysninger'!V80="Ved ikke","Let væg",'Indtast oplysninger'!V80)</f>
        <v>&lt; vælg fra listen &gt;</v>
      </c>
      <c r="W151" s="92" t="str">
        <f>IF('Indtast oplysninger'!W80="Ved ikke","Let væg",'Indtast oplysninger'!W80)</f>
        <v>&lt; vælg fra listen &gt;</v>
      </c>
      <c r="X151" s="92" t="str">
        <f>IF('Indtast oplysninger'!X80="Ved ikke","Let væg",'Indtast oplysninger'!X80)</f>
        <v>&lt; vælg fra listen &gt;</v>
      </c>
      <c r="Y151" s="92" t="str">
        <f>IF('Indtast oplysninger'!Y80="Ved ikke","Let væg",'Indtast oplysninger'!Y80)</f>
        <v>&lt; vælg fra listen &gt;</v>
      </c>
      <c r="Z151" s="92" t="str">
        <f>IF('Indtast oplysninger'!Z80="Ved ikke","Let væg",'Indtast oplysninger'!Z80)</f>
        <v>&lt; vælg fra listen &gt;</v>
      </c>
      <c r="AA151" s="92" t="str">
        <f>IF('Indtast oplysninger'!AA80="Ved ikke","Let væg",'Indtast oplysninger'!AA80)</f>
        <v>&lt; vælg fra listen &gt;</v>
      </c>
      <c r="AB151" s="92" t="str">
        <f>IF('Indtast oplysninger'!AB80="Ved ikke","Let væg",'Indtast oplysninger'!AB80)</f>
        <v>&lt; vælg fra listen &gt;</v>
      </c>
      <c r="AC151" s="92" t="str">
        <f>IF('Indtast oplysninger'!AC80="Ved ikke","Let væg",'Indtast oplysninger'!AC80)</f>
        <v>&lt; vælg fra listen &gt;</v>
      </c>
      <c r="AD151" s="92" t="str">
        <f>IF('Indtast oplysninger'!AD80="Ved ikke","Let væg",'Indtast oplysninger'!AD80)</f>
        <v>&lt; vælg fra listen &gt;</v>
      </c>
      <c r="AE151" s="92" t="str">
        <f>IF('Indtast oplysninger'!AE80="Ved ikke","Let væg",'Indtast oplysninger'!AE80)</f>
        <v>&lt; vælg fra listen &gt;</v>
      </c>
      <c r="AF151" s="92" t="str">
        <f>IF('Indtast oplysninger'!AF80="Ved ikke","Let væg",'Indtast oplysninger'!AF80)</f>
        <v>&lt; vælg fra listen &gt;</v>
      </c>
      <c r="AG151" s="92" t="str">
        <f>IF('Indtast oplysninger'!AG80="Ved ikke","Let væg",'Indtast oplysninger'!AG80)</f>
        <v>&lt; vælg fra listen &gt;</v>
      </c>
      <c r="AH151" s="92" t="str">
        <f>IF('Indtast oplysninger'!AH80="Ved ikke","Let væg",'Indtast oplysninger'!AH80)</f>
        <v>&lt; vælg fra listen &gt;</v>
      </c>
      <c r="AI151" s="92" t="str">
        <f>IF('Indtast oplysninger'!AI80="Ved ikke","Let væg",'Indtast oplysninger'!AI80)</f>
        <v>&lt; vælg fra listen &gt;</v>
      </c>
      <c r="AJ151" s="92" t="str">
        <f>IF('Indtast oplysninger'!AJ80="Ved ikke","Let væg",'Indtast oplysninger'!AJ80)</f>
        <v>&lt; vælg fra listen &gt;</v>
      </c>
      <c r="AK151" s="92" t="str">
        <f>IF('Indtast oplysninger'!AK80="Ved ikke","Let væg",'Indtast oplysninger'!AK80)</f>
        <v>&lt; vælg fra listen &gt;</v>
      </c>
      <c r="AL151" s="92" t="str">
        <f>IF('Indtast oplysninger'!AL80="Ved ikke","Let væg",'Indtast oplysninger'!AL80)</f>
        <v>&lt; vælg fra listen &gt;</v>
      </c>
      <c r="AM151" s="92" t="str">
        <f>IF('Indtast oplysninger'!AM80="Ved ikke","Let væg",'Indtast oplysninger'!AM80)</f>
        <v>&lt; vælg fra listen &gt;</v>
      </c>
      <c r="AN151" s="92" t="str">
        <f>IF('Indtast oplysninger'!AN80="Ved ikke","Let væg",'Indtast oplysninger'!AN80)</f>
        <v>&lt; vælg fra listen &gt;</v>
      </c>
      <c r="AO151" s="92" t="str">
        <f>IF('Indtast oplysninger'!AO80="Ved ikke","Let væg",'Indtast oplysninger'!AO80)</f>
        <v>&lt; vælg fra listen &gt;</v>
      </c>
      <c r="AP151" s="92" t="str">
        <f>IF('Indtast oplysninger'!AP80="Ved ikke","Let væg",'Indtast oplysninger'!AP80)</f>
        <v>&lt; vælg fra listen &gt;</v>
      </c>
      <c r="AQ151" s="92" t="str">
        <f>IF('Indtast oplysninger'!AQ80="Ved ikke","Let væg",'Indtast oplysninger'!AQ80)</f>
        <v>&lt; vælg fra listen &gt;</v>
      </c>
      <c r="AR151" s="92" t="str">
        <f>IF('Indtast oplysninger'!AR80="Ved ikke","Let væg",'Indtast oplysninger'!AR80)</f>
        <v>&lt; vælg fra listen &gt;</v>
      </c>
      <c r="AS151" s="92" t="str">
        <f>IF('Indtast oplysninger'!AS80="Ved ikke","Let væg",'Indtast oplysninger'!AS80)</f>
        <v>&lt; vælg fra listen &gt;</v>
      </c>
      <c r="AT151" s="92" t="str">
        <f>IF('Indtast oplysninger'!AT80="Ved ikke","Let væg",'Indtast oplysninger'!AT80)</f>
        <v>&lt; vælg fra listen &gt;</v>
      </c>
      <c r="AU151" s="92" t="str">
        <f>IF('Indtast oplysninger'!AU80="Ved ikke","Let væg",'Indtast oplysninger'!AU80)</f>
        <v>&lt; vælg fra listen &gt;</v>
      </c>
      <c r="AV151" s="92" t="str">
        <f>IF('Indtast oplysninger'!AV80="Ved ikke","Let væg",'Indtast oplysninger'!AV80)</f>
        <v>&lt; vælg fra listen &gt;</v>
      </c>
      <c r="AW151" s="92" t="str">
        <f>IF('Indtast oplysninger'!AW80="Ved ikke","Let væg",'Indtast oplysninger'!AW80)</f>
        <v>&lt; vælg fra listen &gt;</v>
      </c>
      <c r="AX151" s="92" t="str">
        <f>IF('Indtast oplysninger'!AX80="Ved ikke","Let væg",'Indtast oplysninger'!AX80)</f>
        <v>&lt; vælg fra listen &gt;</v>
      </c>
      <c r="AY151" s="92" t="str">
        <f>IF('Indtast oplysninger'!AY80="Ved ikke","Let væg",'Indtast oplysninger'!AY80)</f>
        <v>&lt; vælg fra listen &gt;</v>
      </c>
      <c r="AZ151" s="92" t="str">
        <f>IF('Indtast oplysninger'!AZ80="Ved ikke","Let væg",'Indtast oplysninger'!AZ80)</f>
        <v>&lt; vælg fra listen &gt;</v>
      </c>
      <c r="BA151" s="92" t="str">
        <f>IF('Indtast oplysninger'!BA80="Ved ikke","Let væg",'Indtast oplysninger'!BA80)</f>
        <v>&lt; vælg fra listen &gt;</v>
      </c>
      <c r="BB151" s="92" t="str">
        <f>IF('Indtast oplysninger'!BB80="Ved ikke","Let væg",'Indtast oplysninger'!BB80)</f>
        <v>&lt; vælg fra listen &gt;</v>
      </c>
      <c r="BC151" s="92" t="str">
        <f>IF('Indtast oplysninger'!BC80="Ved ikke","Let væg",'Indtast oplysninger'!BC80)</f>
        <v>&lt; vælg fra listen &gt;</v>
      </c>
      <c r="BD151" s="92" t="str">
        <f>IF('Indtast oplysninger'!BD80="Ved ikke","Let væg",'Indtast oplysninger'!BD80)</f>
        <v>&lt; vælg fra listen &gt;</v>
      </c>
      <c r="BE151" s="92" t="str">
        <f>IF('Indtast oplysninger'!BE80="Ved ikke","Let væg",'Indtast oplysninger'!BE80)</f>
        <v>&lt; vælg fra listen &gt;</v>
      </c>
      <c r="BF151" s="92" t="str">
        <f>IF('Indtast oplysninger'!BF80="Ved ikke","Let væg",'Indtast oplysninger'!BF80)</f>
        <v>&lt; vælg fra listen &gt;</v>
      </c>
      <c r="BG151" s="92" t="str">
        <f>IF('Indtast oplysninger'!BG80="Ved ikke","Let væg",'Indtast oplysninger'!BG80)</f>
        <v>&lt; vælg fra listen &gt;</v>
      </c>
      <c r="BH151" s="92" t="str">
        <f>IF('Indtast oplysninger'!BH80="Ved ikke","Let væg",'Indtast oplysninger'!BH80)</f>
        <v>&lt; vælg fra listen &gt;</v>
      </c>
      <c r="BI151" s="92" t="str">
        <f>IF('Indtast oplysninger'!BI80="Ved ikke","Let væg",'Indtast oplysninger'!BI80)</f>
        <v>&lt; vælg fra listen &gt;</v>
      </c>
      <c r="BJ151" s="92" t="str">
        <f>IF('Indtast oplysninger'!BJ80="Ved ikke","Let væg",'Indtast oplysninger'!BJ80)</f>
        <v>&lt; vælg fra listen &gt;</v>
      </c>
      <c r="BK151" s="92" t="str">
        <f>IF('Indtast oplysninger'!BK80="Ved ikke","Let væg",'Indtast oplysninger'!BK80)</f>
        <v>&lt; vælg fra listen &gt;</v>
      </c>
    </row>
    <row r="152" spans="2:63" x14ac:dyDescent="0.4">
      <c r="B152" t="s">
        <v>150</v>
      </c>
      <c r="C152" s="99" t="s">
        <v>424</v>
      </c>
      <c r="D152" s="99" t="s">
        <v>231</v>
      </c>
      <c r="E152" s="92">
        <f>VLOOKUP(E151,Tabelværdier!$A$42:$B$54,2,FALSE)</f>
        <v>0.2</v>
      </c>
      <c r="F152" s="92">
        <f>VLOOKUP(F151,Tabelværdier!$A$42:$B$54,2,FALSE)</f>
        <v>2.5000000000000001E-2</v>
      </c>
      <c r="G152" s="92">
        <f>VLOOKUP(G151,Tabelværdier!$A$42:$B$54,2,FALSE)</f>
        <v>2.5000000000000001E-2</v>
      </c>
      <c r="H152" s="92">
        <f>VLOOKUP(H151,Tabelværdier!$A$42:$B$54,2,FALSE)</f>
        <v>2.5000000000000001E-2</v>
      </c>
      <c r="I152" s="92" t="e">
        <f>VLOOKUP(I151,Tabelværdier!$A$42:$B$54,2,FALSE)</f>
        <v>#N/A</v>
      </c>
      <c r="J152" s="92" t="e">
        <f>VLOOKUP(J151,Tabelværdier!$A$42:$B$54,2,FALSE)</f>
        <v>#N/A</v>
      </c>
      <c r="K152" s="92" t="e">
        <f>VLOOKUP(K151,Tabelværdier!$A$42:$B$54,2,FALSE)</f>
        <v>#N/A</v>
      </c>
      <c r="L152" s="92" t="e">
        <f>VLOOKUP(L151,Tabelværdier!$A$42:$B$54,2,FALSE)</f>
        <v>#N/A</v>
      </c>
      <c r="M152" s="92" t="e">
        <f>VLOOKUP(M151,Tabelværdier!$A$42:$B$54,2,FALSE)</f>
        <v>#N/A</v>
      </c>
      <c r="N152" s="92" t="e">
        <f>VLOOKUP(N151,Tabelværdier!$A$42:$B$54,2,FALSE)</f>
        <v>#N/A</v>
      </c>
      <c r="O152" s="92" t="e">
        <f>VLOOKUP(O151,Tabelværdier!$A$42:$B$54,2,FALSE)</f>
        <v>#N/A</v>
      </c>
      <c r="P152" s="92" t="e">
        <f>VLOOKUP(P151,Tabelværdier!$A$42:$B$54,2,FALSE)</f>
        <v>#N/A</v>
      </c>
      <c r="Q152" s="92" t="e">
        <f>VLOOKUP(Q151,Tabelværdier!$A$42:$B$54,2,FALSE)</f>
        <v>#N/A</v>
      </c>
      <c r="R152" s="92" t="e">
        <f>VLOOKUP(R151,Tabelværdier!$A$42:$B$54,2,FALSE)</f>
        <v>#N/A</v>
      </c>
      <c r="S152" s="92" t="e">
        <f>VLOOKUP(S151,Tabelværdier!$A$42:$B$54,2,FALSE)</f>
        <v>#N/A</v>
      </c>
      <c r="T152" s="92" t="e">
        <f>VLOOKUP(T151,Tabelværdier!$A$42:$B$54,2,FALSE)</f>
        <v>#N/A</v>
      </c>
      <c r="U152" s="92" t="e">
        <f>VLOOKUP(U151,Tabelværdier!$A$42:$B$54,2,FALSE)</f>
        <v>#N/A</v>
      </c>
      <c r="V152" s="92" t="e">
        <f>VLOOKUP(V151,Tabelværdier!$A$42:$B$54,2,FALSE)</f>
        <v>#N/A</v>
      </c>
      <c r="W152" s="92" t="e">
        <f>VLOOKUP(W151,Tabelværdier!$A$42:$B$54,2,FALSE)</f>
        <v>#N/A</v>
      </c>
      <c r="X152" s="92" t="e">
        <f>VLOOKUP(X151,Tabelværdier!$A$42:$B$54,2,FALSE)</f>
        <v>#N/A</v>
      </c>
      <c r="Y152" s="92" t="e">
        <f>VLOOKUP(Y151,Tabelværdier!$A$42:$B$54,2,FALSE)</f>
        <v>#N/A</v>
      </c>
      <c r="Z152" s="92" t="e">
        <f>VLOOKUP(Z151,Tabelværdier!$A$42:$B$54,2,FALSE)</f>
        <v>#N/A</v>
      </c>
      <c r="AA152" s="92" t="e">
        <f>VLOOKUP(AA151,Tabelværdier!$A$42:$B$54,2,FALSE)</f>
        <v>#N/A</v>
      </c>
      <c r="AB152" s="92" t="e">
        <f>VLOOKUP(AB151,Tabelværdier!$A$42:$B$54,2,FALSE)</f>
        <v>#N/A</v>
      </c>
      <c r="AC152" s="92" t="e">
        <f>VLOOKUP(AC151,Tabelværdier!$A$42:$B$54,2,FALSE)</f>
        <v>#N/A</v>
      </c>
      <c r="AD152" s="92" t="e">
        <f>VLOOKUP(AD151,Tabelværdier!$A$42:$B$54,2,FALSE)</f>
        <v>#N/A</v>
      </c>
      <c r="AE152" s="92" t="e">
        <f>VLOOKUP(AE151,Tabelværdier!$A$42:$B$54,2,FALSE)</f>
        <v>#N/A</v>
      </c>
      <c r="AF152" s="92" t="e">
        <f>VLOOKUP(AF151,Tabelværdier!$A$42:$B$54,2,FALSE)</f>
        <v>#N/A</v>
      </c>
      <c r="AG152" s="92" t="e">
        <f>VLOOKUP(AG151,Tabelværdier!$A$42:$B$54,2,FALSE)</f>
        <v>#N/A</v>
      </c>
      <c r="AH152" s="92" t="e">
        <f>VLOOKUP(AH151,Tabelværdier!$A$42:$B$54,2,FALSE)</f>
        <v>#N/A</v>
      </c>
      <c r="AI152" s="92" t="e">
        <f>VLOOKUP(AI151,Tabelværdier!$A$42:$B$54,2,FALSE)</f>
        <v>#N/A</v>
      </c>
      <c r="AJ152" s="92" t="e">
        <f>VLOOKUP(AJ151,Tabelværdier!$A$42:$B$54,2,FALSE)</f>
        <v>#N/A</v>
      </c>
      <c r="AK152" s="92" t="e">
        <f>VLOOKUP(AK151,Tabelværdier!$A$42:$B$54,2,FALSE)</f>
        <v>#N/A</v>
      </c>
      <c r="AL152" s="92" t="e">
        <f>VLOOKUP(AL151,Tabelværdier!$A$42:$B$54,2,FALSE)</f>
        <v>#N/A</v>
      </c>
      <c r="AM152" s="92" t="e">
        <f>VLOOKUP(AM151,Tabelværdier!$A$42:$B$54,2,FALSE)</f>
        <v>#N/A</v>
      </c>
      <c r="AN152" s="92" t="e">
        <f>VLOOKUP(AN151,Tabelværdier!$A$42:$B$54,2,FALSE)</f>
        <v>#N/A</v>
      </c>
      <c r="AO152" s="92" t="e">
        <f>VLOOKUP(AO151,Tabelværdier!$A$42:$B$54,2,FALSE)</f>
        <v>#N/A</v>
      </c>
      <c r="AP152" s="92" t="e">
        <f>VLOOKUP(AP151,Tabelværdier!$A$42:$B$54,2,FALSE)</f>
        <v>#N/A</v>
      </c>
      <c r="AQ152" s="92" t="e">
        <f>VLOOKUP(AQ151,Tabelværdier!$A$42:$B$54,2,FALSE)</f>
        <v>#N/A</v>
      </c>
      <c r="AR152" s="92" t="e">
        <f>VLOOKUP(AR151,Tabelværdier!$A$42:$B$54,2,FALSE)</f>
        <v>#N/A</v>
      </c>
      <c r="AS152" s="92" t="e">
        <f>VLOOKUP(AS151,Tabelværdier!$A$42:$B$54,2,FALSE)</f>
        <v>#N/A</v>
      </c>
      <c r="AT152" s="92" t="e">
        <f>VLOOKUP(AT151,Tabelværdier!$A$42:$B$54,2,FALSE)</f>
        <v>#N/A</v>
      </c>
      <c r="AU152" s="92" t="e">
        <f>VLOOKUP(AU151,Tabelværdier!$A$42:$B$54,2,FALSE)</f>
        <v>#N/A</v>
      </c>
      <c r="AV152" s="92" t="e">
        <f>VLOOKUP(AV151,Tabelværdier!$A$42:$B$54,2,FALSE)</f>
        <v>#N/A</v>
      </c>
      <c r="AW152" s="92" t="e">
        <f>VLOOKUP(AW151,Tabelværdier!$A$42:$B$54,2,FALSE)</f>
        <v>#N/A</v>
      </c>
      <c r="AX152" s="92" t="e">
        <f>VLOOKUP(AX151,Tabelværdier!$A$42:$B$54,2,FALSE)</f>
        <v>#N/A</v>
      </c>
      <c r="AY152" s="92" t="e">
        <f>VLOOKUP(AY151,Tabelværdier!$A$42:$B$54,2,FALSE)</f>
        <v>#N/A</v>
      </c>
      <c r="AZ152" s="92" t="e">
        <f>VLOOKUP(AZ151,Tabelværdier!$A$42:$B$54,2,FALSE)</f>
        <v>#N/A</v>
      </c>
      <c r="BA152" s="92" t="e">
        <f>VLOOKUP(BA151,Tabelværdier!$A$42:$B$54,2,FALSE)</f>
        <v>#N/A</v>
      </c>
      <c r="BB152" s="92" t="e">
        <f>VLOOKUP(BB151,Tabelværdier!$A$42:$B$54,2,FALSE)</f>
        <v>#N/A</v>
      </c>
      <c r="BC152" s="92" t="e">
        <f>VLOOKUP(BC151,Tabelværdier!$A$42:$B$54,2,FALSE)</f>
        <v>#N/A</v>
      </c>
      <c r="BD152" s="92" t="e">
        <f>VLOOKUP(BD151,Tabelværdier!$A$42:$B$54,2,FALSE)</f>
        <v>#N/A</v>
      </c>
      <c r="BE152" s="92" t="e">
        <f>VLOOKUP(BE151,Tabelværdier!$A$42:$B$54,2,FALSE)</f>
        <v>#N/A</v>
      </c>
      <c r="BF152" s="92" t="e">
        <f>VLOOKUP(BF151,Tabelværdier!$A$42:$B$54,2,FALSE)</f>
        <v>#N/A</v>
      </c>
      <c r="BG152" s="92" t="e">
        <f>VLOOKUP(BG151,Tabelværdier!$A$42:$B$54,2,FALSE)</f>
        <v>#N/A</v>
      </c>
      <c r="BH152" s="92" t="e">
        <f>VLOOKUP(BH151,Tabelværdier!$A$42:$B$54,2,FALSE)</f>
        <v>#N/A</v>
      </c>
      <c r="BI152" s="92" t="e">
        <f>VLOOKUP(BI151,Tabelværdier!$A$42:$B$54,2,FALSE)</f>
        <v>#N/A</v>
      </c>
      <c r="BJ152" s="92" t="e">
        <f>VLOOKUP(BJ151,Tabelværdier!$A$42:$B$54,2,FALSE)</f>
        <v>#N/A</v>
      </c>
      <c r="BK152" s="92" t="e">
        <f>VLOOKUP(BK151,Tabelværdier!$A$42:$B$54,2,FALSE)</f>
        <v>#N/A</v>
      </c>
    </row>
    <row r="153" spans="2:63" x14ac:dyDescent="0.4">
      <c r="B153" t="s">
        <v>151</v>
      </c>
      <c r="C153" s="99" t="s">
        <v>425</v>
      </c>
      <c r="D153" s="99" t="s">
        <v>231</v>
      </c>
      <c r="E153" s="92">
        <f t="shared" ref="E153:AJ153" si="57">MIN(0.1,E152)</f>
        <v>0.1</v>
      </c>
      <c r="F153" s="92">
        <f t="shared" si="57"/>
        <v>2.5000000000000001E-2</v>
      </c>
      <c r="G153" s="92">
        <f t="shared" si="57"/>
        <v>2.5000000000000001E-2</v>
      </c>
      <c r="H153" s="92">
        <f t="shared" si="57"/>
        <v>2.5000000000000001E-2</v>
      </c>
      <c r="I153" s="92" t="e">
        <f t="shared" si="57"/>
        <v>#N/A</v>
      </c>
      <c r="J153" s="92" t="e">
        <f t="shared" si="57"/>
        <v>#N/A</v>
      </c>
      <c r="K153" s="92" t="e">
        <f t="shared" si="57"/>
        <v>#N/A</v>
      </c>
      <c r="L153" s="92" t="e">
        <f t="shared" si="57"/>
        <v>#N/A</v>
      </c>
      <c r="M153" s="92" t="e">
        <f t="shared" si="57"/>
        <v>#N/A</v>
      </c>
      <c r="N153" s="92" t="e">
        <f t="shared" si="57"/>
        <v>#N/A</v>
      </c>
      <c r="O153" s="92" t="e">
        <f t="shared" si="57"/>
        <v>#N/A</v>
      </c>
      <c r="P153" s="92" t="e">
        <f t="shared" si="57"/>
        <v>#N/A</v>
      </c>
      <c r="Q153" s="92" t="e">
        <f t="shared" si="57"/>
        <v>#N/A</v>
      </c>
      <c r="R153" s="92" t="e">
        <f t="shared" si="57"/>
        <v>#N/A</v>
      </c>
      <c r="S153" s="92" t="e">
        <f t="shared" si="57"/>
        <v>#N/A</v>
      </c>
      <c r="T153" s="92" t="e">
        <f t="shared" si="57"/>
        <v>#N/A</v>
      </c>
      <c r="U153" s="92" t="e">
        <f t="shared" si="57"/>
        <v>#N/A</v>
      </c>
      <c r="V153" s="92" t="e">
        <f t="shared" si="57"/>
        <v>#N/A</v>
      </c>
      <c r="W153" s="92" t="e">
        <f t="shared" si="57"/>
        <v>#N/A</v>
      </c>
      <c r="X153" s="92" t="e">
        <f t="shared" si="57"/>
        <v>#N/A</v>
      </c>
      <c r="Y153" s="92" t="e">
        <f t="shared" si="57"/>
        <v>#N/A</v>
      </c>
      <c r="Z153" s="92" t="e">
        <f t="shared" si="57"/>
        <v>#N/A</v>
      </c>
      <c r="AA153" s="92" t="e">
        <f t="shared" si="57"/>
        <v>#N/A</v>
      </c>
      <c r="AB153" s="92" t="e">
        <f t="shared" si="57"/>
        <v>#N/A</v>
      </c>
      <c r="AC153" s="92" t="e">
        <f t="shared" si="57"/>
        <v>#N/A</v>
      </c>
      <c r="AD153" s="92" t="e">
        <f t="shared" si="57"/>
        <v>#N/A</v>
      </c>
      <c r="AE153" s="92" t="e">
        <f t="shared" si="57"/>
        <v>#N/A</v>
      </c>
      <c r="AF153" s="92" t="e">
        <f t="shared" si="57"/>
        <v>#N/A</v>
      </c>
      <c r="AG153" s="92" t="e">
        <f t="shared" si="57"/>
        <v>#N/A</v>
      </c>
      <c r="AH153" s="92" t="e">
        <f t="shared" si="57"/>
        <v>#N/A</v>
      </c>
      <c r="AI153" s="92" t="e">
        <f t="shared" si="57"/>
        <v>#N/A</v>
      </c>
      <c r="AJ153" s="92" t="e">
        <f t="shared" si="57"/>
        <v>#N/A</v>
      </c>
      <c r="AK153" s="92" t="e">
        <f t="shared" ref="AK153:BK153" si="58">MIN(0.1,AK152)</f>
        <v>#N/A</v>
      </c>
      <c r="AL153" s="92" t="e">
        <f t="shared" si="58"/>
        <v>#N/A</v>
      </c>
      <c r="AM153" s="92" t="e">
        <f t="shared" si="58"/>
        <v>#N/A</v>
      </c>
      <c r="AN153" s="92" t="e">
        <f t="shared" si="58"/>
        <v>#N/A</v>
      </c>
      <c r="AO153" s="92" t="e">
        <f t="shared" si="58"/>
        <v>#N/A</v>
      </c>
      <c r="AP153" s="92" t="e">
        <f t="shared" si="58"/>
        <v>#N/A</v>
      </c>
      <c r="AQ153" s="92" t="e">
        <f t="shared" si="58"/>
        <v>#N/A</v>
      </c>
      <c r="AR153" s="92" t="e">
        <f t="shared" si="58"/>
        <v>#N/A</v>
      </c>
      <c r="AS153" s="92" t="e">
        <f t="shared" si="58"/>
        <v>#N/A</v>
      </c>
      <c r="AT153" s="92" t="e">
        <f t="shared" si="58"/>
        <v>#N/A</v>
      </c>
      <c r="AU153" s="92" t="e">
        <f t="shared" si="58"/>
        <v>#N/A</v>
      </c>
      <c r="AV153" s="92" t="e">
        <f t="shared" si="58"/>
        <v>#N/A</v>
      </c>
      <c r="AW153" s="92" t="e">
        <f t="shared" si="58"/>
        <v>#N/A</v>
      </c>
      <c r="AX153" s="92" t="e">
        <f t="shared" si="58"/>
        <v>#N/A</v>
      </c>
      <c r="AY153" s="92" t="e">
        <f t="shared" si="58"/>
        <v>#N/A</v>
      </c>
      <c r="AZ153" s="92" t="e">
        <f t="shared" si="58"/>
        <v>#N/A</v>
      </c>
      <c r="BA153" s="92" t="e">
        <f t="shared" si="58"/>
        <v>#N/A</v>
      </c>
      <c r="BB153" s="92" t="e">
        <f t="shared" si="58"/>
        <v>#N/A</v>
      </c>
      <c r="BC153" s="92" t="e">
        <f t="shared" si="58"/>
        <v>#N/A</v>
      </c>
      <c r="BD153" s="92" t="e">
        <f t="shared" si="58"/>
        <v>#N/A</v>
      </c>
      <c r="BE153" s="92" t="e">
        <f t="shared" si="58"/>
        <v>#N/A</v>
      </c>
      <c r="BF153" s="92" t="e">
        <f t="shared" si="58"/>
        <v>#N/A</v>
      </c>
      <c r="BG153" s="92" t="e">
        <f t="shared" si="58"/>
        <v>#N/A</v>
      </c>
      <c r="BH153" s="92" t="e">
        <f t="shared" si="58"/>
        <v>#N/A</v>
      </c>
      <c r="BI153" s="92" t="e">
        <f t="shared" si="58"/>
        <v>#N/A</v>
      </c>
      <c r="BJ153" s="92" t="e">
        <f t="shared" si="58"/>
        <v>#N/A</v>
      </c>
      <c r="BK153" s="92" t="e">
        <f t="shared" si="58"/>
        <v>#N/A</v>
      </c>
    </row>
    <row r="154" spans="2:63" x14ac:dyDescent="0.4">
      <c r="B154" t="s">
        <v>152</v>
      </c>
      <c r="C154" s="99" t="s">
        <v>220</v>
      </c>
      <c r="D154" s="99" t="s">
        <v>450</v>
      </c>
      <c r="E154" s="131">
        <f>VLOOKUP(E151,Tabelværdier!$A$42:$C$54,3,FALSE)</f>
        <v>1883.75</v>
      </c>
      <c r="F154" s="131">
        <f>VLOOKUP(F151,Tabelværdier!$A$42:$C$54,3,FALSE)</f>
        <v>915.5</v>
      </c>
      <c r="G154" s="131">
        <f>VLOOKUP(G151,Tabelværdier!$A$42:$C$54,3,FALSE)</f>
        <v>915.5</v>
      </c>
      <c r="H154" s="131">
        <f>VLOOKUP(H151,Tabelværdier!$A$42:$C$54,3,FALSE)</f>
        <v>915.5</v>
      </c>
      <c r="I154" s="131" t="e">
        <f>VLOOKUP(I151,Tabelværdier!$A$42:$C$54,3,FALSE)</f>
        <v>#N/A</v>
      </c>
      <c r="J154" s="131" t="e">
        <f>VLOOKUP(J151,Tabelværdier!$A$42:$C$54,3,FALSE)</f>
        <v>#N/A</v>
      </c>
      <c r="K154" s="131" t="e">
        <f>VLOOKUP(K151,Tabelværdier!$A$42:$C$54,3,FALSE)</f>
        <v>#N/A</v>
      </c>
      <c r="L154" s="131" t="e">
        <f>VLOOKUP(L151,Tabelværdier!$A$42:$C$54,3,FALSE)</f>
        <v>#N/A</v>
      </c>
      <c r="M154" s="131" t="e">
        <f>VLOOKUP(M151,Tabelværdier!$A$42:$C$54,3,FALSE)</f>
        <v>#N/A</v>
      </c>
      <c r="N154" s="131" t="e">
        <f>VLOOKUP(N151,Tabelværdier!$A$42:$C$54,3,FALSE)</f>
        <v>#N/A</v>
      </c>
      <c r="O154" s="131" t="e">
        <f>VLOOKUP(O151,Tabelværdier!$A$42:$C$54,3,FALSE)</f>
        <v>#N/A</v>
      </c>
      <c r="P154" s="131" t="e">
        <f>VLOOKUP(P151,Tabelværdier!$A$42:$C$54,3,FALSE)</f>
        <v>#N/A</v>
      </c>
      <c r="Q154" s="131" t="e">
        <f>VLOOKUP(Q151,Tabelværdier!$A$42:$C$54,3,FALSE)</f>
        <v>#N/A</v>
      </c>
      <c r="R154" s="131" t="e">
        <f>VLOOKUP(R151,Tabelværdier!$A$42:$C$54,3,FALSE)</f>
        <v>#N/A</v>
      </c>
      <c r="S154" s="131" t="e">
        <f>VLOOKUP(S151,Tabelværdier!$A$42:$C$54,3,FALSE)</f>
        <v>#N/A</v>
      </c>
      <c r="T154" s="131" t="e">
        <f>VLOOKUP(T151,Tabelværdier!$A$42:$C$54,3,FALSE)</f>
        <v>#N/A</v>
      </c>
      <c r="U154" s="131" t="e">
        <f>VLOOKUP(U151,Tabelværdier!$A$42:$C$54,3,FALSE)</f>
        <v>#N/A</v>
      </c>
      <c r="V154" s="131" t="e">
        <f>VLOOKUP(V151,Tabelværdier!$A$42:$C$54,3,FALSE)</f>
        <v>#N/A</v>
      </c>
      <c r="W154" s="131" t="e">
        <f>VLOOKUP(W151,Tabelværdier!$A$42:$C$54,3,FALSE)</f>
        <v>#N/A</v>
      </c>
      <c r="X154" s="131" t="e">
        <f>VLOOKUP(X151,Tabelværdier!$A$42:$C$54,3,FALSE)</f>
        <v>#N/A</v>
      </c>
      <c r="Y154" s="131" t="e">
        <f>VLOOKUP(Y151,Tabelværdier!$A$42:$C$54,3,FALSE)</f>
        <v>#N/A</v>
      </c>
      <c r="Z154" s="131" t="e">
        <f>VLOOKUP(Z151,Tabelværdier!$A$42:$C$54,3,FALSE)</f>
        <v>#N/A</v>
      </c>
      <c r="AA154" s="131" t="e">
        <f>VLOOKUP(AA151,Tabelværdier!$A$42:$C$54,3,FALSE)</f>
        <v>#N/A</v>
      </c>
      <c r="AB154" s="131" t="e">
        <f>VLOOKUP(AB151,Tabelværdier!$A$42:$C$54,3,FALSE)</f>
        <v>#N/A</v>
      </c>
      <c r="AC154" s="131" t="e">
        <f>VLOOKUP(AC151,Tabelværdier!$A$42:$C$54,3,FALSE)</f>
        <v>#N/A</v>
      </c>
      <c r="AD154" s="131" t="e">
        <f>VLOOKUP(AD151,Tabelværdier!$A$42:$C$54,3,FALSE)</f>
        <v>#N/A</v>
      </c>
      <c r="AE154" s="131" t="e">
        <f>VLOOKUP(AE151,Tabelværdier!$A$42:$C$54,3,FALSE)</f>
        <v>#N/A</v>
      </c>
      <c r="AF154" s="131" t="e">
        <f>VLOOKUP(AF151,Tabelværdier!$A$42:$C$54,3,FALSE)</f>
        <v>#N/A</v>
      </c>
      <c r="AG154" s="131" t="e">
        <f>VLOOKUP(AG151,Tabelværdier!$A$42:$C$54,3,FALSE)</f>
        <v>#N/A</v>
      </c>
      <c r="AH154" s="131" t="e">
        <f>VLOOKUP(AH151,Tabelværdier!$A$42:$C$54,3,FALSE)</f>
        <v>#N/A</v>
      </c>
      <c r="AI154" s="131" t="e">
        <f>VLOOKUP(AI151,Tabelværdier!$A$42:$C$54,3,FALSE)</f>
        <v>#N/A</v>
      </c>
      <c r="AJ154" s="131" t="e">
        <f>VLOOKUP(AJ151,Tabelværdier!$A$42:$C$54,3,FALSE)</f>
        <v>#N/A</v>
      </c>
      <c r="AK154" s="131" t="e">
        <f>VLOOKUP(AK151,Tabelværdier!$A$42:$C$54,3,FALSE)</f>
        <v>#N/A</v>
      </c>
      <c r="AL154" s="131" t="e">
        <f>VLOOKUP(AL151,Tabelværdier!$A$42:$C$54,3,FALSE)</f>
        <v>#N/A</v>
      </c>
      <c r="AM154" s="131" t="e">
        <f>VLOOKUP(AM151,Tabelværdier!$A$42:$C$54,3,FALSE)</f>
        <v>#N/A</v>
      </c>
      <c r="AN154" s="131" t="e">
        <f>VLOOKUP(AN151,Tabelværdier!$A$42:$C$54,3,FALSE)</f>
        <v>#N/A</v>
      </c>
      <c r="AO154" s="131" t="e">
        <f>VLOOKUP(AO151,Tabelværdier!$A$42:$C$54,3,FALSE)</f>
        <v>#N/A</v>
      </c>
      <c r="AP154" s="131" t="e">
        <f>VLOOKUP(AP151,Tabelværdier!$A$42:$C$54,3,FALSE)</f>
        <v>#N/A</v>
      </c>
      <c r="AQ154" s="131" t="e">
        <f>VLOOKUP(AQ151,Tabelværdier!$A$42:$C$54,3,FALSE)</f>
        <v>#N/A</v>
      </c>
      <c r="AR154" s="131" t="e">
        <f>VLOOKUP(AR151,Tabelværdier!$A$42:$C$54,3,FALSE)</f>
        <v>#N/A</v>
      </c>
      <c r="AS154" s="131" t="e">
        <f>VLOOKUP(AS151,Tabelværdier!$A$42:$C$54,3,FALSE)</f>
        <v>#N/A</v>
      </c>
      <c r="AT154" s="131" t="e">
        <f>VLOOKUP(AT151,Tabelværdier!$A$42:$C$54,3,FALSE)</f>
        <v>#N/A</v>
      </c>
      <c r="AU154" s="131" t="e">
        <f>VLOOKUP(AU151,Tabelværdier!$A$42:$C$54,3,FALSE)</f>
        <v>#N/A</v>
      </c>
      <c r="AV154" s="131" t="e">
        <f>VLOOKUP(AV151,Tabelværdier!$A$42:$C$54,3,FALSE)</f>
        <v>#N/A</v>
      </c>
      <c r="AW154" s="131" t="e">
        <f>VLOOKUP(AW151,Tabelværdier!$A$42:$C$54,3,FALSE)</f>
        <v>#N/A</v>
      </c>
      <c r="AX154" s="131" t="e">
        <f>VLOOKUP(AX151,Tabelværdier!$A$42:$C$54,3,FALSE)</f>
        <v>#N/A</v>
      </c>
      <c r="AY154" s="131" t="e">
        <f>VLOOKUP(AY151,Tabelværdier!$A$42:$C$54,3,FALSE)</f>
        <v>#N/A</v>
      </c>
      <c r="AZ154" s="131" t="e">
        <f>VLOOKUP(AZ151,Tabelværdier!$A$42:$C$54,3,FALSE)</f>
        <v>#N/A</v>
      </c>
      <c r="BA154" s="131" t="e">
        <f>VLOOKUP(BA151,Tabelværdier!$A$42:$C$54,3,FALSE)</f>
        <v>#N/A</v>
      </c>
      <c r="BB154" s="131" t="e">
        <f>VLOOKUP(BB151,Tabelværdier!$A$42:$C$54,3,FALSE)</f>
        <v>#N/A</v>
      </c>
      <c r="BC154" s="131" t="e">
        <f>VLOOKUP(BC151,Tabelværdier!$A$42:$C$54,3,FALSE)</f>
        <v>#N/A</v>
      </c>
      <c r="BD154" s="131" t="e">
        <f>VLOOKUP(BD151,Tabelværdier!$A$42:$C$54,3,FALSE)</f>
        <v>#N/A</v>
      </c>
      <c r="BE154" s="131" t="e">
        <f>VLOOKUP(BE151,Tabelværdier!$A$42:$C$54,3,FALSE)</f>
        <v>#N/A</v>
      </c>
      <c r="BF154" s="131" t="e">
        <f>VLOOKUP(BF151,Tabelværdier!$A$42:$C$54,3,FALSE)</f>
        <v>#N/A</v>
      </c>
      <c r="BG154" s="131" t="e">
        <f>VLOOKUP(BG151,Tabelværdier!$A$42:$C$54,3,FALSE)</f>
        <v>#N/A</v>
      </c>
      <c r="BH154" s="131" t="e">
        <f>VLOOKUP(BH151,Tabelværdier!$A$42:$C$54,3,FALSE)</f>
        <v>#N/A</v>
      </c>
      <c r="BI154" s="131" t="e">
        <f>VLOOKUP(BI151,Tabelværdier!$A$42:$C$54,3,FALSE)</f>
        <v>#N/A</v>
      </c>
      <c r="BJ154" s="131" t="e">
        <f>VLOOKUP(BJ151,Tabelværdier!$A$42:$C$54,3,FALSE)</f>
        <v>#N/A</v>
      </c>
      <c r="BK154" s="131" t="e">
        <f>VLOOKUP(BK151,Tabelværdier!$A$42:$C$54,3,FALSE)</f>
        <v>#N/A</v>
      </c>
    </row>
    <row r="155" spans="2:63" x14ac:dyDescent="0.4">
      <c r="B155" t="s">
        <v>153</v>
      </c>
      <c r="C155" s="99" t="s">
        <v>426</v>
      </c>
      <c r="D155" s="99" t="s">
        <v>237</v>
      </c>
      <c r="E155" s="92">
        <f>VLOOKUP(E151,Tabelværdier!$A$42:$D$54,4,FALSE)</f>
        <v>0.89999999999999991</v>
      </c>
      <c r="F155" s="92">
        <f>VLOOKUP(F151,Tabelværdier!$A$42:$D$54,4,FALSE)</f>
        <v>1.4</v>
      </c>
      <c r="G155" s="92">
        <f>VLOOKUP(G151,Tabelværdier!$A$42:$D$54,4,FALSE)</f>
        <v>1.4</v>
      </c>
      <c r="H155" s="92">
        <f>VLOOKUP(H151,Tabelværdier!$A$42:$D$54,4,FALSE)</f>
        <v>1.4</v>
      </c>
      <c r="I155" s="92" t="e">
        <f>VLOOKUP(I151,Tabelværdier!$A$42:$D$54,4,FALSE)</f>
        <v>#N/A</v>
      </c>
      <c r="J155" s="92" t="e">
        <f>VLOOKUP(J151,Tabelværdier!$A$42:$D$54,4,FALSE)</f>
        <v>#N/A</v>
      </c>
      <c r="K155" s="92" t="e">
        <f>VLOOKUP(K151,Tabelværdier!$A$42:$D$54,4,FALSE)</f>
        <v>#N/A</v>
      </c>
      <c r="L155" s="92" t="e">
        <f>VLOOKUP(L151,Tabelværdier!$A$42:$D$54,4,FALSE)</f>
        <v>#N/A</v>
      </c>
      <c r="M155" s="92" t="e">
        <f>VLOOKUP(M151,Tabelværdier!$A$42:$D$54,4,FALSE)</f>
        <v>#N/A</v>
      </c>
      <c r="N155" s="92" t="e">
        <f>VLOOKUP(N151,Tabelværdier!$A$42:$D$54,4,FALSE)</f>
        <v>#N/A</v>
      </c>
      <c r="O155" s="92" t="e">
        <f>VLOOKUP(O151,Tabelværdier!$A$42:$D$54,4,FALSE)</f>
        <v>#N/A</v>
      </c>
      <c r="P155" s="92" t="e">
        <f>VLOOKUP(P151,Tabelværdier!$A$42:$D$54,4,FALSE)</f>
        <v>#N/A</v>
      </c>
      <c r="Q155" s="92" t="e">
        <f>VLOOKUP(Q151,Tabelværdier!$A$42:$D$54,4,FALSE)</f>
        <v>#N/A</v>
      </c>
      <c r="R155" s="92" t="e">
        <f>VLOOKUP(R151,Tabelværdier!$A$42:$D$54,4,FALSE)</f>
        <v>#N/A</v>
      </c>
      <c r="S155" s="92" t="e">
        <f>VLOOKUP(S151,Tabelværdier!$A$42:$D$54,4,FALSE)</f>
        <v>#N/A</v>
      </c>
      <c r="T155" s="92" t="e">
        <f>VLOOKUP(T151,Tabelværdier!$A$42:$D$54,4,FALSE)</f>
        <v>#N/A</v>
      </c>
      <c r="U155" s="92" t="e">
        <f>VLOOKUP(U151,Tabelværdier!$A$42:$D$54,4,FALSE)</f>
        <v>#N/A</v>
      </c>
      <c r="V155" s="92" t="e">
        <f>VLOOKUP(V151,Tabelværdier!$A$42:$D$54,4,FALSE)</f>
        <v>#N/A</v>
      </c>
      <c r="W155" s="92" t="e">
        <f>VLOOKUP(W151,Tabelværdier!$A$42:$D$54,4,FALSE)</f>
        <v>#N/A</v>
      </c>
      <c r="X155" s="92" t="e">
        <f>VLOOKUP(X151,Tabelværdier!$A$42:$D$54,4,FALSE)</f>
        <v>#N/A</v>
      </c>
      <c r="Y155" s="92" t="e">
        <f>VLOOKUP(Y151,Tabelværdier!$A$42:$D$54,4,FALSE)</f>
        <v>#N/A</v>
      </c>
      <c r="Z155" s="92" t="e">
        <f>VLOOKUP(Z151,Tabelværdier!$A$42:$D$54,4,FALSE)</f>
        <v>#N/A</v>
      </c>
      <c r="AA155" s="92" t="e">
        <f>VLOOKUP(AA151,Tabelværdier!$A$42:$D$54,4,FALSE)</f>
        <v>#N/A</v>
      </c>
      <c r="AB155" s="92" t="e">
        <f>VLOOKUP(AB151,Tabelværdier!$A$42:$D$54,4,FALSE)</f>
        <v>#N/A</v>
      </c>
      <c r="AC155" s="92" t="e">
        <f>VLOOKUP(AC151,Tabelværdier!$A$42:$D$54,4,FALSE)</f>
        <v>#N/A</v>
      </c>
      <c r="AD155" s="92" t="e">
        <f>VLOOKUP(AD151,Tabelværdier!$A$42:$D$54,4,FALSE)</f>
        <v>#N/A</v>
      </c>
      <c r="AE155" s="92" t="e">
        <f>VLOOKUP(AE151,Tabelværdier!$A$42:$D$54,4,FALSE)</f>
        <v>#N/A</v>
      </c>
      <c r="AF155" s="92" t="e">
        <f>VLOOKUP(AF151,Tabelværdier!$A$42:$D$54,4,FALSE)</f>
        <v>#N/A</v>
      </c>
      <c r="AG155" s="92" t="e">
        <f>VLOOKUP(AG151,Tabelværdier!$A$42:$D$54,4,FALSE)</f>
        <v>#N/A</v>
      </c>
      <c r="AH155" s="92" t="e">
        <f>VLOOKUP(AH151,Tabelværdier!$A$42:$D$54,4,FALSE)</f>
        <v>#N/A</v>
      </c>
      <c r="AI155" s="92" t="e">
        <f>VLOOKUP(AI151,Tabelværdier!$A$42:$D$54,4,FALSE)</f>
        <v>#N/A</v>
      </c>
      <c r="AJ155" s="92" t="e">
        <f>VLOOKUP(AJ151,Tabelværdier!$A$42:$D$54,4,FALSE)</f>
        <v>#N/A</v>
      </c>
      <c r="AK155" s="92" t="e">
        <f>VLOOKUP(AK151,Tabelværdier!$A$42:$D$54,4,FALSE)</f>
        <v>#N/A</v>
      </c>
      <c r="AL155" s="92" t="e">
        <f>VLOOKUP(AL151,Tabelværdier!$A$42:$D$54,4,FALSE)</f>
        <v>#N/A</v>
      </c>
      <c r="AM155" s="92" t="e">
        <f>VLOOKUP(AM151,Tabelværdier!$A$42:$D$54,4,FALSE)</f>
        <v>#N/A</v>
      </c>
      <c r="AN155" s="92" t="e">
        <f>VLOOKUP(AN151,Tabelværdier!$A$42:$D$54,4,FALSE)</f>
        <v>#N/A</v>
      </c>
      <c r="AO155" s="92" t="e">
        <f>VLOOKUP(AO151,Tabelværdier!$A$42:$D$54,4,FALSE)</f>
        <v>#N/A</v>
      </c>
      <c r="AP155" s="92" t="e">
        <f>VLOOKUP(AP151,Tabelværdier!$A$42:$D$54,4,FALSE)</f>
        <v>#N/A</v>
      </c>
      <c r="AQ155" s="92" t="e">
        <f>VLOOKUP(AQ151,Tabelværdier!$A$42:$D$54,4,FALSE)</f>
        <v>#N/A</v>
      </c>
      <c r="AR155" s="92" t="e">
        <f>VLOOKUP(AR151,Tabelværdier!$A$42:$D$54,4,FALSE)</f>
        <v>#N/A</v>
      </c>
      <c r="AS155" s="92" t="e">
        <f>VLOOKUP(AS151,Tabelværdier!$A$42:$D$54,4,FALSE)</f>
        <v>#N/A</v>
      </c>
      <c r="AT155" s="92" t="e">
        <f>VLOOKUP(AT151,Tabelværdier!$A$42:$D$54,4,FALSE)</f>
        <v>#N/A</v>
      </c>
      <c r="AU155" s="92" t="e">
        <f>VLOOKUP(AU151,Tabelværdier!$A$42:$D$54,4,FALSE)</f>
        <v>#N/A</v>
      </c>
      <c r="AV155" s="92" t="e">
        <f>VLOOKUP(AV151,Tabelværdier!$A$42:$D$54,4,FALSE)</f>
        <v>#N/A</v>
      </c>
      <c r="AW155" s="92" t="e">
        <f>VLOOKUP(AW151,Tabelværdier!$A$42:$D$54,4,FALSE)</f>
        <v>#N/A</v>
      </c>
      <c r="AX155" s="92" t="e">
        <f>VLOOKUP(AX151,Tabelværdier!$A$42:$D$54,4,FALSE)</f>
        <v>#N/A</v>
      </c>
      <c r="AY155" s="92" t="e">
        <f>VLOOKUP(AY151,Tabelværdier!$A$42:$D$54,4,FALSE)</f>
        <v>#N/A</v>
      </c>
      <c r="AZ155" s="92" t="e">
        <f>VLOOKUP(AZ151,Tabelværdier!$A$42:$D$54,4,FALSE)</f>
        <v>#N/A</v>
      </c>
      <c r="BA155" s="92" t="e">
        <f>VLOOKUP(BA151,Tabelværdier!$A$42:$D$54,4,FALSE)</f>
        <v>#N/A</v>
      </c>
      <c r="BB155" s="92" t="e">
        <f>VLOOKUP(BB151,Tabelværdier!$A$42:$D$54,4,FALSE)</f>
        <v>#N/A</v>
      </c>
      <c r="BC155" s="92" t="e">
        <f>VLOOKUP(BC151,Tabelværdier!$A$42:$D$54,4,FALSE)</f>
        <v>#N/A</v>
      </c>
      <c r="BD155" s="92" t="e">
        <f>VLOOKUP(BD151,Tabelværdier!$A$42:$D$54,4,FALSE)</f>
        <v>#N/A</v>
      </c>
      <c r="BE155" s="92" t="e">
        <f>VLOOKUP(BE151,Tabelværdier!$A$42:$D$54,4,FALSE)</f>
        <v>#N/A</v>
      </c>
      <c r="BF155" s="92" t="e">
        <f>VLOOKUP(BF151,Tabelværdier!$A$42:$D$54,4,FALSE)</f>
        <v>#N/A</v>
      </c>
      <c r="BG155" s="92" t="e">
        <f>VLOOKUP(BG151,Tabelværdier!$A$42:$D$54,4,FALSE)</f>
        <v>#N/A</v>
      </c>
      <c r="BH155" s="92" t="e">
        <f>VLOOKUP(BH151,Tabelværdier!$A$42:$D$54,4,FALSE)</f>
        <v>#N/A</v>
      </c>
      <c r="BI155" s="92" t="e">
        <f>VLOOKUP(BI151,Tabelværdier!$A$42:$D$54,4,FALSE)</f>
        <v>#N/A</v>
      </c>
      <c r="BJ155" s="92" t="e">
        <f>VLOOKUP(BJ151,Tabelværdier!$A$42:$D$54,4,FALSE)</f>
        <v>#N/A</v>
      </c>
      <c r="BK155" s="92" t="e">
        <f>VLOOKUP(BK151,Tabelværdier!$A$42:$D$54,4,FALSE)</f>
        <v>#N/A</v>
      </c>
    </row>
    <row r="156" spans="2:63" x14ac:dyDescent="0.4">
      <c r="B156" t="s">
        <v>154</v>
      </c>
      <c r="C156" s="99" t="s">
        <v>427</v>
      </c>
      <c r="D156" s="99" t="s">
        <v>451</v>
      </c>
      <c r="E156" s="133">
        <f t="shared" ref="E156:AJ156" si="59">E155*E154*E153*1000</f>
        <v>169537.5</v>
      </c>
      <c r="F156" s="133">
        <f t="shared" si="59"/>
        <v>32042.499999999996</v>
      </c>
      <c r="G156" s="133">
        <f t="shared" si="59"/>
        <v>32042.499999999996</v>
      </c>
      <c r="H156" s="133">
        <f t="shared" si="59"/>
        <v>32042.499999999996</v>
      </c>
      <c r="I156" s="133" t="e">
        <f t="shared" si="59"/>
        <v>#N/A</v>
      </c>
      <c r="J156" s="133" t="e">
        <f t="shared" si="59"/>
        <v>#N/A</v>
      </c>
      <c r="K156" s="133" t="e">
        <f t="shared" si="59"/>
        <v>#N/A</v>
      </c>
      <c r="L156" s="133" t="e">
        <f t="shared" si="59"/>
        <v>#N/A</v>
      </c>
      <c r="M156" s="133" t="e">
        <f t="shared" si="59"/>
        <v>#N/A</v>
      </c>
      <c r="N156" s="133" t="e">
        <f t="shared" si="59"/>
        <v>#N/A</v>
      </c>
      <c r="O156" s="133" t="e">
        <f t="shared" si="59"/>
        <v>#N/A</v>
      </c>
      <c r="P156" s="133" t="e">
        <f t="shared" si="59"/>
        <v>#N/A</v>
      </c>
      <c r="Q156" s="133" t="e">
        <f t="shared" si="59"/>
        <v>#N/A</v>
      </c>
      <c r="R156" s="133" t="e">
        <f t="shared" si="59"/>
        <v>#N/A</v>
      </c>
      <c r="S156" s="133" t="e">
        <f t="shared" si="59"/>
        <v>#N/A</v>
      </c>
      <c r="T156" s="133" t="e">
        <f t="shared" si="59"/>
        <v>#N/A</v>
      </c>
      <c r="U156" s="133" t="e">
        <f t="shared" si="59"/>
        <v>#N/A</v>
      </c>
      <c r="V156" s="133" t="e">
        <f t="shared" si="59"/>
        <v>#N/A</v>
      </c>
      <c r="W156" s="133" t="e">
        <f t="shared" si="59"/>
        <v>#N/A</v>
      </c>
      <c r="X156" s="133" t="e">
        <f t="shared" si="59"/>
        <v>#N/A</v>
      </c>
      <c r="Y156" s="133" t="e">
        <f t="shared" si="59"/>
        <v>#N/A</v>
      </c>
      <c r="Z156" s="133" t="e">
        <f t="shared" si="59"/>
        <v>#N/A</v>
      </c>
      <c r="AA156" s="133" t="e">
        <f t="shared" si="59"/>
        <v>#N/A</v>
      </c>
      <c r="AB156" s="133" t="e">
        <f t="shared" si="59"/>
        <v>#N/A</v>
      </c>
      <c r="AC156" s="133" t="e">
        <f t="shared" si="59"/>
        <v>#N/A</v>
      </c>
      <c r="AD156" s="133" t="e">
        <f t="shared" si="59"/>
        <v>#N/A</v>
      </c>
      <c r="AE156" s="133" t="e">
        <f t="shared" si="59"/>
        <v>#N/A</v>
      </c>
      <c r="AF156" s="133" t="e">
        <f t="shared" si="59"/>
        <v>#N/A</v>
      </c>
      <c r="AG156" s="133" t="e">
        <f t="shared" si="59"/>
        <v>#N/A</v>
      </c>
      <c r="AH156" s="133" t="e">
        <f t="shared" si="59"/>
        <v>#N/A</v>
      </c>
      <c r="AI156" s="133" t="e">
        <f t="shared" si="59"/>
        <v>#N/A</v>
      </c>
      <c r="AJ156" s="133" t="e">
        <f t="shared" si="59"/>
        <v>#N/A</v>
      </c>
      <c r="AK156" s="133" t="e">
        <f t="shared" ref="AK156:BK156" si="60">AK155*AK154*AK153*1000</f>
        <v>#N/A</v>
      </c>
      <c r="AL156" s="133" t="e">
        <f t="shared" si="60"/>
        <v>#N/A</v>
      </c>
      <c r="AM156" s="133" t="e">
        <f t="shared" si="60"/>
        <v>#N/A</v>
      </c>
      <c r="AN156" s="133" t="e">
        <f t="shared" si="60"/>
        <v>#N/A</v>
      </c>
      <c r="AO156" s="133" t="e">
        <f t="shared" si="60"/>
        <v>#N/A</v>
      </c>
      <c r="AP156" s="133" t="e">
        <f t="shared" si="60"/>
        <v>#N/A</v>
      </c>
      <c r="AQ156" s="133" t="e">
        <f t="shared" si="60"/>
        <v>#N/A</v>
      </c>
      <c r="AR156" s="133" t="e">
        <f t="shared" si="60"/>
        <v>#N/A</v>
      </c>
      <c r="AS156" s="133" t="e">
        <f t="shared" si="60"/>
        <v>#N/A</v>
      </c>
      <c r="AT156" s="133" t="e">
        <f t="shared" si="60"/>
        <v>#N/A</v>
      </c>
      <c r="AU156" s="133" t="e">
        <f t="shared" si="60"/>
        <v>#N/A</v>
      </c>
      <c r="AV156" s="133" t="e">
        <f t="shared" si="60"/>
        <v>#N/A</v>
      </c>
      <c r="AW156" s="133" t="e">
        <f t="shared" si="60"/>
        <v>#N/A</v>
      </c>
      <c r="AX156" s="133" t="e">
        <f t="shared" si="60"/>
        <v>#N/A</v>
      </c>
      <c r="AY156" s="133" t="e">
        <f t="shared" si="60"/>
        <v>#N/A</v>
      </c>
      <c r="AZ156" s="133" t="e">
        <f t="shared" si="60"/>
        <v>#N/A</v>
      </c>
      <c r="BA156" s="133" t="e">
        <f t="shared" si="60"/>
        <v>#N/A</v>
      </c>
      <c r="BB156" s="133" t="e">
        <f t="shared" si="60"/>
        <v>#N/A</v>
      </c>
      <c r="BC156" s="133" t="e">
        <f t="shared" si="60"/>
        <v>#N/A</v>
      </c>
      <c r="BD156" s="133" t="e">
        <f t="shared" si="60"/>
        <v>#N/A</v>
      </c>
      <c r="BE156" s="133" t="e">
        <f t="shared" si="60"/>
        <v>#N/A</v>
      </c>
      <c r="BF156" s="133" t="e">
        <f t="shared" si="60"/>
        <v>#N/A</v>
      </c>
      <c r="BG156" s="133" t="e">
        <f t="shared" si="60"/>
        <v>#N/A</v>
      </c>
      <c r="BH156" s="133" t="e">
        <f t="shared" si="60"/>
        <v>#N/A</v>
      </c>
      <c r="BI156" s="133" t="e">
        <f t="shared" si="60"/>
        <v>#N/A</v>
      </c>
      <c r="BJ156" s="133" t="e">
        <f t="shared" si="60"/>
        <v>#N/A</v>
      </c>
      <c r="BK156" s="133" t="e">
        <f t="shared" si="60"/>
        <v>#N/A</v>
      </c>
    </row>
    <row r="157" spans="2:63" x14ac:dyDescent="0.4">
      <c r="B157" t="s">
        <v>155</v>
      </c>
      <c r="C157" s="99" t="s">
        <v>428</v>
      </c>
      <c r="D157" s="99" t="s">
        <v>238</v>
      </c>
      <c r="E157" s="133">
        <f t="shared" ref="E157:AJ157" si="61">E18*E156/1000</f>
        <v>5354.6452740000004</v>
      </c>
      <c r="F157" s="133">
        <f t="shared" si="61"/>
        <v>726.08304999999996</v>
      </c>
      <c r="G157" s="133">
        <f t="shared" si="61"/>
        <v>990.11324999999999</v>
      </c>
      <c r="H157" s="133">
        <f t="shared" si="61"/>
        <v>1056.1207999999999</v>
      </c>
      <c r="I157" s="133" t="e">
        <f t="shared" si="61"/>
        <v>#VALUE!</v>
      </c>
      <c r="J157" s="133" t="e">
        <f t="shared" si="61"/>
        <v>#VALUE!</v>
      </c>
      <c r="K157" s="133" t="e">
        <f t="shared" si="61"/>
        <v>#VALUE!</v>
      </c>
      <c r="L157" s="133" t="e">
        <f t="shared" si="61"/>
        <v>#VALUE!</v>
      </c>
      <c r="M157" s="133" t="e">
        <f t="shared" si="61"/>
        <v>#VALUE!</v>
      </c>
      <c r="N157" s="133" t="e">
        <f t="shared" si="61"/>
        <v>#VALUE!</v>
      </c>
      <c r="O157" s="133" t="e">
        <f t="shared" si="61"/>
        <v>#VALUE!</v>
      </c>
      <c r="P157" s="133" t="e">
        <f t="shared" si="61"/>
        <v>#VALUE!</v>
      </c>
      <c r="Q157" s="133" t="e">
        <f t="shared" si="61"/>
        <v>#VALUE!</v>
      </c>
      <c r="R157" s="133" t="e">
        <f t="shared" si="61"/>
        <v>#VALUE!</v>
      </c>
      <c r="S157" s="133" t="e">
        <f t="shared" si="61"/>
        <v>#VALUE!</v>
      </c>
      <c r="T157" s="133" t="e">
        <f t="shared" si="61"/>
        <v>#VALUE!</v>
      </c>
      <c r="U157" s="133" t="e">
        <f t="shared" si="61"/>
        <v>#VALUE!</v>
      </c>
      <c r="V157" s="133" t="e">
        <f t="shared" si="61"/>
        <v>#VALUE!</v>
      </c>
      <c r="W157" s="133" t="e">
        <f t="shared" si="61"/>
        <v>#VALUE!</v>
      </c>
      <c r="X157" s="133" t="e">
        <f t="shared" si="61"/>
        <v>#VALUE!</v>
      </c>
      <c r="Y157" s="133" t="e">
        <f t="shared" si="61"/>
        <v>#VALUE!</v>
      </c>
      <c r="Z157" s="133" t="e">
        <f t="shared" si="61"/>
        <v>#VALUE!</v>
      </c>
      <c r="AA157" s="133" t="e">
        <f t="shared" si="61"/>
        <v>#VALUE!</v>
      </c>
      <c r="AB157" s="133" t="e">
        <f t="shared" si="61"/>
        <v>#VALUE!</v>
      </c>
      <c r="AC157" s="133" t="e">
        <f t="shared" si="61"/>
        <v>#VALUE!</v>
      </c>
      <c r="AD157" s="133" t="e">
        <f t="shared" si="61"/>
        <v>#VALUE!</v>
      </c>
      <c r="AE157" s="133" t="e">
        <f t="shared" si="61"/>
        <v>#VALUE!</v>
      </c>
      <c r="AF157" s="133" t="e">
        <f t="shared" si="61"/>
        <v>#VALUE!</v>
      </c>
      <c r="AG157" s="133" t="e">
        <f t="shared" si="61"/>
        <v>#VALUE!</v>
      </c>
      <c r="AH157" s="133" t="e">
        <f t="shared" si="61"/>
        <v>#VALUE!</v>
      </c>
      <c r="AI157" s="133" t="e">
        <f t="shared" si="61"/>
        <v>#VALUE!</v>
      </c>
      <c r="AJ157" s="133" t="e">
        <f t="shared" si="61"/>
        <v>#VALUE!</v>
      </c>
      <c r="AK157" s="133" t="e">
        <f t="shared" ref="AK157:BK157" si="62">AK18*AK156/1000</f>
        <v>#VALUE!</v>
      </c>
      <c r="AL157" s="133" t="e">
        <f t="shared" si="62"/>
        <v>#VALUE!</v>
      </c>
      <c r="AM157" s="133" t="e">
        <f t="shared" si="62"/>
        <v>#VALUE!</v>
      </c>
      <c r="AN157" s="133" t="e">
        <f t="shared" si="62"/>
        <v>#VALUE!</v>
      </c>
      <c r="AO157" s="133" t="e">
        <f t="shared" si="62"/>
        <v>#VALUE!</v>
      </c>
      <c r="AP157" s="133" t="e">
        <f t="shared" si="62"/>
        <v>#VALUE!</v>
      </c>
      <c r="AQ157" s="133" t="e">
        <f t="shared" si="62"/>
        <v>#VALUE!</v>
      </c>
      <c r="AR157" s="133" t="e">
        <f t="shared" si="62"/>
        <v>#VALUE!</v>
      </c>
      <c r="AS157" s="133" t="e">
        <f t="shared" si="62"/>
        <v>#VALUE!</v>
      </c>
      <c r="AT157" s="133" t="e">
        <f t="shared" si="62"/>
        <v>#VALUE!</v>
      </c>
      <c r="AU157" s="133" t="e">
        <f t="shared" si="62"/>
        <v>#VALUE!</v>
      </c>
      <c r="AV157" s="133" t="e">
        <f t="shared" si="62"/>
        <v>#VALUE!</v>
      </c>
      <c r="AW157" s="133" t="e">
        <f t="shared" si="62"/>
        <v>#VALUE!</v>
      </c>
      <c r="AX157" s="133" t="e">
        <f t="shared" si="62"/>
        <v>#VALUE!</v>
      </c>
      <c r="AY157" s="133" t="e">
        <f t="shared" si="62"/>
        <v>#VALUE!</v>
      </c>
      <c r="AZ157" s="133" t="e">
        <f t="shared" si="62"/>
        <v>#VALUE!</v>
      </c>
      <c r="BA157" s="133" t="e">
        <f t="shared" si="62"/>
        <v>#VALUE!</v>
      </c>
      <c r="BB157" s="133" t="e">
        <f t="shared" si="62"/>
        <v>#VALUE!</v>
      </c>
      <c r="BC157" s="133" t="e">
        <f t="shared" si="62"/>
        <v>#VALUE!</v>
      </c>
      <c r="BD157" s="133" t="e">
        <f t="shared" si="62"/>
        <v>#VALUE!</v>
      </c>
      <c r="BE157" s="133" t="e">
        <f t="shared" si="62"/>
        <v>#VALUE!</v>
      </c>
      <c r="BF157" s="133" t="e">
        <f t="shared" si="62"/>
        <v>#VALUE!</v>
      </c>
      <c r="BG157" s="133" t="e">
        <f t="shared" si="62"/>
        <v>#VALUE!</v>
      </c>
      <c r="BH157" s="133" t="e">
        <f t="shared" si="62"/>
        <v>#VALUE!</v>
      </c>
      <c r="BI157" s="133" t="e">
        <f t="shared" si="62"/>
        <v>#VALUE!</v>
      </c>
      <c r="BJ157" s="133" t="e">
        <f t="shared" si="62"/>
        <v>#VALUE!</v>
      </c>
      <c r="BK157" s="133" t="e">
        <f t="shared" si="62"/>
        <v>#VALUE!</v>
      </c>
    </row>
    <row r="158" spans="2:63" x14ac:dyDescent="0.4">
      <c r="B158" t="s">
        <v>156</v>
      </c>
      <c r="C158" s="99" t="s">
        <v>218</v>
      </c>
      <c r="D158" s="99" t="s">
        <v>218</v>
      </c>
      <c r="E158" s="92">
        <f t="shared" ref="E158:AJ158" si="63">E146*E147*E148*E149</f>
        <v>0.06</v>
      </c>
      <c r="F158" s="92">
        <f t="shared" si="63"/>
        <v>1</v>
      </c>
      <c r="G158" s="92">
        <f t="shared" si="63"/>
        <v>1</v>
      </c>
      <c r="H158" s="92">
        <f t="shared" si="63"/>
        <v>1</v>
      </c>
      <c r="I158" s="92" t="e">
        <f t="shared" si="63"/>
        <v>#N/A</v>
      </c>
      <c r="J158" s="92" t="e">
        <f t="shared" si="63"/>
        <v>#N/A</v>
      </c>
      <c r="K158" s="92" t="e">
        <f t="shared" si="63"/>
        <v>#N/A</v>
      </c>
      <c r="L158" s="92" t="e">
        <f t="shared" si="63"/>
        <v>#N/A</v>
      </c>
      <c r="M158" s="92" t="e">
        <f t="shared" si="63"/>
        <v>#N/A</v>
      </c>
      <c r="N158" s="92" t="e">
        <f t="shared" si="63"/>
        <v>#N/A</v>
      </c>
      <c r="O158" s="92" t="e">
        <f t="shared" si="63"/>
        <v>#N/A</v>
      </c>
      <c r="P158" s="92" t="e">
        <f t="shared" si="63"/>
        <v>#N/A</v>
      </c>
      <c r="Q158" s="92" t="e">
        <f t="shared" si="63"/>
        <v>#N/A</v>
      </c>
      <c r="R158" s="92" t="e">
        <f t="shared" si="63"/>
        <v>#N/A</v>
      </c>
      <c r="S158" s="92" t="e">
        <f t="shared" si="63"/>
        <v>#N/A</v>
      </c>
      <c r="T158" s="92" t="e">
        <f t="shared" si="63"/>
        <v>#N/A</v>
      </c>
      <c r="U158" s="92" t="e">
        <f t="shared" si="63"/>
        <v>#N/A</v>
      </c>
      <c r="V158" s="92" t="e">
        <f t="shared" si="63"/>
        <v>#N/A</v>
      </c>
      <c r="W158" s="92" t="e">
        <f t="shared" si="63"/>
        <v>#N/A</v>
      </c>
      <c r="X158" s="92" t="e">
        <f t="shared" si="63"/>
        <v>#N/A</v>
      </c>
      <c r="Y158" s="92" t="e">
        <f t="shared" si="63"/>
        <v>#N/A</v>
      </c>
      <c r="Z158" s="92" t="e">
        <f t="shared" si="63"/>
        <v>#N/A</v>
      </c>
      <c r="AA158" s="92" t="e">
        <f t="shared" si="63"/>
        <v>#N/A</v>
      </c>
      <c r="AB158" s="92" t="e">
        <f t="shared" si="63"/>
        <v>#N/A</v>
      </c>
      <c r="AC158" s="92" t="e">
        <f t="shared" si="63"/>
        <v>#N/A</v>
      </c>
      <c r="AD158" s="92" t="e">
        <f t="shared" si="63"/>
        <v>#N/A</v>
      </c>
      <c r="AE158" s="92" t="e">
        <f t="shared" si="63"/>
        <v>#N/A</v>
      </c>
      <c r="AF158" s="92" t="e">
        <f t="shared" si="63"/>
        <v>#N/A</v>
      </c>
      <c r="AG158" s="92" t="e">
        <f t="shared" si="63"/>
        <v>#N/A</v>
      </c>
      <c r="AH158" s="92" t="e">
        <f t="shared" si="63"/>
        <v>#N/A</v>
      </c>
      <c r="AI158" s="92" t="e">
        <f t="shared" si="63"/>
        <v>#N/A</v>
      </c>
      <c r="AJ158" s="92" t="e">
        <f t="shared" si="63"/>
        <v>#N/A</v>
      </c>
      <c r="AK158" s="92" t="e">
        <f t="shared" ref="AK158:BK158" si="64">AK146*AK147*AK148*AK149</f>
        <v>#N/A</v>
      </c>
      <c r="AL158" s="92" t="e">
        <f t="shared" si="64"/>
        <v>#N/A</v>
      </c>
      <c r="AM158" s="92" t="e">
        <f t="shared" si="64"/>
        <v>#N/A</v>
      </c>
      <c r="AN158" s="92" t="e">
        <f t="shared" si="64"/>
        <v>#N/A</v>
      </c>
      <c r="AO158" s="92" t="e">
        <f t="shared" si="64"/>
        <v>#N/A</v>
      </c>
      <c r="AP158" s="92" t="e">
        <f t="shared" si="64"/>
        <v>#N/A</v>
      </c>
      <c r="AQ158" s="92" t="e">
        <f t="shared" si="64"/>
        <v>#N/A</v>
      </c>
      <c r="AR158" s="92" t="e">
        <f t="shared" si="64"/>
        <v>#N/A</v>
      </c>
      <c r="AS158" s="92" t="e">
        <f t="shared" si="64"/>
        <v>#N/A</v>
      </c>
      <c r="AT158" s="92" t="e">
        <f t="shared" si="64"/>
        <v>#N/A</v>
      </c>
      <c r="AU158" s="92" t="e">
        <f t="shared" si="64"/>
        <v>#N/A</v>
      </c>
      <c r="AV158" s="92" t="e">
        <f t="shared" si="64"/>
        <v>#N/A</v>
      </c>
      <c r="AW158" s="92" t="e">
        <f t="shared" si="64"/>
        <v>#N/A</v>
      </c>
      <c r="AX158" s="92" t="e">
        <f t="shared" si="64"/>
        <v>#N/A</v>
      </c>
      <c r="AY158" s="92" t="e">
        <f t="shared" si="64"/>
        <v>#N/A</v>
      </c>
      <c r="AZ158" s="92" t="e">
        <f t="shared" si="64"/>
        <v>#N/A</v>
      </c>
      <c r="BA158" s="92" t="e">
        <f t="shared" si="64"/>
        <v>#N/A</v>
      </c>
      <c r="BB158" s="92" t="e">
        <f t="shared" si="64"/>
        <v>#N/A</v>
      </c>
      <c r="BC158" s="92" t="e">
        <f t="shared" si="64"/>
        <v>#N/A</v>
      </c>
      <c r="BD158" s="92" t="e">
        <f t="shared" si="64"/>
        <v>#N/A</v>
      </c>
      <c r="BE158" s="92" t="e">
        <f t="shared" si="64"/>
        <v>#N/A</v>
      </c>
      <c r="BF158" s="92" t="e">
        <f t="shared" si="64"/>
        <v>#N/A</v>
      </c>
      <c r="BG158" s="92" t="e">
        <f t="shared" si="64"/>
        <v>#N/A</v>
      </c>
      <c r="BH158" s="92" t="e">
        <f t="shared" si="64"/>
        <v>#N/A</v>
      </c>
      <c r="BI158" s="92" t="e">
        <f t="shared" si="64"/>
        <v>#N/A</v>
      </c>
      <c r="BJ158" s="92" t="e">
        <f t="shared" si="64"/>
        <v>#N/A</v>
      </c>
      <c r="BK158" s="92" t="e">
        <f t="shared" si="64"/>
        <v>#N/A</v>
      </c>
    </row>
    <row r="159" spans="2:63" x14ac:dyDescent="0.4">
      <c r="B159" t="s">
        <v>157</v>
      </c>
      <c r="C159" s="99" t="s">
        <v>429</v>
      </c>
      <c r="D159" s="99" t="s">
        <v>239</v>
      </c>
      <c r="E159" s="133">
        <f>E23*faktor_rammeKarm*E158*Tabelværdier!$C$61</f>
        <v>33.027840000000005</v>
      </c>
      <c r="F159" s="133">
        <f>F23*faktor_rammeKarm*F158*Tabelværdier!$C$61</f>
        <v>0</v>
      </c>
      <c r="G159" s="133">
        <f>G23*faktor_rammeKarm*G158*Tabelværdier!$C$61</f>
        <v>0</v>
      </c>
      <c r="H159" s="133">
        <f>H23*faktor_rammeKarm*H158*Tabelværdier!$C$61</f>
        <v>0</v>
      </c>
      <c r="I159" s="133" t="e">
        <f>I23*faktor_rammeKarm*I158*Tabelværdier!$C$61</f>
        <v>#N/A</v>
      </c>
      <c r="J159" s="133" t="e">
        <f>J23*faktor_rammeKarm*J158*Tabelværdier!$C$61</f>
        <v>#N/A</v>
      </c>
      <c r="K159" s="133" t="e">
        <f>K23*faktor_rammeKarm*K158*Tabelværdier!$C$61</f>
        <v>#N/A</v>
      </c>
      <c r="L159" s="133" t="e">
        <f>L23*faktor_rammeKarm*L158*Tabelværdier!$C$61</f>
        <v>#N/A</v>
      </c>
      <c r="M159" s="133" t="e">
        <f>M23*faktor_rammeKarm*M158*Tabelværdier!$C$61</f>
        <v>#N/A</v>
      </c>
      <c r="N159" s="133" t="e">
        <f>N23*faktor_rammeKarm*N158*Tabelværdier!$C$61</f>
        <v>#N/A</v>
      </c>
      <c r="O159" s="133" t="e">
        <f>O23*faktor_rammeKarm*O158*Tabelværdier!$C$61</f>
        <v>#N/A</v>
      </c>
      <c r="P159" s="133" t="e">
        <f>P23*faktor_rammeKarm*P158*Tabelværdier!$C$61</f>
        <v>#N/A</v>
      </c>
      <c r="Q159" s="133" t="e">
        <f>Q23*faktor_rammeKarm*Q158*Tabelværdier!$C$61</f>
        <v>#N/A</v>
      </c>
      <c r="R159" s="133" t="e">
        <f>R23*faktor_rammeKarm*R158*Tabelværdier!$C$61</f>
        <v>#N/A</v>
      </c>
      <c r="S159" s="133" t="e">
        <f>S23*faktor_rammeKarm*S158*Tabelværdier!$C$61</f>
        <v>#N/A</v>
      </c>
      <c r="T159" s="133" t="e">
        <f>T23*faktor_rammeKarm*T158*Tabelværdier!$C$61</f>
        <v>#N/A</v>
      </c>
      <c r="U159" s="133" t="e">
        <f>U23*faktor_rammeKarm*U158*Tabelværdier!$C$61</f>
        <v>#N/A</v>
      </c>
      <c r="V159" s="133" t="e">
        <f>V23*faktor_rammeKarm*V158*Tabelværdier!$C$61</f>
        <v>#N/A</v>
      </c>
      <c r="W159" s="133" t="e">
        <f>W23*faktor_rammeKarm*W158*Tabelværdier!$C$61</f>
        <v>#N/A</v>
      </c>
      <c r="X159" s="133" t="e">
        <f>X23*faktor_rammeKarm*X158*Tabelværdier!$C$61</f>
        <v>#N/A</v>
      </c>
      <c r="Y159" s="133" t="e">
        <f>Y23*faktor_rammeKarm*Y158*Tabelværdier!$C$61</f>
        <v>#N/A</v>
      </c>
      <c r="Z159" s="133" t="e">
        <f>Z23*faktor_rammeKarm*Z158*Tabelværdier!$C$61</f>
        <v>#N/A</v>
      </c>
      <c r="AA159" s="133" t="e">
        <f>AA23*faktor_rammeKarm*AA158*Tabelværdier!$C$61</f>
        <v>#N/A</v>
      </c>
      <c r="AB159" s="133" t="e">
        <f>AB23*faktor_rammeKarm*AB158*Tabelværdier!$C$61</f>
        <v>#N/A</v>
      </c>
      <c r="AC159" s="133" t="e">
        <f>AC23*faktor_rammeKarm*AC158*Tabelværdier!$C$61</f>
        <v>#N/A</v>
      </c>
      <c r="AD159" s="133" t="e">
        <f>AD23*faktor_rammeKarm*AD158*Tabelværdier!$C$61</f>
        <v>#N/A</v>
      </c>
      <c r="AE159" s="133" t="e">
        <f>AE23*faktor_rammeKarm*AE158*Tabelværdier!$C$61</f>
        <v>#N/A</v>
      </c>
      <c r="AF159" s="133" t="e">
        <f>AF23*faktor_rammeKarm*AF158*Tabelværdier!$C$61</f>
        <v>#N/A</v>
      </c>
      <c r="AG159" s="133" t="e">
        <f>AG23*faktor_rammeKarm*AG158*Tabelværdier!$C$61</f>
        <v>#N/A</v>
      </c>
      <c r="AH159" s="133" t="e">
        <f>AH23*faktor_rammeKarm*AH158*Tabelværdier!$C$61</f>
        <v>#N/A</v>
      </c>
      <c r="AI159" s="133" t="e">
        <f>AI23*faktor_rammeKarm*AI158*Tabelværdier!$C$61</f>
        <v>#N/A</v>
      </c>
      <c r="AJ159" s="133" t="e">
        <f>AJ23*faktor_rammeKarm*AJ158*Tabelværdier!$C$61</f>
        <v>#N/A</v>
      </c>
      <c r="AK159" s="133" t="e">
        <f>AK23*faktor_rammeKarm*AK158*Tabelværdier!$C$61</f>
        <v>#N/A</v>
      </c>
      <c r="AL159" s="133" t="e">
        <f>AL23*faktor_rammeKarm*AL158*Tabelværdier!$C$61</f>
        <v>#N/A</v>
      </c>
      <c r="AM159" s="133" t="e">
        <f>AM23*faktor_rammeKarm*AM158*Tabelværdier!$C$61</f>
        <v>#N/A</v>
      </c>
      <c r="AN159" s="133" t="e">
        <f>AN23*faktor_rammeKarm*AN158*Tabelværdier!$C$61</f>
        <v>#N/A</v>
      </c>
      <c r="AO159" s="133" t="e">
        <f>AO23*faktor_rammeKarm*AO158*Tabelværdier!$C$61</f>
        <v>#N/A</v>
      </c>
      <c r="AP159" s="133" t="e">
        <f>AP23*faktor_rammeKarm*AP158*Tabelværdier!$C$61</f>
        <v>#N/A</v>
      </c>
      <c r="AQ159" s="133" t="e">
        <f>AQ23*faktor_rammeKarm*AQ158*Tabelværdier!$C$61</f>
        <v>#N/A</v>
      </c>
      <c r="AR159" s="133" t="e">
        <f>AR23*faktor_rammeKarm*AR158*Tabelværdier!$C$61</f>
        <v>#N/A</v>
      </c>
      <c r="AS159" s="133" t="e">
        <f>AS23*faktor_rammeKarm*AS158*Tabelværdier!$C$61</f>
        <v>#N/A</v>
      </c>
      <c r="AT159" s="133" t="e">
        <f>AT23*faktor_rammeKarm*AT158*Tabelværdier!$C$61</f>
        <v>#N/A</v>
      </c>
      <c r="AU159" s="133" t="e">
        <f>AU23*faktor_rammeKarm*AU158*Tabelværdier!$C$61</f>
        <v>#N/A</v>
      </c>
      <c r="AV159" s="133" t="e">
        <f>AV23*faktor_rammeKarm*AV158*Tabelværdier!$C$61</f>
        <v>#N/A</v>
      </c>
      <c r="AW159" s="133" t="e">
        <f>AW23*faktor_rammeKarm*AW158*Tabelværdier!$C$61</f>
        <v>#N/A</v>
      </c>
      <c r="AX159" s="133" t="e">
        <f>AX23*faktor_rammeKarm*AX158*Tabelværdier!$C$61</f>
        <v>#N/A</v>
      </c>
      <c r="AY159" s="133" t="e">
        <f>AY23*faktor_rammeKarm*AY158*Tabelværdier!$C$61</f>
        <v>#N/A</v>
      </c>
      <c r="AZ159" s="133" t="e">
        <f>AZ23*faktor_rammeKarm*AZ158*Tabelværdier!$C$61</f>
        <v>#N/A</v>
      </c>
      <c r="BA159" s="133" t="e">
        <f>BA23*faktor_rammeKarm*BA158*Tabelværdier!$C$61</f>
        <v>#N/A</v>
      </c>
      <c r="BB159" s="133" t="e">
        <f>BB23*faktor_rammeKarm*BB158*Tabelværdier!$C$61</f>
        <v>#N/A</v>
      </c>
      <c r="BC159" s="133" t="e">
        <f>BC23*faktor_rammeKarm*BC158*Tabelværdier!$C$61</f>
        <v>#N/A</v>
      </c>
      <c r="BD159" s="133" t="e">
        <f>BD23*faktor_rammeKarm*BD158*Tabelværdier!$C$61</f>
        <v>#N/A</v>
      </c>
      <c r="BE159" s="133" t="e">
        <f>BE23*faktor_rammeKarm*BE158*Tabelværdier!$C$61</f>
        <v>#N/A</v>
      </c>
      <c r="BF159" s="133" t="e">
        <f>BF23*faktor_rammeKarm*BF158*Tabelværdier!$C$61</f>
        <v>#N/A</v>
      </c>
      <c r="BG159" s="133" t="e">
        <f>BG23*faktor_rammeKarm*BG158*Tabelværdier!$C$61</f>
        <v>#N/A</v>
      </c>
      <c r="BH159" s="133" t="e">
        <f>BH23*faktor_rammeKarm*BH158*Tabelværdier!$C$61</f>
        <v>#N/A</v>
      </c>
      <c r="BI159" s="133" t="e">
        <f>BI23*faktor_rammeKarm*BI158*Tabelværdier!$C$61</f>
        <v>#N/A</v>
      </c>
      <c r="BJ159" s="133" t="e">
        <f>BJ23*faktor_rammeKarm*BJ158*Tabelværdier!$C$61</f>
        <v>#N/A</v>
      </c>
      <c r="BK159" s="133" t="e">
        <f>BK23*faktor_rammeKarm*BK158*Tabelværdier!$C$61</f>
        <v>#N/A</v>
      </c>
    </row>
    <row r="160" spans="2:63" x14ac:dyDescent="0.4">
      <c r="B160" t="s">
        <v>158</v>
      </c>
      <c r="C160" s="99" t="s">
        <v>430</v>
      </c>
      <c r="D160" s="99" t="s">
        <v>239</v>
      </c>
      <c r="E160" s="132">
        <f>0.5*E$205</f>
        <v>825</v>
      </c>
      <c r="F160" s="132">
        <f t="shared" ref="F160:BK160" si="65">0.5*F$205</f>
        <v>825</v>
      </c>
      <c r="G160" s="132">
        <f t="shared" si="65"/>
        <v>825</v>
      </c>
      <c r="H160" s="132">
        <f t="shared" si="65"/>
        <v>825</v>
      </c>
      <c r="I160" s="132" t="e">
        <f t="shared" si="65"/>
        <v>#VALUE!</v>
      </c>
      <c r="J160" s="132" t="e">
        <f t="shared" si="65"/>
        <v>#VALUE!</v>
      </c>
      <c r="K160" s="132" t="e">
        <f t="shared" si="65"/>
        <v>#VALUE!</v>
      </c>
      <c r="L160" s="132" t="e">
        <f t="shared" si="65"/>
        <v>#VALUE!</v>
      </c>
      <c r="M160" s="132" t="e">
        <f t="shared" si="65"/>
        <v>#VALUE!</v>
      </c>
      <c r="N160" s="92" t="e">
        <f t="shared" si="65"/>
        <v>#VALUE!</v>
      </c>
      <c r="O160" s="132" t="e">
        <f t="shared" si="65"/>
        <v>#VALUE!</v>
      </c>
      <c r="P160" s="132" t="e">
        <f t="shared" si="65"/>
        <v>#VALUE!</v>
      </c>
      <c r="Q160" s="132" t="e">
        <f t="shared" si="65"/>
        <v>#VALUE!</v>
      </c>
      <c r="R160" s="132" t="e">
        <f t="shared" si="65"/>
        <v>#VALUE!</v>
      </c>
      <c r="S160" s="132" t="e">
        <f t="shared" si="65"/>
        <v>#VALUE!</v>
      </c>
      <c r="T160" s="132" t="e">
        <f t="shared" si="65"/>
        <v>#VALUE!</v>
      </c>
      <c r="U160" s="132" t="e">
        <f t="shared" si="65"/>
        <v>#VALUE!</v>
      </c>
      <c r="V160" s="132" t="e">
        <f t="shared" si="65"/>
        <v>#VALUE!</v>
      </c>
      <c r="W160" s="132" t="e">
        <f t="shared" si="65"/>
        <v>#VALUE!</v>
      </c>
      <c r="X160" s="132" t="e">
        <f t="shared" si="65"/>
        <v>#VALUE!</v>
      </c>
      <c r="Y160" s="132" t="e">
        <f t="shared" si="65"/>
        <v>#VALUE!</v>
      </c>
      <c r="Z160" s="132" t="e">
        <f t="shared" si="65"/>
        <v>#VALUE!</v>
      </c>
      <c r="AA160" s="132" t="e">
        <f t="shared" si="65"/>
        <v>#VALUE!</v>
      </c>
      <c r="AB160" s="132" t="e">
        <f t="shared" si="65"/>
        <v>#VALUE!</v>
      </c>
      <c r="AC160" s="132" t="e">
        <f t="shared" si="65"/>
        <v>#VALUE!</v>
      </c>
      <c r="AD160" s="132" t="e">
        <f t="shared" si="65"/>
        <v>#VALUE!</v>
      </c>
      <c r="AE160" s="132" t="e">
        <f t="shared" si="65"/>
        <v>#VALUE!</v>
      </c>
      <c r="AF160" s="132" t="e">
        <f t="shared" si="65"/>
        <v>#VALUE!</v>
      </c>
      <c r="AG160" s="132" t="e">
        <f t="shared" si="65"/>
        <v>#VALUE!</v>
      </c>
      <c r="AH160" s="132" t="e">
        <f t="shared" si="65"/>
        <v>#VALUE!</v>
      </c>
      <c r="AI160" s="132" t="e">
        <f t="shared" si="65"/>
        <v>#VALUE!</v>
      </c>
      <c r="AJ160" s="132" t="e">
        <f t="shared" si="65"/>
        <v>#VALUE!</v>
      </c>
      <c r="AK160" s="132" t="e">
        <f t="shared" si="65"/>
        <v>#VALUE!</v>
      </c>
      <c r="AL160" s="132" t="e">
        <f t="shared" si="65"/>
        <v>#VALUE!</v>
      </c>
      <c r="AM160" s="132" t="e">
        <f t="shared" si="65"/>
        <v>#VALUE!</v>
      </c>
      <c r="AN160" s="132" t="e">
        <f t="shared" si="65"/>
        <v>#VALUE!</v>
      </c>
      <c r="AO160" s="132" t="e">
        <f t="shared" si="65"/>
        <v>#VALUE!</v>
      </c>
      <c r="AP160" s="132" t="e">
        <f t="shared" si="65"/>
        <v>#VALUE!</v>
      </c>
      <c r="AQ160" s="132" t="e">
        <f t="shared" si="65"/>
        <v>#VALUE!</v>
      </c>
      <c r="AR160" s="132" t="e">
        <f t="shared" si="65"/>
        <v>#VALUE!</v>
      </c>
      <c r="AS160" s="132" t="e">
        <f t="shared" si="65"/>
        <v>#VALUE!</v>
      </c>
      <c r="AT160" s="132" t="e">
        <f t="shared" si="65"/>
        <v>#VALUE!</v>
      </c>
      <c r="AU160" s="132" t="e">
        <f t="shared" si="65"/>
        <v>#VALUE!</v>
      </c>
      <c r="AV160" s="132" t="e">
        <f t="shared" si="65"/>
        <v>#VALUE!</v>
      </c>
      <c r="AW160" s="132" t="e">
        <f t="shared" si="65"/>
        <v>#VALUE!</v>
      </c>
      <c r="AX160" s="132" t="e">
        <f t="shared" si="65"/>
        <v>#VALUE!</v>
      </c>
      <c r="AY160" s="132" t="e">
        <f t="shared" si="65"/>
        <v>#VALUE!</v>
      </c>
      <c r="AZ160" s="132" t="e">
        <f t="shared" si="65"/>
        <v>#VALUE!</v>
      </c>
      <c r="BA160" s="132" t="e">
        <f t="shared" si="65"/>
        <v>#VALUE!</v>
      </c>
      <c r="BB160" s="132" t="e">
        <f t="shared" si="65"/>
        <v>#VALUE!</v>
      </c>
      <c r="BC160" s="132" t="e">
        <f t="shared" si="65"/>
        <v>#VALUE!</v>
      </c>
      <c r="BD160" s="132" t="e">
        <f t="shared" si="65"/>
        <v>#VALUE!</v>
      </c>
      <c r="BE160" s="132" t="e">
        <f t="shared" si="65"/>
        <v>#VALUE!</v>
      </c>
      <c r="BF160" s="132" t="e">
        <f t="shared" si="65"/>
        <v>#VALUE!</v>
      </c>
      <c r="BG160" s="132" t="e">
        <f t="shared" si="65"/>
        <v>#VALUE!</v>
      </c>
      <c r="BH160" s="132" t="e">
        <f t="shared" si="65"/>
        <v>#VALUE!</v>
      </c>
      <c r="BI160" s="132" t="e">
        <f t="shared" si="65"/>
        <v>#VALUE!</v>
      </c>
      <c r="BJ160" s="132" t="e">
        <f t="shared" si="65"/>
        <v>#VALUE!</v>
      </c>
      <c r="BK160" s="132" t="e">
        <f t="shared" si="65"/>
        <v>#VALUE!</v>
      </c>
    </row>
    <row r="161" spans="2:63" x14ac:dyDescent="0.4">
      <c r="B161" t="s">
        <v>159</v>
      </c>
      <c r="C161" s="99" t="s">
        <v>431</v>
      </c>
      <c r="D161" s="99" t="s">
        <v>239</v>
      </c>
      <c r="E161" s="133">
        <f>E$199/(E$20+E$14+E$15)*(E$205*0.5)+E159</f>
        <v>542.94294324586554</v>
      </c>
      <c r="F161" s="133">
        <f t="shared" ref="F161:BK161" si="66">F$199/(F$20+F$14+F$15)*(F$205*0.5)+F159</f>
        <v>313.40994827126298</v>
      </c>
      <c r="G161" s="133">
        <f t="shared" si="66"/>
        <v>469.16933355991495</v>
      </c>
      <c r="H161" s="133">
        <f t="shared" si="66"/>
        <v>493.39582259735033</v>
      </c>
      <c r="I161" s="133" t="e">
        <f t="shared" si="66"/>
        <v>#N/A</v>
      </c>
      <c r="J161" s="133" t="e">
        <f t="shared" si="66"/>
        <v>#N/A</v>
      </c>
      <c r="K161" s="133" t="e">
        <f t="shared" si="66"/>
        <v>#N/A</v>
      </c>
      <c r="L161" s="133" t="e">
        <f t="shared" si="66"/>
        <v>#N/A</v>
      </c>
      <c r="M161" s="133" t="e">
        <f t="shared" si="66"/>
        <v>#N/A</v>
      </c>
      <c r="N161" s="131" t="e">
        <f t="shared" si="66"/>
        <v>#N/A</v>
      </c>
      <c r="O161" s="133" t="e">
        <f t="shared" si="66"/>
        <v>#N/A</v>
      </c>
      <c r="P161" s="133" t="e">
        <f t="shared" si="66"/>
        <v>#N/A</v>
      </c>
      <c r="Q161" s="133" t="e">
        <f t="shared" si="66"/>
        <v>#N/A</v>
      </c>
      <c r="R161" s="133" t="e">
        <f t="shared" si="66"/>
        <v>#N/A</v>
      </c>
      <c r="S161" s="133" t="e">
        <f t="shared" si="66"/>
        <v>#N/A</v>
      </c>
      <c r="T161" s="133" t="e">
        <f t="shared" si="66"/>
        <v>#N/A</v>
      </c>
      <c r="U161" s="133" t="e">
        <f t="shared" si="66"/>
        <v>#N/A</v>
      </c>
      <c r="V161" s="133" t="e">
        <f t="shared" si="66"/>
        <v>#N/A</v>
      </c>
      <c r="W161" s="133" t="e">
        <f t="shared" si="66"/>
        <v>#N/A</v>
      </c>
      <c r="X161" s="133" t="e">
        <f t="shared" si="66"/>
        <v>#N/A</v>
      </c>
      <c r="Y161" s="133" t="e">
        <f t="shared" si="66"/>
        <v>#N/A</v>
      </c>
      <c r="Z161" s="133" t="e">
        <f t="shared" si="66"/>
        <v>#N/A</v>
      </c>
      <c r="AA161" s="133" t="e">
        <f t="shared" si="66"/>
        <v>#N/A</v>
      </c>
      <c r="AB161" s="133" t="e">
        <f t="shared" si="66"/>
        <v>#N/A</v>
      </c>
      <c r="AC161" s="133" t="e">
        <f t="shared" si="66"/>
        <v>#N/A</v>
      </c>
      <c r="AD161" s="133" t="e">
        <f t="shared" si="66"/>
        <v>#N/A</v>
      </c>
      <c r="AE161" s="133" t="e">
        <f t="shared" si="66"/>
        <v>#N/A</v>
      </c>
      <c r="AF161" s="133" t="e">
        <f t="shared" si="66"/>
        <v>#N/A</v>
      </c>
      <c r="AG161" s="133" t="e">
        <f t="shared" si="66"/>
        <v>#N/A</v>
      </c>
      <c r="AH161" s="133" t="e">
        <f t="shared" si="66"/>
        <v>#N/A</v>
      </c>
      <c r="AI161" s="133" t="e">
        <f t="shared" si="66"/>
        <v>#N/A</v>
      </c>
      <c r="AJ161" s="133" t="e">
        <f t="shared" si="66"/>
        <v>#N/A</v>
      </c>
      <c r="AK161" s="133" t="e">
        <f t="shared" si="66"/>
        <v>#N/A</v>
      </c>
      <c r="AL161" s="133" t="e">
        <f t="shared" si="66"/>
        <v>#N/A</v>
      </c>
      <c r="AM161" s="133" t="e">
        <f t="shared" si="66"/>
        <v>#N/A</v>
      </c>
      <c r="AN161" s="133" t="e">
        <f t="shared" si="66"/>
        <v>#N/A</v>
      </c>
      <c r="AO161" s="133" t="e">
        <f t="shared" si="66"/>
        <v>#N/A</v>
      </c>
      <c r="AP161" s="133" t="e">
        <f t="shared" si="66"/>
        <v>#N/A</v>
      </c>
      <c r="AQ161" s="133" t="e">
        <f t="shared" si="66"/>
        <v>#N/A</v>
      </c>
      <c r="AR161" s="133" t="e">
        <f t="shared" si="66"/>
        <v>#N/A</v>
      </c>
      <c r="AS161" s="133" t="e">
        <f t="shared" si="66"/>
        <v>#N/A</v>
      </c>
      <c r="AT161" s="133" t="e">
        <f t="shared" si="66"/>
        <v>#N/A</v>
      </c>
      <c r="AU161" s="133" t="e">
        <f t="shared" si="66"/>
        <v>#N/A</v>
      </c>
      <c r="AV161" s="133" t="e">
        <f t="shared" si="66"/>
        <v>#N/A</v>
      </c>
      <c r="AW161" s="133" t="e">
        <f t="shared" si="66"/>
        <v>#N/A</v>
      </c>
      <c r="AX161" s="133" t="e">
        <f t="shared" si="66"/>
        <v>#N/A</v>
      </c>
      <c r="AY161" s="133" t="e">
        <f t="shared" si="66"/>
        <v>#N/A</v>
      </c>
      <c r="AZ161" s="133" t="e">
        <f t="shared" si="66"/>
        <v>#N/A</v>
      </c>
      <c r="BA161" s="133" t="e">
        <f t="shared" si="66"/>
        <v>#N/A</v>
      </c>
      <c r="BB161" s="133" t="e">
        <f t="shared" si="66"/>
        <v>#N/A</v>
      </c>
      <c r="BC161" s="133" t="e">
        <f t="shared" si="66"/>
        <v>#N/A</v>
      </c>
      <c r="BD161" s="133" t="e">
        <f t="shared" si="66"/>
        <v>#N/A</v>
      </c>
      <c r="BE161" s="133" t="e">
        <f t="shared" si="66"/>
        <v>#N/A</v>
      </c>
      <c r="BF161" s="133" t="e">
        <f t="shared" si="66"/>
        <v>#N/A</v>
      </c>
      <c r="BG161" s="133" t="e">
        <f t="shared" si="66"/>
        <v>#N/A</v>
      </c>
      <c r="BH161" s="133" t="e">
        <f t="shared" si="66"/>
        <v>#N/A</v>
      </c>
      <c r="BI161" s="133" t="e">
        <f t="shared" si="66"/>
        <v>#N/A</v>
      </c>
      <c r="BJ161" s="133" t="e">
        <f t="shared" si="66"/>
        <v>#N/A</v>
      </c>
      <c r="BK161" s="133" t="e">
        <f t="shared" si="66"/>
        <v>#N/A</v>
      </c>
    </row>
    <row r="162" spans="2:63" x14ac:dyDescent="0.4">
      <c r="B162" t="s">
        <v>160</v>
      </c>
      <c r="C162" s="99" t="s">
        <v>432</v>
      </c>
      <c r="D162" s="99" t="s">
        <v>239</v>
      </c>
      <c r="E162" s="133">
        <f>E$205+E159-E160-E161</f>
        <v>315.08489675413443</v>
      </c>
      <c r="F162" s="133">
        <f t="shared" ref="F162:BK162" si="67">F$205+F159-F160-F161</f>
        <v>511.59005172873702</v>
      </c>
      <c r="G162" s="133">
        <f t="shared" si="67"/>
        <v>355.83066644008505</v>
      </c>
      <c r="H162" s="133">
        <f t="shared" si="67"/>
        <v>331.60417740264967</v>
      </c>
      <c r="I162" s="133" t="e">
        <f t="shared" si="67"/>
        <v>#VALUE!</v>
      </c>
      <c r="J162" s="133" t="e">
        <f t="shared" si="67"/>
        <v>#VALUE!</v>
      </c>
      <c r="K162" s="133" t="e">
        <f t="shared" si="67"/>
        <v>#VALUE!</v>
      </c>
      <c r="L162" s="133" t="e">
        <f t="shared" si="67"/>
        <v>#VALUE!</v>
      </c>
      <c r="M162" s="133" t="e">
        <f t="shared" si="67"/>
        <v>#VALUE!</v>
      </c>
      <c r="N162" s="131" t="e">
        <f t="shared" si="67"/>
        <v>#VALUE!</v>
      </c>
      <c r="O162" s="133" t="e">
        <f t="shared" si="67"/>
        <v>#VALUE!</v>
      </c>
      <c r="P162" s="133" t="e">
        <f t="shared" si="67"/>
        <v>#VALUE!</v>
      </c>
      <c r="Q162" s="133" t="e">
        <f t="shared" si="67"/>
        <v>#VALUE!</v>
      </c>
      <c r="R162" s="133" t="e">
        <f t="shared" si="67"/>
        <v>#VALUE!</v>
      </c>
      <c r="S162" s="133" t="e">
        <f t="shared" si="67"/>
        <v>#VALUE!</v>
      </c>
      <c r="T162" s="133" t="e">
        <f t="shared" si="67"/>
        <v>#VALUE!</v>
      </c>
      <c r="U162" s="133" t="e">
        <f t="shared" si="67"/>
        <v>#VALUE!</v>
      </c>
      <c r="V162" s="133" t="e">
        <f t="shared" si="67"/>
        <v>#VALUE!</v>
      </c>
      <c r="W162" s="133" t="e">
        <f t="shared" si="67"/>
        <v>#VALUE!</v>
      </c>
      <c r="X162" s="133" t="e">
        <f t="shared" si="67"/>
        <v>#VALUE!</v>
      </c>
      <c r="Y162" s="133" t="e">
        <f t="shared" si="67"/>
        <v>#VALUE!</v>
      </c>
      <c r="Z162" s="133" t="e">
        <f t="shared" si="67"/>
        <v>#VALUE!</v>
      </c>
      <c r="AA162" s="133" t="e">
        <f t="shared" si="67"/>
        <v>#VALUE!</v>
      </c>
      <c r="AB162" s="133" t="e">
        <f t="shared" si="67"/>
        <v>#VALUE!</v>
      </c>
      <c r="AC162" s="133" t="e">
        <f t="shared" si="67"/>
        <v>#VALUE!</v>
      </c>
      <c r="AD162" s="133" t="e">
        <f t="shared" si="67"/>
        <v>#VALUE!</v>
      </c>
      <c r="AE162" s="133" t="e">
        <f t="shared" si="67"/>
        <v>#VALUE!</v>
      </c>
      <c r="AF162" s="133" t="e">
        <f t="shared" si="67"/>
        <v>#VALUE!</v>
      </c>
      <c r="AG162" s="133" t="e">
        <f t="shared" si="67"/>
        <v>#VALUE!</v>
      </c>
      <c r="AH162" s="133" t="e">
        <f t="shared" si="67"/>
        <v>#VALUE!</v>
      </c>
      <c r="AI162" s="133" t="e">
        <f t="shared" si="67"/>
        <v>#VALUE!</v>
      </c>
      <c r="AJ162" s="133" t="e">
        <f t="shared" si="67"/>
        <v>#VALUE!</v>
      </c>
      <c r="AK162" s="133" t="e">
        <f t="shared" si="67"/>
        <v>#VALUE!</v>
      </c>
      <c r="AL162" s="133" t="e">
        <f t="shared" si="67"/>
        <v>#VALUE!</v>
      </c>
      <c r="AM162" s="133" t="e">
        <f t="shared" si="67"/>
        <v>#VALUE!</v>
      </c>
      <c r="AN162" s="133" t="e">
        <f t="shared" si="67"/>
        <v>#VALUE!</v>
      </c>
      <c r="AO162" s="133" t="e">
        <f t="shared" si="67"/>
        <v>#VALUE!</v>
      </c>
      <c r="AP162" s="133" t="e">
        <f t="shared" si="67"/>
        <v>#VALUE!</v>
      </c>
      <c r="AQ162" s="133" t="e">
        <f t="shared" si="67"/>
        <v>#VALUE!</v>
      </c>
      <c r="AR162" s="133" t="e">
        <f t="shared" si="67"/>
        <v>#VALUE!</v>
      </c>
      <c r="AS162" s="133" t="e">
        <f t="shared" si="67"/>
        <v>#VALUE!</v>
      </c>
      <c r="AT162" s="133" t="e">
        <f t="shared" si="67"/>
        <v>#VALUE!</v>
      </c>
      <c r="AU162" s="133" t="e">
        <f t="shared" si="67"/>
        <v>#VALUE!</v>
      </c>
      <c r="AV162" s="133" t="e">
        <f t="shared" si="67"/>
        <v>#VALUE!</v>
      </c>
      <c r="AW162" s="133" t="e">
        <f t="shared" si="67"/>
        <v>#VALUE!</v>
      </c>
      <c r="AX162" s="133" t="e">
        <f t="shared" si="67"/>
        <v>#VALUE!</v>
      </c>
      <c r="AY162" s="133" t="e">
        <f t="shared" si="67"/>
        <v>#VALUE!</v>
      </c>
      <c r="AZ162" s="133" t="e">
        <f t="shared" si="67"/>
        <v>#VALUE!</v>
      </c>
      <c r="BA162" s="133" t="e">
        <f t="shared" si="67"/>
        <v>#VALUE!</v>
      </c>
      <c r="BB162" s="133" t="e">
        <f t="shared" si="67"/>
        <v>#VALUE!</v>
      </c>
      <c r="BC162" s="133" t="e">
        <f t="shared" si="67"/>
        <v>#VALUE!</v>
      </c>
      <c r="BD162" s="133" t="e">
        <f t="shared" si="67"/>
        <v>#VALUE!</v>
      </c>
      <c r="BE162" s="133" t="e">
        <f t="shared" si="67"/>
        <v>#VALUE!</v>
      </c>
      <c r="BF162" s="133" t="e">
        <f t="shared" si="67"/>
        <v>#VALUE!</v>
      </c>
      <c r="BG162" s="133" t="e">
        <f t="shared" si="67"/>
        <v>#VALUE!</v>
      </c>
      <c r="BH162" s="133" t="e">
        <f t="shared" si="67"/>
        <v>#VALUE!</v>
      </c>
      <c r="BI162" s="133" t="e">
        <f t="shared" si="67"/>
        <v>#VALUE!</v>
      </c>
      <c r="BJ162" s="133" t="e">
        <f t="shared" si="67"/>
        <v>#VALUE!</v>
      </c>
      <c r="BK162" s="133" t="e">
        <f t="shared" si="67"/>
        <v>#VALUE!</v>
      </c>
    </row>
    <row r="163" spans="2:63" x14ac:dyDescent="0.4">
      <c r="B163" s="394" t="s">
        <v>558</v>
      </c>
      <c r="C163" s="99" t="s">
        <v>433</v>
      </c>
      <c r="D163" s="99" t="s">
        <v>240</v>
      </c>
      <c r="E163" s="133">
        <f>1/((1/(E$200+E$201))+(1/E$203))</f>
        <v>203.8664777978093</v>
      </c>
      <c r="F163" s="133">
        <f t="shared" ref="F163:BK163" si="68">1/((1/(F$200+F$201))+(1/F$203))</f>
        <v>130.89780708064271</v>
      </c>
      <c r="G163" s="133">
        <f t="shared" si="68"/>
        <v>135.47174366799823</v>
      </c>
      <c r="H163" s="133">
        <f t="shared" si="68"/>
        <v>55.730710860034485</v>
      </c>
      <c r="I163" s="133" t="e">
        <f t="shared" si="68"/>
        <v>#VALUE!</v>
      </c>
      <c r="J163" s="133" t="e">
        <f t="shared" si="68"/>
        <v>#VALUE!</v>
      </c>
      <c r="K163" s="133" t="e">
        <f t="shared" si="68"/>
        <v>#VALUE!</v>
      </c>
      <c r="L163" s="133" t="e">
        <f t="shared" si="68"/>
        <v>#VALUE!</v>
      </c>
      <c r="M163" s="133" t="e">
        <f t="shared" si="68"/>
        <v>#VALUE!</v>
      </c>
      <c r="N163" s="131" t="e">
        <f t="shared" si="68"/>
        <v>#VALUE!</v>
      </c>
      <c r="O163" s="133" t="e">
        <f t="shared" si="68"/>
        <v>#VALUE!</v>
      </c>
      <c r="P163" s="133" t="e">
        <f t="shared" si="68"/>
        <v>#VALUE!</v>
      </c>
      <c r="Q163" s="133" t="e">
        <f t="shared" si="68"/>
        <v>#VALUE!</v>
      </c>
      <c r="R163" s="133" t="e">
        <f t="shared" si="68"/>
        <v>#VALUE!</v>
      </c>
      <c r="S163" s="133" t="e">
        <f t="shared" si="68"/>
        <v>#VALUE!</v>
      </c>
      <c r="T163" s="133" t="e">
        <f t="shared" si="68"/>
        <v>#VALUE!</v>
      </c>
      <c r="U163" s="133" t="e">
        <f t="shared" si="68"/>
        <v>#VALUE!</v>
      </c>
      <c r="V163" s="133" t="e">
        <f t="shared" si="68"/>
        <v>#VALUE!</v>
      </c>
      <c r="W163" s="133" t="e">
        <f t="shared" si="68"/>
        <v>#VALUE!</v>
      </c>
      <c r="X163" s="133" t="e">
        <f t="shared" si="68"/>
        <v>#VALUE!</v>
      </c>
      <c r="Y163" s="133" t="e">
        <f t="shared" si="68"/>
        <v>#VALUE!</v>
      </c>
      <c r="Z163" s="133" t="e">
        <f t="shared" si="68"/>
        <v>#VALUE!</v>
      </c>
      <c r="AA163" s="133" t="e">
        <f t="shared" si="68"/>
        <v>#VALUE!</v>
      </c>
      <c r="AB163" s="133" t="e">
        <f t="shared" si="68"/>
        <v>#VALUE!</v>
      </c>
      <c r="AC163" s="133" t="e">
        <f t="shared" si="68"/>
        <v>#VALUE!</v>
      </c>
      <c r="AD163" s="133" t="e">
        <f t="shared" si="68"/>
        <v>#VALUE!</v>
      </c>
      <c r="AE163" s="133" t="e">
        <f t="shared" si="68"/>
        <v>#VALUE!</v>
      </c>
      <c r="AF163" s="133" t="e">
        <f t="shared" si="68"/>
        <v>#VALUE!</v>
      </c>
      <c r="AG163" s="133" t="e">
        <f t="shared" si="68"/>
        <v>#VALUE!</v>
      </c>
      <c r="AH163" s="133" t="e">
        <f t="shared" si="68"/>
        <v>#VALUE!</v>
      </c>
      <c r="AI163" s="133" t="e">
        <f t="shared" si="68"/>
        <v>#VALUE!</v>
      </c>
      <c r="AJ163" s="133" t="e">
        <f t="shared" si="68"/>
        <v>#VALUE!</v>
      </c>
      <c r="AK163" s="133" t="e">
        <f t="shared" si="68"/>
        <v>#VALUE!</v>
      </c>
      <c r="AL163" s="133" t="e">
        <f t="shared" si="68"/>
        <v>#VALUE!</v>
      </c>
      <c r="AM163" s="133" t="e">
        <f t="shared" si="68"/>
        <v>#VALUE!</v>
      </c>
      <c r="AN163" s="133" t="e">
        <f t="shared" si="68"/>
        <v>#VALUE!</v>
      </c>
      <c r="AO163" s="133" t="e">
        <f t="shared" si="68"/>
        <v>#VALUE!</v>
      </c>
      <c r="AP163" s="133" t="e">
        <f t="shared" si="68"/>
        <v>#VALUE!</v>
      </c>
      <c r="AQ163" s="133" t="e">
        <f t="shared" si="68"/>
        <v>#VALUE!</v>
      </c>
      <c r="AR163" s="133" t="e">
        <f t="shared" si="68"/>
        <v>#VALUE!</v>
      </c>
      <c r="AS163" s="133" t="e">
        <f t="shared" si="68"/>
        <v>#VALUE!</v>
      </c>
      <c r="AT163" s="133" t="e">
        <f t="shared" si="68"/>
        <v>#VALUE!</v>
      </c>
      <c r="AU163" s="133" t="e">
        <f t="shared" si="68"/>
        <v>#VALUE!</v>
      </c>
      <c r="AV163" s="133" t="e">
        <f t="shared" si="68"/>
        <v>#VALUE!</v>
      </c>
      <c r="AW163" s="133" t="e">
        <f t="shared" si="68"/>
        <v>#VALUE!</v>
      </c>
      <c r="AX163" s="133" t="e">
        <f t="shared" si="68"/>
        <v>#VALUE!</v>
      </c>
      <c r="AY163" s="133" t="e">
        <f t="shared" si="68"/>
        <v>#VALUE!</v>
      </c>
      <c r="AZ163" s="133" t="e">
        <f t="shared" si="68"/>
        <v>#VALUE!</v>
      </c>
      <c r="BA163" s="133" t="e">
        <f t="shared" si="68"/>
        <v>#VALUE!</v>
      </c>
      <c r="BB163" s="133" t="e">
        <f t="shared" si="68"/>
        <v>#VALUE!</v>
      </c>
      <c r="BC163" s="133" t="e">
        <f t="shared" si="68"/>
        <v>#VALUE!</v>
      </c>
      <c r="BD163" s="133" t="e">
        <f t="shared" si="68"/>
        <v>#VALUE!</v>
      </c>
      <c r="BE163" s="133" t="e">
        <f t="shared" si="68"/>
        <v>#VALUE!</v>
      </c>
      <c r="BF163" s="133" t="e">
        <f t="shared" si="68"/>
        <v>#VALUE!</v>
      </c>
      <c r="BG163" s="133" t="e">
        <f t="shared" si="68"/>
        <v>#VALUE!</v>
      </c>
      <c r="BH163" s="133" t="e">
        <f t="shared" si="68"/>
        <v>#VALUE!</v>
      </c>
      <c r="BI163" s="133" t="e">
        <f t="shared" si="68"/>
        <v>#VALUE!</v>
      </c>
      <c r="BJ163" s="133" t="e">
        <f t="shared" si="68"/>
        <v>#VALUE!</v>
      </c>
      <c r="BK163" s="133" t="e">
        <f t="shared" si="68"/>
        <v>#VALUE!</v>
      </c>
    </row>
    <row r="164" spans="2:63" x14ac:dyDescent="0.4">
      <c r="B164" s="394"/>
      <c r="C164" s="99" t="s">
        <v>434</v>
      </c>
      <c r="D164" s="99" t="s">
        <v>240</v>
      </c>
      <c r="E164" s="133">
        <f t="shared" ref="E164:BK164" si="69">E163</f>
        <v>203.8664777978093</v>
      </c>
      <c r="F164" s="133">
        <f t="shared" si="69"/>
        <v>130.89780708064271</v>
      </c>
      <c r="G164" s="133">
        <f t="shared" si="69"/>
        <v>135.47174366799823</v>
      </c>
      <c r="H164" s="133">
        <f t="shared" si="69"/>
        <v>55.730710860034485</v>
      </c>
      <c r="I164" s="133" t="e">
        <f t="shared" si="69"/>
        <v>#VALUE!</v>
      </c>
      <c r="J164" s="133" t="e">
        <f t="shared" si="69"/>
        <v>#VALUE!</v>
      </c>
      <c r="K164" s="133" t="e">
        <f t="shared" si="69"/>
        <v>#VALUE!</v>
      </c>
      <c r="L164" s="133" t="e">
        <f t="shared" si="69"/>
        <v>#VALUE!</v>
      </c>
      <c r="M164" s="133" t="e">
        <f t="shared" si="69"/>
        <v>#VALUE!</v>
      </c>
      <c r="N164" s="131" t="e">
        <f t="shared" si="69"/>
        <v>#VALUE!</v>
      </c>
      <c r="O164" s="133" t="e">
        <f t="shared" si="69"/>
        <v>#VALUE!</v>
      </c>
      <c r="P164" s="133" t="e">
        <f t="shared" si="69"/>
        <v>#VALUE!</v>
      </c>
      <c r="Q164" s="133" t="e">
        <f t="shared" si="69"/>
        <v>#VALUE!</v>
      </c>
      <c r="R164" s="133" t="e">
        <f t="shared" si="69"/>
        <v>#VALUE!</v>
      </c>
      <c r="S164" s="133" t="e">
        <f t="shared" si="69"/>
        <v>#VALUE!</v>
      </c>
      <c r="T164" s="133" t="e">
        <f t="shared" si="69"/>
        <v>#VALUE!</v>
      </c>
      <c r="U164" s="133" t="e">
        <f t="shared" si="69"/>
        <v>#VALUE!</v>
      </c>
      <c r="V164" s="133" t="e">
        <f t="shared" si="69"/>
        <v>#VALUE!</v>
      </c>
      <c r="W164" s="133" t="e">
        <f t="shared" si="69"/>
        <v>#VALUE!</v>
      </c>
      <c r="X164" s="133" t="e">
        <f t="shared" si="69"/>
        <v>#VALUE!</v>
      </c>
      <c r="Y164" s="133" t="e">
        <f t="shared" si="69"/>
        <v>#VALUE!</v>
      </c>
      <c r="Z164" s="133" t="e">
        <f t="shared" si="69"/>
        <v>#VALUE!</v>
      </c>
      <c r="AA164" s="133" t="e">
        <f t="shared" si="69"/>
        <v>#VALUE!</v>
      </c>
      <c r="AB164" s="133" t="e">
        <f t="shared" si="69"/>
        <v>#VALUE!</v>
      </c>
      <c r="AC164" s="133" t="e">
        <f t="shared" si="69"/>
        <v>#VALUE!</v>
      </c>
      <c r="AD164" s="133" t="e">
        <f t="shared" si="69"/>
        <v>#VALUE!</v>
      </c>
      <c r="AE164" s="133" t="e">
        <f t="shared" si="69"/>
        <v>#VALUE!</v>
      </c>
      <c r="AF164" s="133" t="e">
        <f t="shared" si="69"/>
        <v>#VALUE!</v>
      </c>
      <c r="AG164" s="133" t="e">
        <f t="shared" si="69"/>
        <v>#VALUE!</v>
      </c>
      <c r="AH164" s="133" t="e">
        <f t="shared" si="69"/>
        <v>#VALUE!</v>
      </c>
      <c r="AI164" s="133" t="e">
        <f t="shared" si="69"/>
        <v>#VALUE!</v>
      </c>
      <c r="AJ164" s="133" t="e">
        <f t="shared" si="69"/>
        <v>#VALUE!</v>
      </c>
      <c r="AK164" s="133" t="e">
        <f t="shared" si="69"/>
        <v>#VALUE!</v>
      </c>
      <c r="AL164" s="133" t="e">
        <f t="shared" si="69"/>
        <v>#VALUE!</v>
      </c>
      <c r="AM164" s="133" t="e">
        <f t="shared" si="69"/>
        <v>#VALUE!</v>
      </c>
      <c r="AN164" s="133" t="e">
        <f t="shared" si="69"/>
        <v>#VALUE!</v>
      </c>
      <c r="AO164" s="133" t="e">
        <f t="shared" si="69"/>
        <v>#VALUE!</v>
      </c>
      <c r="AP164" s="133" t="e">
        <f t="shared" si="69"/>
        <v>#VALUE!</v>
      </c>
      <c r="AQ164" s="133" t="e">
        <f t="shared" si="69"/>
        <v>#VALUE!</v>
      </c>
      <c r="AR164" s="133" t="e">
        <f t="shared" si="69"/>
        <v>#VALUE!</v>
      </c>
      <c r="AS164" s="133" t="e">
        <f t="shared" si="69"/>
        <v>#VALUE!</v>
      </c>
      <c r="AT164" s="133" t="e">
        <f t="shared" si="69"/>
        <v>#VALUE!</v>
      </c>
      <c r="AU164" s="133" t="e">
        <f t="shared" si="69"/>
        <v>#VALUE!</v>
      </c>
      <c r="AV164" s="133" t="e">
        <f t="shared" si="69"/>
        <v>#VALUE!</v>
      </c>
      <c r="AW164" s="133" t="e">
        <f t="shared" si="69"/>
        <v>#VALUE!</v>
      </c>
      <c r="AX164" s="133" t="e">
        <f t="shared" si="69"/>
        <v>#VALUE!</v>
      </c>
      <c r="AY164" s="133" t="e">
        <f t="shared" si="69"/>
        <v>#VALUE!</v>
      </c>
      <c r="AZ164" s="133" t="e">
        <f t="shared" si="69"/>
        <v>#VALUE!</v>
      </c>
      <c r="BA164" s="133" t="e">
        <f t="shared" si="69"/>
        <v>#VALUE!</v>
      </c>
      <c r="BB164" s="133" t="e">
        <f t="shared" si="69"/>
        <v>#VALUE!</v>
      </c>
      <c r="BC164" s="133" t="e">
        <f t="shared" si="69"/>
        <v>#VALUE!</v>
      </c>
      <c r="BD164" s="133" t="e">
        <f t="shared" si="69"/>
        <v>#VALUE!</v>
      </c>
      <c r="BE164" s="133" t="e">
        <f t="shared" si="69"/>
        <v>#VALUE!</v>
      </c>
      <c r="BF164" s="133" t="e">
        <f t="shared" si="69"/>
        <v>#VALUE!</v>
      </c>
      <c r="BG164" s="133" t="e">
        <f t="shared" si="69"/>
        <v>#VALUE!</v>
      </c>
      <c r="BH164" s="133" t="e">
        <f t="shared" si="69"/>
        <v>#VALUE!</v>
      </c>
      <c r="BI164" s="133" t="e">
        <f t="shared" si="69"/>
        <v>#VALUE!</v>
      </c>
      <c r="BJ164" s="133" t="e">
        <f t="shared" si="69"/>
        <v>#VALUE!</v>
      </c>
      <c r="BK164" s="133" t="e">
        <f t="shared" si="69"/>
        <v>#VALUE!</v>
      </c>
    </row>
    <row r="165" spans="2:63" x14ac:dyDescent="0.4">
      <c r="B165" s="394"/>
      <c r="C165" s="99" t="s">
        <v>435</v>
      </c>
      <c r="D165" s="99" t="s">
        <v>240</v>
      </c>
      <c r="E165" s="133">
        <f>1/((1/E163)+(1/E$202))</f>
        <v>180.20518858469819</v>
      </c>
      <c r="F165" s="133">
        <f t="shared" ref="F165:BK165" si="70">1/((1/F163)+(1/F$202))</f>
        <v>111.04781098066204</v>
      </c>
      <c r="G165" s="133">
        <f t="shared" si="70"/>
        <v>123.2748401649736</v>
      </c>
      <c r="H165" s="133">
        <f t="shared" si="70"/>
        <v>53.577519739717367</v>
      </c>
      <c r="I165" s="133" t="e">
        <f t="shared" si="70"/>
        <v>#VALUE!</v>
      </c>
      <c r="J165" s="133" t="e">
        <f t="shared" si="70"/>
        <v>#VALUE!</v>
      </c>
      <c r="K165" s="133" t="e">
        <f t="shared" si="70"/>
        <v>#VALUE!</v>
      </c>
      <c r="L165" s="133" t="e">
        <f t="shared" si="70"/>
        <v>#VALUE!</v>
      </c>
      <c r="M165" s="133" t="e">
        <f t="shared" si="70"/>
        <v>#VALUE!</v>
      </c>
      <c r="N165" s="131" t="e">
        <f t="shared" si="70"/>
        <v>#VALUE!</v>
      </c>
      <c r="O165" s="133" t="e">
        <f t="shared" si="70"/>
        <v>#VALUE!</v>
      </c>
      <c r="P165" s="133" t="e">
        <f t="shared" si="70"/>
        <v>#VALUE!</v>
      </c>
      <c r="Q165" s="133" t="e">
        <f t="shared" si="70"/>
        <v>#VALUE!</v>
      </c>
      <c r="R165" s="133" t="e">
        <f t="shared" si="70"/>
        <v>#VALUE!</v>
      </c>
      <c r="S165" s="133" t="e">
        <f t="shared" si="70"/>
        <v>#VALUE!</v>
      </c>
      <c r="T165" s="133" t="e">
        <f t="shared" si="70"/>
        <v>#VALUE!</v>
      </c>
      <c r="U165" s="133" t="e">
        <f t="shared" si="70"/>
        <v>#VALUE!</v>
      </c>
      <c r="V165" s="133" t="e">
        <f t="shared" si="70"/>
        <v>#VALUE!</v>
      </c>
      <c r="W165" s="133" t="e">
        <f t="shared" si="70"/>
        <v>#VALUE!</v>
      </c>
      <c r="X165" s="133" t="e">
        <f t="shared" si="70"/>
        <v>#VALUE!</v>
      </c>
      <c r="Y165" s="133" t="e">
        <f t="shared" si="70"/>
        <v>#VALUE!</v>
      </c>
      <c r="Z165" s="133" t="e">
        <f t="shared" si="70"/>
        <v>#VALUE!</v>
      </c>
      <c r="AA165" s="133" t="e">
        <f t="shared" si="70"/>
        <v>#VALUE!</v>
      </c>
      <c r="AB165" s="133" t="e">
        <f t="shared" si="70"/>
        <v>#VALUE!</v>
      </c>
      <c r="AC165" s="133" t="e">
        <f t="shared" si="70"/>
        <v>#VALUE!</v>
      </c>
      <c r="AD165" s="133" t="e">
        <f t="shared" si="70"/>
        <v>#VALUE!</v>
      </c>
      <c r="AE165" s="133" t="e">
        <f t="shared" si="70"/>
        <v>#VALUE!</v>
      </c>
      <c r="AF165" s="133" t="e">
        <f t="shared" si="70"/>
        <v>#VALUE!</v>
      </c>
      <c r="AG165" s="133" t="e">
        <f t="shared" si="70"/>
        <v>#VALUE!</v>
      </c>
      <c r="AH165" s="133" t="e">
        <f t="shared" si="70"/>
        <v>#VALUE!</v>
      </c>
      <c r="AI165" s="133" t="e">
        <f t="shared" si="70"/>
        <v>#VALUE!</v>
      </c>
      <c r="AJ165" s="133" t="e">
        <f t="shared" si="70"/>
        <v>#VALUE!</v>
      </c>
      <c r="AK165" s="133" t="e">
        <f t="shared" si="70"/>
        <v>#VALUE!</v>
      </c>
      <c r="AL165" s="133" t="e">
        <f t="shared" si="70"/>
        <v>#VALUE!</v>
      </c>
      <c r="AM165" s="133" t="e">
        <f t="shared" si="70"/>
        <v>#VALUE!</v>
      </c>
      <c r="AN165" s="133" t="e">
        <f t="shared" si="70"/>
        <v>#VALUE!</v>
      </c>
      <c r="AO165" s="133" t="e">
        <f t="shared" si="70"/>
        <v>#VALUE!</v>
      </c>
      <c r="AP165" s="133" t="e">
        <f t="shared" si="70"/>
        <v>#VALUE!</v>
      </c>
      <c r="AQ165" s="133" t="e">
        <f t="shared" si="70"/>
        <v>#VALUE!</v>
      </c>
      <c r="AR165" s="133" t="e">
        <f t="shared" si="70"/>
        <v>#VALUE!</v>
      </c>
      <c r="AS165" s="133" t="e">
        <f t="shared" si="70"/>
        <v>#VALUE!</v>
      </c>
      <c r="AT165" s="133" t="e">
        <f t="shared" si="70"/>
        <v>#VALUE!</v>
      </c>
      <c r="AU165" s="133" t="e">
        <f t="shared" si="70"/>
        <v>#VALUE!</v>
      </c>
      <c r="AV165" s="133" t="e">
        <f t="shared" si="70"/>
        <v>#VALUE!</v>
      </c>
      <c r="AW165" s="133" t="e">
        <f t="shared" si="70"/>
        <v>#VALUE!</v>
      </c>
      <c r="AX165" s="133" t="e">
        <f t="shared" si="70"/>
        <v>#VALUE!</v>
      </c>
      <c r="AY165" s="133" t="e">
        <f t="shared" si="70"/>
        <v>#VALUE!</v>
      </c>
      <c r="AZ165" s="133" t="e">
        <f t="shared" si="70"/>
        <v>#VALUE!</v>
      </c>
      <c r="BA165" s="133" t="e">
        <f t="shared" si="70"/>
        <v>#VALUE!</v>
      </c>
      <c r="BB165" s="133" t="e">
        <f t="shared" si="70"/>
        <v>#VALUE!</v>
      </c>
      <c r="BC165" s="133" t="e">
        <f t="shared" si="70"/>
        <v>#VALUE!</v>
      </c>
      <c r="BD165" s="133" t="e">
        <f t="shared" si="70"/>
        <v>#VALUE!</v>
      </c>
      <c r="BE165" s="133" t="e">
        <f t="shared" si="70"/>
        <v>#VALUE!</v>
      </c>
      <c r="BF165" s="133" t="e">
        <f t="shared" si="70"/>
        <v>#VALUE!</v>
      </c>
      <c r="BG165" s="133" t="e">
        <f t="shared" si="70"/>
        <v>#VALUE!</v>
      </c>
      <c r="BH165" s="133" t="e">
        <f t="shared" si="70"/>
        <v>#VALUE!</v>
      </c>
      <c r="BI165" s="133" t="e">
        <f t="shared" si="70"/>
        <v>#VALUE!</v>
      </c>
      <c r="BJ165" s="133" t="e">
        <f t="shared" si="70"/>
        <v>#VALUE!</v>
      </c>
      <c r="BK165" s="133" t="e">
        <f t="shared" si="70"/>
        <v>#VALUE!</v>
      </c>
    </row>
    <row r="166" spans="2:63" x14ac:dyDescent="0.4">
      <c r="B166" s="394"/>
      <c r="C166" s="99" t="s">
        <v>436</v>
      </c>
      <c r="D166" s="99" t="s">
        <v>239</v>
      </c>
      <c r="E166" s="133">
        <f>E161+E165*(E162+E163*((Tabelværdier!$B$61*E$200+Tabelværdier!$B$61*E$201)/(E$200+E$201)+(E160)/(E$200+E$201)))/E164</f>
        <v>5003.1427476614217</v>
      </c>
      <c r="F166" s="133">
        <f>F161+F165*(F162+F163*((Tabelværdier!$B$61*F$200+Tabelværdier!$B$61*F$201)/(F$200+F$201)+(F160)/(F$200+F$201)))/F164</f>
        <v>3546.7501689921196</v>
      </c>
      <c r="G166" s="133">
        <f>G161+G165*(G162+G163*((Tabelværdier!$B$61*G$200+Tabelværdier!$B$61*G$201)/(G$200+G$201)+(G160)/(G$200+G$201)))/G164</f>
        <v>3900.5168231248581</v>
      </c>
      <c r="H166" s="133">
        <f>H161+H165*(H162+H163*((Tabelværdier!$B$61*H$200+Tabelværdier!$B$61*H$201)/(H$200+H$201)+(H160)/(H$200+H$201)))/H164</f>
        <v>2627.8708771213937</v>
      </c>
      <c r="I166" s="133" t="e">
        <f>I161+I165*(I162+I163*((Tabelværdier!$B$61*I$200+Tabelværdier!$B$61*I$201)/(I$200+I$201)+(I160)/(I$200+I$201)))/I164</f>
        <v>#N/A</v>
      </c>
      <c r="J166" s="133" t="e">
        <f>J161+J165*(J162+J163*((Tabelværdier!$B$61*J$200+Tabelværdier!$B$61*J$201)/(J$200+J$201)+(J160)/(J$200+J$201)))/J164</f>
        <v>#N/A</v>
      </c>
      <c r="K166" s="133" t="e">
        <f>K161+K165*(K162+K163*((Tabelværdier!$B$61*K$200+Tabelværdier!$B$61*K$201)/(K$200+K$201)+(K160)/(K$200+K$201)))/K164</f>
        <v>#N/A</v>
      </c>
      <c r="L166" s="133" t="e">
        <f>L161+L165*(L162+L163*((Tabelværdier!$B$61*L$200+Tabelværdier!$B$61*L$201)/(L$200+L$201)+(L160)/(L$200+L$201)))/L164</f>
        <v>#N/A</v>
      </c>
      <c r="M166" s="133" t="e">
        <f>M161+M165*(M162+M163*((Tabelværdier!$B$61*M$200+Tabelværdier!$B$61*M$201)/(M$200+M$201)+(M160)/(M$200+M$201)))/M164</f>
        <v>#N/A</v>
      </c>
      <c r="N166" s="133" t="e">
        <f>N161+N165*(N162+N163*((Tabelværdier!$B$61*N$200+Tabelværdier!$B$61*N$201)/(N$200+N$201)+(N160)/(N$200+N$201)))/N164</f>
        <v>#N/A</v>
      </c>
      <c r="O166" s="133" t="e">
        <f>O161+O165*(O162+O163*((Tabelværdier!$B$61*O$200+Tabelværdier!$B$61*O$201)/(O$200+O$201)+(O160)/(O$200+O$201)))/O164</f>
        <v>#N/A</v>
      </c>
      <c r="P166" s="133" t="e">
        <f>P161+P165*(P162+P163*((Tabelværdier!$B$61*P$200+Tabelværdier!$B$61*P$201)/(P$200+P$201)+(P160)/(P$200+P$201)))/P164</f>
        <v>#N/A</v>
      </c>
      <c r="Q166" s="133" t="e">
        <f>Q161+Q165*(Q162+Q163*((Tabelværdier!$B$61*Q$200+Tabelværdier!$B$61*Q$201)/(Q$200+Q$201)+(Q160)/(Q$200+Q$201)))/Q164</f>
        <v>#N/A</v>
      </c>
      <c r="R166" s="133" t="e">
        <f>R161+R165*(R162+R163*((Tabelværdier!$B$61*R$200+Tabelværdier!$B$61*R$201)/(R$200+R$201)+(R160)/(R$200+R$201)))/R164</f>
        <v>#N/A</v>
      </c>
      <c r="S166" s="133" t="e">
        <f>S161+S165*(S162+S163*((Tabelværdier!$B$61*S$200+Tabelværdier!$B$61*S$201)/(S$200+S$201)+(S160)/(S$200+S$201)))/S164</f>
        <v>#N/A</v>
      </c>
      <c r="T166" s="133" t="e">
        <f>T161+T165*(T162+T163*((Tabelværdier!$B$61*T$200+Tabelværdier!$B$61*T$201)/(T$200+T$201)+(T160)/(T$200+T$201)))/T164</f>
        <v>#N/A</v>
      </c>
      <c r="U166" s="133" t="e">
        <f>U161+U165*(U162+U163*((Tabelværdier!$B$61*U$200+Tabelværdier!$B$61*U$201)/(U$200+U$201)+(U160)/(U$200+U$201)))/U164</f>
        <v>#N/A</v>
      </c>
      <c r="V166" s="133" t="e">
        <f>V161+V165*(V162+V163*((Tabelværdier!$B$61*V$200+Tabelværdier!$B$61*V$201)/(V$200+V$201)+(V160)/(V$200+V$201)))/V164</f>
        <v>#N/A</v>
      </c>
      <c r="W166" s="133" t="e">
        <f>W161+W165*(W162+W163*((Tabelværdier!$B$61*W$200+Tabelværdier!$B$61*W$201)/(W$200+W$201)+(W160)/(W$200+W$201)))/W164</f>
        <v>#N/A</v>
      </c>
      <c r="X166" s="133" t="e">
        <f>X161+X165*(X162+X163*((Tabelværdier!$B$61*X$200+Tabelværdier!$B$61*X$201)/(X$200+X$201)+(X160)/(X$200+X$201)))/X164</f>
        <v>#N/A</v>
      </c>
      <c r="Y166" s="133" t="e">
        <f>Y161+Y165*(Y162+Y163*((Tabelværdier!$B$61*Y$200+Tabelværdier!$B$61*Y$201)/(Y$200+Y$201)+(Y160)/(Y$200+Y$201)))/Y164</f>
        <v>#N/A</v>
      </c>
      <c r="Z166" s="133" t="e">
        <f>Z161+Z165*(Z162+Z163*((Tabelværdier!$B$61*Z$200+Tabelværdier!$B$61*Z$201)/(Z$200+Z$201)+(Z160)/(Z$200+Z$201)))/Z164</f>
        <v>#N/A</v>
      </c>
      <c r="AA166" s="133" t="e">
        <f>AA161+AA165*(AA162+AA163*((Tabelværdier!$B$61*AA$200+Tabelværdier!$B$61*AA$201)/(AA$200+AA$201)+(AA160)/(AA$200+AA$201)))/AA164</f>
        <v>#N/A</v>
      </c>
      <c r="AB166" s="133" t="e">
        <f>AB161+AB165*(AB162+AB163*((Tabelværdier!$B$61*AB$200+Tabelværdier!$B$61*AB$201)/(AB$200+AB$201)+(AB160)/(AB$200+AB$201)))/AB164</f>
        <v>#N/A</v>
      </c>
      <c r="AC166" s="133" t="e">
        <f>AC161+AC165*(AC162+AC163*((Tabelværdier!$B$61*AC$200+Tabelværdier!$B$61*AC$201)/(AC$200+AC$201)+(AC160)/(AC$200+AC$201)))/AC164</f>
        <v>#N/A</v>
      </c>
      <c r="AD166" s="133" t="e">
        <f>AD161+AD165*(AD162+AD163*((Tabelværdier!$B$61*AD$200+Tabelværdier!$B$61*AD$201)/(AD$200+AD$201)+(AD160)/(AD$200+AD$201)))/AD164</f>
        <v>#N/A</v>
      </c>
      <c r="AE166" s="133" t="e">
        <f>AE161+AE165*(AE162+AE163*((Tabelværdier!$B$61*AE$200+Tabelværdier!$B$61*AE$201)/(AE$200+AE$201)+(AE160)/(AE$200+AE$201)))/AE164</f>
        <v>#N/A</v>
      </c>
      <c r="AF166" s="133" t="e">
        <f>AF161+AF165*(AF162+AF163*((Tabelværdier!$B$61*AF$200+Tabelværdier!$B$61*AF$201)/(AF$200+AF$201)+(AF160)/(AF$200+AF$201)))/AF164</f>
        <v>#N/A</v>
      </c>
      <c r="AG166" s="133" t="e">
        <f>AG161+AG165*(AG162+AG163*((Tabelværdier!$B$61*AG$200+Tabelværdier!$B$61*AG$201)/(AG$200+AG$201)+(AG160)/(AG$200+AG$201)))/AG164</f>
        <v>#N/A</v>
      </c>
      <c r="AH166" s="133" t="e">
        <f>AH161+AH165*(AH162+AH163*((Tabelværdier!$B$61*AH$200+Tabelværdier!$B$61*AH$201)/(AH$200+AH$201)+(AH160)/(AH$200+AH$201)))/AH164</f>
        <v>#N/A</v>
      </c>
      <c r="AI166" s="133" t="e">
        <f>AI161+AI165*(AI162+AI163*((Tabelværdier!$B$61*AI$200+Tabelværdier!$B$61*AI$201)/(AI$200+AI$201)+(AI160)/(AI$200+AI$201)))/AI164</f>
        <v>#N/A</v>
      </c>
      <c r="AJ166" s="133" t="e">
        <f>AJ161+AJ165*(AJ162+AJ163*((Tabelværdier!$B$61*AJ$200+Tabelværdier!$B$61*AJ$201)/(AJ$200+AJ$201)+(AJ160)/(AJ$200+AJ$201)))/AJ164</f>
        <v>#N/A</v>
      </c>
      <c r="AK166" s="133" t="e">
        <f>AK161+AK165*(AK162+AK163*((Tabelværdier!$B$61*AK$200+Tabelværdier!$B$61*AK$201)/(AK$200+AK$201)+(AK160)/(AK$200+AK$201)))/AK164</f>
        <v>#N/A</v>
      </c>
      <c r="AL166" s="133" t="e">
        <f>AL161+AL165*(AL162+AL163*((Tabelværdier!$B$61*AL$200+Tabelværdier!$B$61*AL$201)/(AL$200+AL$201)+(AL160)/(AL$200+AL$201)))/AL164</f>
        <v>#N/A</v>
      </c>
      <c r="AM166" s="133" t="e">
        <f>AM161+AM165*(AM162+AM163*((Tabelværdier!$B$61*AM$200+Tabelværdier!$B$61*AM$201)/(AM$200+AM$201)+(AM160)/(AM$200+AM$201)))/AM164</f>
        <v>#N/A</v>
      </c>
      <c r="AN166" s="133" t="e">
        <f>AN161+AN165*(AN162+AN163*((Tabelværdier!$B$61*AN$200+Tabelværdier!$B$61*AN$201)/(AN$200+AN$201)+(AN160)/(AN$200+AN$201)))/AN164</f>
        <v>#N/A</v>
      </c>
      <c r="AO166" s="133" t="e">
        <f>AO161+AO165*(AO162+AO163*((Tabelværdier!$B$61*AO$200+Tabelværdier!$B$61*AO$201)/(AO$200+AO$201)+(AO160)/(AO$200+AO$201)))/AO164</f>
        <v>#N/A</v>
      </c>
      <c r="AP166" s="133" t="e">
        <f>AP161+AP165*(AP162+AP163*((Tabelværdier!$B$61*AP$200+Tabelværdier!$B$61*AP$201)/(AP$200+AP$201)+(AP160)/(AP$200+AP$201)))/AP164</f>
        <v>#N/A</v>
      </c>
      <c r="AQ166" s="133" t="e">
        <f>AQ161+AQ165*(AQ162+AQ163*((Tabelværdier!$B$61*AQ$200+Tabelværdier!$B$61*AQ$201)/(AQ$200+AQ$201)+(AQ160)/(AQ$200+AQ$201)))/AQ164</f>
        <v>#N/A</v>
      </c>
      <c r="AR166" s="133" t="e">
        <f>AR161+AR165*(AR162+AR163*((Tabelværdier!$B$61*AR$200+Tabelværdier!$B$61*AR$201)/(AR$200+AR$201)+(AR160)/(AR$200+AR$201)))/AR164</f>
        <v>#N/A</v>
      </c>
      <c r="AS166" s="133" t="e">
        <f>AS161+AS165*(AS162+AS163*((Tabelværdier!$B$61*AS$200+Tabelværdier!$B$61*AS$201)/(AS$200+AS$201)+(AS160)/(AS$200+AS$201)))/AS164</f>
        <v>#N/A</v>
      </c>
      <c r="AT166" s="133" t="e">
        <f>AT161+AT165*(AT162+AT163*((Tabelværdier!$B$61*AT$200+Tabelværdier!$B$61*AT$201)/(AT$200+AT$201)+(AT160)/(AT$200+AT$201)))/AT164</f>
        <v>#N/A</v>
      </c>
      <c r="AU166" s="133" t="e">
        <f>AU161+AU165*(AU162+AU163*((Tabelværdier!$B$61*AU$200+Tabelværdier!$B$61*AU$201)/(AU$200+AU$201)+(AU160)/(AU$200+AU$201)))/AU164</f>
        <v>#N/A</v>
      </c>
      <c r="AV166" s="133" t="e">
        <f>AV161+AV165*(AV162+AV163*((Tabelværdier!$B$61*AV$200+Tabelværdier!$B$61*AV$201)/(AV$200+AV$201)+(AV160)/(AV$200+AV$201)))/AV164</f>
        <v>#N/A</v>
      </c>
      <c r="AW166" s="133" t="e">
        <f>AW161+AW165*(AW162+AW163*((Tabelværdier!$B$61*AW$200+Tabelværdier!$B$61*AW$201)/(AW$200+AW$201)+(AW160)/(AW$200+AW$201)))/AW164</f>
        <v>#N/A</v>
      </c>
      <c r="AX166" s="133" t="e">
        <f>AX161+AX165*(AX162+AX163*((Tabelværdier!$B$61*AX$200+Tabelværdier!$B$61*AX$201)/(AX$200+AX$201)+(AX160)/(AX$200+AX$201)))/AX164</f>
        <v>#N/A</v>
      </c>
      <c r="AY166" s="133" t="e">
        <f>AY161+AY165*(AY162+AY163*((Tabelværdier!$B$61*AY$200+Tabelværdier!$B$61*AY$201)/(AY$200+AY$201)+(AY160)/(AY$200+AY$201)))/AY164</f>
        <v>#N/A</v>
      </c>
      <c r="AZ166" s="133" t="e">
        <f>AZ161+AZ165*(AZ162+AZ163*((Tabelværdier!$B$61*AZ$200+Tabelværdier!$B$61*AZ$201)/(AZ$200+AZ$201)+(AZ160)/(AZ$200+AZ$201)))/AZ164</f>
        <v>#N/A</v>
      </c>
      <c r="BA166" s="133" t="e">
        <f>BA161+BA165*(BA162+BA163*((Tabelværdier!$B$61*BA$200+Tabelværdier!$B$61*BA$201)/(BA$200+BA$201)+(BA160)/(BA$200+BA$201)))/BA164</f>
        <v>#N/A</v>
      </c>
      <c r="BB166" s="133" t="e">
        <f>BB161+BB165*(BB162+BB163*((Tabelværdier!$B$61*BB$200+Tabelværdier!$B$61*BB$201)/(BB$200+BB$201)+(BB160)/(BB$200+BB$201)))/BB164</f>
        <v>#N/A</v>
      </c>
      <c r="BC166" s="133" t="e">
        <f>BC161+BC165*(BC162+BC163*((Tabelværdier!$B$61*BC$200+Tabelværdier!$B$61*BC$201)/(BC$200+BC$201)+(BC160)/(BC$200+BC$201)))/BC164</f>
        <v>#N/A</v>
      </c>
      <c r="BD166" s="133" t="e">
        <f>BD161+BD165*(BD162+BD163*((Tabelværdier!$B$61*BD$200+Tabelværdier!$B$61*BD$201)/(BD$200+BD$201)+(BD160)/(BD$200+BD$201)))/BD164</f>
        <v>#N/A</v>
      </c>
      <c r="BE166" s="133" t="e">
        <f>BE161+BE165*(BE162+BE163*((Tabelværdier!$B$61*BE$200+Tabelværdier!$B$61*BE$201)/(BE$200+BE$201)+(BE160)/(BE$200+BE$201)))/BE164</f>
        <v>#N/A</v>
      </c>
      <c r="BF166" s="133" t="e">
        <f>BF161+BF165*(BF162+BF163*((Tabelværdier!$B$61*BF$200+Tabelværdier!$B$61*BF$201)/(BF$200+BF$201)+(BF160)/(BF$200+BF$201)))/BF164</f>
        <v>#N/A</v>
      </c>
      <c r="BG166" s="133" t="e">
        <f>BG161+BG165*(BG162+BG163*((Tabelværdier!$B$61*BG$200+Tabelværdier!$B$61*BG$201)/(BG$200+BG$201)+(BG160)/(BG$200+BG$201)))/BG164</f>
        <v>#N/A</v>
      </c>
      <c r="BH166" s="133" t="e">
        <f>BH161+BH165*(BH162+BH163*((Tabelværdier!$B$61*BH$200+Tabelværdier!$B$61*BH$201)/(BH$200+BH$201)+(BH160)/(BH$200+BH$201)))/BH164</f>
        <v>#N/A</v>
      </c>
      <c r="BI166" s="133" t="e">
        <f>BI161+BI165*(BI162+BI163*((Tabelværdier!$B$61*BI$200+Tabelværdier!$B$61*BI$201)/(BI$200+BI$201)+(BI160)/(BI$200+BI$201)))/BI164</f>
        <v>#N/A</v>
      </c>
      <c r="BJ166" s="133" t="e">
        <f>BJ161+BJ165*(BJ162+BJ163*((Tabelværdier!$B$61*BJ$200+Tabelværdier!$B$61*BJ$201)/(BJ$200+BJ$201)+(BJ160)/(BJ$200+BJ$201)))/BJ164</f>
        <v>#N/A</v>
      </c>
      <c r="BK166" s="133" t="e">
        <f>BK161+BK165*(BK162+BK163*((Tabelværdier!$B$61*BK$200+Tabelværdier!$B$61*BK$201)/(BK$200+BK$201)+(BK160)/(BK$200+BK$201)))/BK164</f>
        <v>#N/A</v>
      </c>
    </row>
    <row r="167" spans="2:63" x14ac:dyDescent="0.4">
      <c r="B167" t="s">
        <v>161</v>
      </c>
      <c r="C167" s="99" t="s">
        <v>437</v>
      </c>
      <c r="D167" s="99" t="s">
        <v>241</v>
      </c>
      <c r="E167" s="134">
        <f>MAX((((E141*(E$204*3600/Tabelværdier!$B$75*E$14-0.5*(E165))+E166)/(E$204*3600/Tabelværdier!$B$75*E$14+0.5*(E165)))+Tabelværdier!$B$71)/2,E143)</f>
        <v>23.391439283570843</v>
      </c>
      <c r="F167" s="134">
        <f>MAX((((F141*(F$204*3600/Tabelværdier!$B$75*F$14-0.5*(F165))+F166)/(F$204*3600/Tabelværdier!$B$75*F$14+0.5*(F165)))+Tabelværdier!$B$71)/2,F143)</f>
        <v>25.577829722257992</v>
      </c>
      <c r="G167" s="134">
        <f>MAX((((G141*(G$204*3600/Tabelværdier!$B$75*G$14-0.5*(G165))+G166)/(G$204*3600/Tabelværdier!$B$75*G$14+0.5*(G165)))+Tabelværdier!$B$71)/2,G143)</f>
        <v>24.369928129101062</v>
      </c>
      <c r="H167" s="134">
        <f>MAX((((H141*(H$204*3600/Tabelværdier!$B$75*H$14-0.5*(H165))+H166)/(H$204*3600/Tabelværdier!$B$75*H$14+0.5*(H165)))+Tabelværdier!$B$71)/2,H143)</f>
        <v>25.584767098685013</v>
      </c>
      <c r="I167" s="134" t="e">
        <f>MAX((((I141*(I$204*3600/Tabelværdier!$B$75*I$14-0.5*(I165))+I166)/(I$204*3600/Tabelværdier!$B$75*I$14+0.5*(I165)))+Tabelværdier!$B$71)/2,I143)</f>
        <v>#N/A</v>
      </c>
      <c r="J167" s="134" t="e">
        <f>MAX((((J141*(J$204*3600/Tabelværdier!$B$75*J$14-0.5*(J165))+J166)/(J$204*3600/Tabelværdier!$B$75*J$14+0.5*(J165)))+Tabelværdier!$B$71)/2,J143)</f>
        <v>#N/A</v>
      </c>
      <c r="K167" s="134" t="e">
        <f>MAX((((K141*(K$204*3600/Tabelværdier!$B$75*K$14-0.5*(K165))+K166)/(K$204*3600/Tabelværdier!$B$75*K$14+0.5*(K165)))+Tabelværdier!$B$71)/2,K143)</f>
        <v>#N/A</v>
      </c>
      <c r="L167" s="134" t="e">
        <f>MAX((((L141*(L$204*3600/Tabelværdier!$B$75*L$14-0.5*(L165))+L166)/(L$204*3600/Tabelværdier!$B$75*L$14+0.5*(L165)))+Tabelværdier!$B$71)/2,L143)</f>
        <v>#N/A</v>
      </c>
      <c r="M167" s="134" t="e">
        <f>MAX((((M141*(M$204*3600/Tabelværdier!$B$75*M$14-0.5*(M165))+M166)/(M$204*3600/Tabelværdier!$B$75*M$14+0.5*(M165)))+Tabelværdier!$B$71)/2,M143)</f>
        <v>#N/A</v>
      </c>
      <c r="N167" s="134" t="e">
        <f>MAX((((N141*(N$204*3600/Tabelværdier!$B$75*N$14-0.5*(N165))+N166)/(N$204*3600/Tabelværdier!$B$75*N$14+0.5*(N165)))+Tabelværdier!$B$71)/2,N143)</f>
        <v>#N/A</v>
      </c>
      <c r="O167" s="134" t="e">
        <f>MAX((((O141*(O$204*3600/Tabelværdier!$B$75*O$14-0.5*(O165))+O166)/(O$204*3600/Tabelværdier!$B$75*O$14+0.5*(O165)))+Tabelværdier!$B$71)/2,O143)</f>
        <v>#N/A</v>
      </c>
      <c r="P167" s="134" t="e">
        <f>MAX((((P141*(P$204*3600/Tabelværdier!$B$75*P$14-0.5*(P165))+P166)/(P$204*3600/Tabelværdier!$B$75*P$14+0.5*(P165)))+Tabelværdier!$B$71)/2,P143)</f>
        <v>#N/A</v>
      </c>
      <c r="Q167" s="134" t="e">
        <f>MAX((((Q141*(Q$204*3600/Tabelværdier!$B$75*Q$14-0.5*(Q165))+Q166)/(Q$204*3600/Tabelværdier!$B$75*Q$14+0.5*(Q165)))+Tabelværdier!$B$71)/2,Q143)</f>
        <v>#N/A</v>
      </c>
      <c r="R167" s="134" t="e">
        <f>MAX((((R141*(R$204*3600/Tabelværdier!$B$75*R$14-0.5*(R165))+R166)/(R$204*3600/Tabelværdier!$B$75*R$14+0.5*(R165)))+Tabelværdier!$B$71)/2,R143)</f>
        <v>#N/A</v>
      </c>
      <c r="S167" s="134" t="e">
        <f>MAX((((S141*(S$204*3600/Tabelværdier!$B$75*S$14-0.5*(S165))+S166)/(S$204*3600/Tabelværdier!$B$75*S$14+0.5*(S165)))+Tabelværdier!$B$71)/2,S143)</f>
        <v>#N/A</v>
      </c>
      <c r="T167" s="134" t="e">
        <f>MAX((((T141*(T$204*3600/Tabelværdier!$B$75*T$14-0.5*(T165))+T166)/(T$204*3600/Tabelværdier!$B$75*T$14+0.5*(T165)))+Tabelværdier!$B$71)/2,T143)</f>
        <v>#N/A</v>
      </c>
      <c r="U167" s="134" t="e">
        <f>MAX((((U141*(U$204*3600/Tabelværdier!$B$75*U$14-0.5*(U165))+U166)/(U$204*3600/Tabelværdier!$B$75*U$14+0.5*(U165)))+Tabelværdier!$B$71)/2,U143)</f>
        <v>#N/A</v>
      </c>
      <c r="V167" s="134" t="e">
        <f>MAX((((V141*(V$204*3600/Tabelværdier!$B$75*V$14-0.5*(V165))+V166)/(V$204*3600/Tabelværdier!$B$75*V$14+0.5*(V165)))+Tabelværdier!$B$71)/2,V143)</f>
        <v>#N/A</v>
      </c>
      <c r="W167" s="134" t="e">
        <f>MAX((((W141*(W$204*3600/Tabelværdier!$B$75*W$14-0.5*(W165))+W166)/(W$204*3600/Tabelværdier!$B$75*W$14+0.5*(W165)))+Tabelværdier!$B$71)/2,W143)</f>
        <v>#N/A</v>
      </c>
      <c r="X167" s="134" t="e">
        <f>MAX((((X141*(X$204*3600/Tabelværdier!$B$75*X$14-0.5*(X165))+X166)/(X$204*3600/Tabelværdier!$B$75*X$14+0.5*(X165)))+Tabelværdier!$B$71)/2,X143)</f>
        <v>#N/A</v>
      </c>
      <c r="Y167" s="134" t="e">
        <f>MAX((((Y141*(Y$204*3600/Tabelværdier!$B$75*Y$14-0.5*(Y165))+Y166)/(Y$204*3600/Tabelværdier!$B$75*Y$14+0.5*(Y165)))+Tabelværdier!$B$71)/2,Y143)</f>
        <v>#N/A</v>
      </c>
      <c r="Z167" s="134" t="e">
        <f>MAX((((Z141*(Z$204*3600/Tabelværdier!$B$75*Z$14-0.5*(Z165))+Z166)/(Z$204*3600/Tabelværdier!$B$75*Z$14+0.5*(Z165)))+Tabelværdier!$B$71)/2,Z143)</f>
        <v>#N/A</v>
      </c>
      <c r="AA167" s="134" t="e">
        <f>MAX((((AA141*(AA$204*3600/Tabelværdier!$B$75*AA$14-0.5*(AA165))+AA166)/(AA$204*3600/Tabelværdier!$B$75*AA$14+0.5*(AA165)))+Tabelværdier!$B$71)/2,AA143)</f>
        <v>#N/A</v>
      </c>
      <c r="AB167" s="134" t="e">
        <f>MAX((((AB141*(AB$204*3600/Tabelværdier!$B$75*AB$14-0.5*(AB165))+AB166)/(AB$204*3600/Tabelværdier!$B$75*AB$14+0.5*(AB165)))+Tabelværdier!$B$71)/2,AB143)</f>
        <v>#N/A</v>
      </c>
      <c r="AC167" s="134" t="e">
        <f>MAX((((AC141*(AC$204*3600/Tabelværdier!$B$75*AC$14-0.5*(AC165))+AC166)/(AC$204*3600/Tabelværdier!$B$75*AC$14+0.5*(AC165)))+Tabelværdier!$B$71)/2,AC143)</f>
        <v>#N/A</v>
      </c>
      <c r="AD167" s="134" t="e">
        <f>MAX((((AD141*(AD$204*3600/Tabelværdier!$B$75*AD$14-0.5*(AD165))+AD166)/(AD$204*3600/Tabelværdier!$B$75*AD$14+0.5*(AD165)))+Tabelværdier!$B$71)/2,AD143)</f>
        <v>#N/A</v>
      </c>
      <c r="AE167" s="134" t="e">
        <f>MAX((((AE141*(AE$204*3600/Tabelværdier!$B$75*AE$14-0.5*(AE165))+AE166)/(AE$204*3600/Tabelværdier!$B$75*AE$14+0.5*(AE165)))+Tabelværdier!$B$71)/2,AE143)</f>
        <v>#N/A</v>
      </c>
      <c r="AF167" s="134" t="e">
        <f>MAX((((AF141*(AF$204*3600/Tabelværdier!$B$75*AF$14-0.5*(AF165))+AF166)/(AF$204*3600/Tabelværdier!$B$75*AF$14+0.5*(AF165)))+Tabelværdier!$B$71)/2,AF143)</f>
        <v>#N/A</v>
      </c>
      <c r="AG167" s="134" t="e">
        <f>MAX((((AG141*(AG$204*3600/Tabelværdier!$B$75*AG$14-0.5*(AG165))+AG166)/(AG$204*3600/Tabelværdier!$B$75*AG$14+0.5*(AG165)))+Tabelværdier!$B$71)/2,AG143)</f>
        <v>#N/A</v>
      </c>
      <c r="AH167" s="134" t="e">
        <f>MAX((((AH141*(AH$204*3600/Tabelværdier!$B$75*AH$14-0.5*(AH165))+AH166)/(AH$204*3600/Tabelværdier!$B$75*AH$14+0.5*(AH165)))+Tabelværdier!$B$71)/2,AH143)</f>
        <v>#N/A</v>
      </c>
      <c r="AI167" s="134" t="e">
        <f>MAX((((AI141*(AI$204*3600/Tabelværdier!$B$75*AI$14-0.5*(AI165))+AI166)/(AI$204*3600/Tabelværdier!$B$75*AI$14+0.5*(AI165)))+Tabelværdier!$B$71)/2,AI143)</f>
        <v>#N/A</v>
      </c>
      <c r="AJ167" s="134" t="e">
        <f>MAX((((AJ141*(AJ$204*3600/Tabelværdier!$B$75*AJ$14-0.5*(AJ165))+AJ166)/(AJ$204*3600/Tabelværdier!$B$75*AJ$14+0.5*(AJ165)))+Tabelværdier!$B$71)/2,AJ143)</f>
        <v>#N/A</v>
      </c>
      <c r="AK167" s="134" t="e">
        <f>MAX((((AK141*(AK$204*3600/Tabelværdier!$B$75*AK$14-0.5*(AK165))+AK166)/(AK$204*3600/Tabelværdier!$B$75*AK$14+0.5*(AK165)))+Tabelværdier!$B$71)/2,AK143)</f>
        <v>#N/A</v>
      </c>
      <c r="AL167" s="134" t="e">
        <f>MAX((((AL141*(AL$204*3600/Tabelværdier!$B$75*AL$14-0.5*(AL165))+AL166)/(AL$204*3600/Tabelværdier!$B$75*AL$14+0.5*(AL165)))+Tabelværdier!$B$71)/2,AL143)</f>
        <v>#N/A</v>
      </c>
      <c r="AM167" s="134" t="e">
        <f>MAX((((AM141*(AM$204*3600/Tabelværdier!$B$75*AM$14-0.5*(AM165))+AM166)/(AM$204*3600/Tabelværdier!$B$75*AM$14+0.5*(AM165)))+Tabelværdier!$B$71)/2,AM143)</f>
        <v>#N/A</v>
      </c>
      <c r="AN167" s="134" t="e">
        <f>MAX((((AN141*(AN$204*3600/Tabelværdier!$B$75*AN$14-0.5*(AN165))+AN166)/(AN$204*3600/Tabelværdier!$B$75*AN$14+0.5*(AN165)))+Tabelværdier!$B$71)/2,AN143)</f>
        <v>#N/A</v>
      </c>
      <c r="AO167" s="134" t="e">
        <f>MAX((((AO141*(AO$204*3600/Tabelværdier!$B$75*AO$14-0.5*(AO165))+AO166)/(AO$204*3600/Tabelværdier!$B$75*AO$14+0.5*(AO165)))+Tabelværdier!$B$71)/2,AO143)</f>
        <v>#N/A</v>
      </c>
      <c r="AP167" s="134" t="e">
        <f>MAX((((AP141*(AP$204*3600/Tabelværdier!$B$75*AP$14-0.5*(AP165))+AP166)/(AP$204*3600/Tabelværdier!$B$75*AP$14+0.5*(AP165)))+Tabelværdier!$B$71)/2,AP143)</f>
        <v>#N/A</v>
      </c>
      <c r="AQ167" s="134" t="e">
        <f>MAX((((AQ141*(AQ$204*3600/Tabelværdier!$B$75*AQ$14-0.5*(AQ165))+AQ166)/(AQ$204*3600/Tabelværdier!$B$75*AQ$14+0.5*(AQ165)))+Tabelværdier!$B$71)/2,AQ143)</f>
        <v>#N/A</v>
      </c>
      <c r="AR167" s="134" t="e">
        <f>MAX((((AR141*(AR$204*3600/Tabelværdier!$B$75*AR$14-0.5*(AR165))+AR166)/(AR$204*3600/Tabelværdier!$B$75*AR$14+0.5*(AR165)))+Tabelværdier!$B$71)/2,AR143)</f>
        <v>#N/A</v>
      </c>
      <c r="AS167" s="134" t="e">
        <f>MAX((((AS141*(AS$204*3600/Tabelværdier!$B$75*AS$14-0.5*(AS165))+AS166)/(AS$204*3600/Tabelværdier!$B$75*AS$14+0.5*(AS165)))+Tabelværdier!$B$71)/2,AS143)</f>
        <v>#N/A</v>
      </c>
      <c r="AT167" s="134" t="e">
        <f>MAX((((AT141*(AT$204*3600/Tabelværdier!$B$75*AT$14-0.5*(AT165))+AT166)/(AT$204*3600/Tabelværdier!$B$75*AT$14+0.5*(AT165)))+Tabelværdier!$B$71)/2,AT143)</f>
        <v>#N/A</v>
      </c>
      <c r="AU167" s="134" t="e">
        <f>MAX((((AU141*(AU$204*3600/Tabelværdier!$B$75*AU$14-0.5*(AU165))+AU166)/(AU$204*3600/Tabelværdier!$B$75*AU$14+0.5*(AU165)))+Tabelværdier!$B$71)/2,AU143)</f>
        <v>#N/A</v>
      </c>
      <c r="AV167" s="134" t="e">
        <f>MAX((((AV141*(AV$204*3600/Tabelværdier!$B$75*AV$14-0.5*(AV165))+AV166)/(AV$204*3600/Tabelværdier!$B$75*AV$14+0.5*(AV165)))+Tabelværdier!$B$71)/2,AV143)</f>
        <v>#N/A</v>
      </c>
      <c r="AW167" s="134" t="e">
        <f>MAX((((AW141*(AW$204*3600/Tabelværdier!$B$75*AW$14-0.5*(AW165))+AW166)/(AW$204*3600/Tabelværdier!$B$75*AW$14+0.5*(AW165)))+Tabelværdier!$B$71)/2,AW143)</f>
        <v>#N/A</v>
      </c>
      <c r="AX167" s="134" t="e">
        <f>MAX((((AX141*(AX$204*3600/Tabelværdier!$B$75*AX$14-0.5*(AX165))+AX166)/(AX$204*3600/Tabelværdier!$B$75*AX$14+0.5*(AX165)))+Tabelværdier!$B$71)/2,AX143)</f>
        <v>#N/A</v>
      </c>
      <c r="AY167" s="134" t="e">
        <f>MAX((((AY141*(AY$204*3600/Tabelværdier!$B$75*AY$14-0.5*(AY165))+AY166)/(AY$204*3600/Tabelværdier!$B$75*AY$14+0.5*(AY165)))+Tabelværdier!$B$71)/2,AY143)</f>
        <v>#N/A</v>
      </c>
      <c r="AZ167" s="134" t="e">
        <f>MAX((((AZ141*(AZ$204*3600/Tabelværdier!$B$75*AZ$14-0.5*(AZ165))+AZ166)/(AZ$204*3600/Tabelværdier!$B$75*AZ$14+0.5*(AZ165)))+Tabelværdier!$B$71)/2,AZ143)</f>
        <v>#N/A</v>
      </c>
      <c r="BA167" s="134" t="e">
        <f>MAX((((BA141*(BA$204*3600/Tabelværdier!$B$75*BA$14-0.5*(BA165))+BA166)/(BA$204*3600/Tabelværdier!$B$75*BA$14+0.5*(BA165)))+Tabelværdier!$B$71)/2,BA143)</f>
        <v>#N/A</v>
      </c>
      <c r="BB167" s="134" t="e">
        <f>MAX((((BB141*(BB$204*3600/Tabelværdier!$B$75*BB$14-0.5*(BB165))+BB166)/(BB$204*3600/Tabelværdier!$B$75*BB$14+0.5*(BB165)))+Tabelværdier!$B$71)/2,BB143)</f>
        <v>#N/A</v>
      </c>
      <c r="BC167" s="134" t="e">
        <f>MAX((((BC141*(BC$204*3600/Tabelværdier!$B$75*BC$14-0.5*(BC165))+BC166)/(BC$204*3600/Tabelværdier!$B$75*BC$14+0.5*(BC165)))+Tabelværdier!$B$71)/2,BC143)</f>
        <v>#N/A</v>
      </c>
      <c r="BD167" s="134" t="e">
        <f>MAX((((BD141*(BD$204*3600/Tabelværdier!$B$75*BD$14-0.5*(BD165))+BD166)/(BD$204*3600/Tabelværdier!$B$75*BD$14+0.5*(BD165)))+Tabelværdier!$B$71)/2,BD143)</f>
        <v>#N/A</v>
      </c>
      <c r="BE167" s="134" t="e">
        <f>MAX((((BE141*(BE$204*3600/Tabelværdier!$B$75*BE$14-0.5*(BE165))+BE166)/(BE$204*3600/Tabelværdier!$B$75*BE$14+0.5*(BE165)))+Tabelværdier!$B$71)/2,BE143)</f>
        <v>#N/A</v>
      </c>
      <c r="BF167" s="134" t="e">
        <f>MAX((((BF141*(BF$204*3600/Tabelværdier!$B$75*BF$14-0.5*(BF165))+BF166)/(BF$204*3600/Tabelværdier!$B$75*BF$14+0.5*(BF165)))+Tabelværdier!$B$71)/2,BF143)</f>
        <v>#N/A</v>
      </c>
      <c r="BG167" s="134" t="e">
        <f>MAX((((BG141*(BG$204*3600/Tabelværdier!$B$75*BG$14-0.5*(BG165))+BG166)/(BG$204*3600/Tabelværdier!$B$75*BG$14+0.5*(BG165)))+Tabelværdier!$B$71)/2,BG143)</f>
        <v>#N/A</v>
      </c>
      <c r="BH167" s="134" t="e">
        <f>MAX((((BH141*(BH$204*3600/Tabelværdier!$B$75*BH$14-0.5*(BH165))+BH166)/(BH$204*3600/Tabelværdier!$B$75*BH$14+0.5*(BH165)))+Tabelværdier!$B$71)/2,BH143)</f>
        <v>#N/A</v>
      </c>
      <c r="BI167" s="134" t="e">
        <f>MAX((((BI141*(BI$204*3600/Tabelværdier!$B$75*BI$14-0.5*(BI165))+BI166)/(BI$204*3600/Tabelværdier!$B$75*BI$14+0.5*(BI165)))+Tabelværdier!$B$71)/2,BI143)</f>
        <v>#N/A</v>
      </c>
      <c r="BJ167" s="134" t="e">
        <f>MAX((((BJ141*(BJ$204*3600/Tabelværdier!$B$75*BJ$14-0.5*(BJ165))+BJ166)/(BJ$204*3600/Tabelværdier!$B$75*BJ$14+0.5*(BJ165)))+Tabelværdier!$B$71)/2,BJ143)</f>
        <v>#N/A</v>
      </c>
      <c r="BK167" s="134" t="e">
        <f>MAX((((BK141*(BK$204*3600/Tabelværdier!$B$75*BK$14-0.5*(BK165))+BK166)/(BK$204*3600/Tabelværdier!$B$75*BK$14+0.5*(BK165)))+Tabelværdier!$B$71)/2,BK143)</f>
        <v>#N/A</v>
      </c>
    </row>
    <row r="168" spans="2:63" x14ac:dyDescent="0.4">
      <c r="B168" t="s">
        <v>162</v>
      </c>
      <c r="C168" s="99" t="s">
        <v>438</v>
      </c>
      <c r="D168" s="99" t="s">
        <v>241</v>
      </c>
      <c r="E168" s="134">
        <f>MAX((E$202*E167+E162+E163*((Tabelværdier!$B$61*E$200+Tabelværdier!$B$61*E$201)/(E$201+E$200)+(E160)/(E$201+E$200)))/(E$202+E163),E143)</f>
        <v>23.549195657804493</v>
      </c>
      <c r="F168" s="134">
        <f>MAX((F$202*F167+F162+F163*((Tabelværdier!$B$61*F$200+Tabelværdier!$B$61*F$201)/(F$201+F$200)+(F160)/(F$201+F$200)))/(F$202+F163),F143)</f>
        <v>26.114474039171675</v>
      </c>
      <c r="G168" s="134">
        <f>MAX((G$202*G167+G162+G163*((Tabelværdier!$B$61*G$200+Tabelværdier!$B$61*G$201)/(G$201+G$200)+(G160)/(G$201+G$200)))/(G$202+G163),G143)</f>
        <v>24.681892717400842</v>
      </c>
      <c r="H168" s="134">
        <f>MAX((H$202*H167+H162+H163*((Tabelværdier!$B$61*H$200+Tabelværdier!$B$61*H$201)/(H$201+H$200)+(H160)/(H$201+H$200)))/(H$202+H163),H143)</f>
        <v>26.1354885430592</v>
      </c>
      <c r="I168" s="134" t="e">
        <f>MAX((I$202*I167+I162+I163*((Tabelværdier!$B$61*I$200+Tabelværdier!$B$61*I$201)/(I$201+I$200)+(I160)/(I$201+I$200)))/(I$202+I163),I143)</f>
        <v>#N/A</v>
      </c>
      <c r="J168" s="134" t="e">
        <f>MAX((J$202*J167+J162+J163*((Tabelværdier!$B$61*J$200+Tabelværdier!$B$61*J$201)/(J$201+J$200)+(J160)/(J$201+J$200)))/(J$202+J163),J143)</f>
        <v>#N/A</v>
      </c>
      <c r="K168" s="134" t="e">
        <f>MAX((K$202*K167+K162+K163*((Tabelværdier!$B$61*K$200+Tabelværdier!$B$61*K$201)/(K$201+K$200)+(K160)/(K$201+K$200)))/(K$202+K163),K143)</f>
        <v>#N/A</v>
      </c>
      <c r="L168" s="134" t="e">
        <f>MAX((L$202*L167+L162+L163*((Tabelværdier!$B$61*L$200+Tabelværdier!$B$61*L$201)/(L$201+L$200)+(L160)/(L$201+L$200)))/(L$202+L163),L143)</f>
        <v>#N/A</v>
      </c>
      <c r="M168" s="134" t="e">
        <f>MAX((M$202*M167+M162+M163*((Tabelværdier!$B$61*M$200+Tabelværdier!$B$61*M$201)/(M$201+M$200)+(M160)/(M$201+M$200)))/(M$202+M163),M143)</f>
        <v>#N/A</v>
      </c>
      <c r="N168" s="134" t="e">
        <f>MAX((N$202*N167+N162+N163*((Tabelværdier!$B$61*N$200+Tabelværdier!$B$61*N$201)/(N$201+N$200)+(N160)/(N$201+N$200)))/(N$202+N163),N143)</f>
        <v>#N/A</v>
      </c>
      <c r="O168" s="134" t="e">
        <f>MAX((O$202*O167+O162+O163*((Tabelværdier!$B$61*O$200+Tabelværdier!$B$61*O$201)/(O$201+O$200)+(O160)/(O$201+O$200)))/(O$202+O163),O143)</f>
        <v>#N/A</v>
      </c>
      <c r="P168" s="134" t="e">
        <f>MAX((P$202*P167+P162+P163*((Tabelværdier!$B$61*P$200+Tabelværdier!$B$61*P$201)/(P$201+P$200)+(P160)/(P$201+P$200)))/(P$202+P163),P143)</f>
        <v>#N/A</v>
      </c>
      <c r="Q168" s="134" t="e">
        <f>MAX((Q$202*Q167+Q162+Q163*((Tabelværdier!$B$61*Q$200+Tabelværdier!$B$61*Q$201)/(Q$201+Q$200)+(Q160)/(Q$201+Q$200)))/(Q$202+Q163),Q143)</f>
        <v>#N/A</v>
      </c>
      <c r="R168" s="134" t="e">
        <f>MAX((R$202*R167+R162+R163*((Tabelværdier!$B$61*R$200+Tabelværdier!$B$61*R$201)/(R$201+R$200)+(R160)/(R$201+R$200)))/(R$202+R163),R143)</f>
        <v>#N/A</v>
      </c>
      <c r="S168" s="134" t="e">
        <f>MAX((S$202*S167+S162+S163*((Tabelværdier!$B$61*S$200+Tabelværdier!$B$61*S$201)/(S$201+S$200)+(S160)/(S$201+S$200)))/(S$202+S163),S143)</f>
        <v>#N/A</v>
      </c>
      <c r="T168" s="134" t="e">
        <f>MAX((T$202*T167+T162+T163*((Tabelværdier!$B$61*T$200+Tabelværdier!$B$61*T$201)/(T$201+T$200)+(T160)/(T$201+T$200)))/(T$202+T163),T143)</f>
        <v>#N/A</v>
      </c>
      <c r="U168" s="134" t="e">
        <f>MAX((U$202*U167+U162+U163*((Tabelværdier!$B$61*U$200+Tabelværdier!$B$61*U$201)/(U$201+U$200)+(U160)/(U$201+U$200)))/(U$202+U163),U143)</f>
        <v>#N/A</v>
      </c>
      <c r="V168" s="134" t="e">
        <f>MAX((V$202*V167+V162+V163*((Tabelværdier!$B$61*V$200+Tabelværdier!$B$61*V$201)/(V$201+V$200)+(V160)/(V$201+V$200)))/(V$202+V163),V143)</f>
        <v>#N/A</v>
      </c>
      <c r="W168" s="134" t="e">
        <f>MAX((W$202*W167+W162+W163*((Tabelværdier!$B$61*W$200+Tabelværdier!$B$61*W$201)/(W$201+W$200)+(W160)/(W$201+W$200)))/(W$202+W163),W143)</f>
        <v>#N/A</v>
      </c>
      <c r="X168" s="134" t="e">
        <f>MAX((X$202*X167+X162+X163*((Tabelværdier!$B$61*X$200+Tabelværdier!$B$61*X$201)/(X$201+X$200)+(X160)/(X$201+X$200)))/(X$202+X163),X143)</f>
        <v>#N/A</v>
      </c>
      <c r="Y168" s="134" t="e">
        <f>MAX((Y$202*Y167+Y162+Y163*((Tabelværdier!$B$61*Y$200+Tabelværdier!$B$61*Y$201)/(Y$201+Y$200)+(Y160)/(Y$201+Y$200)))/(Y$202+Y163),Y143)</f>
        <v>#N/A</v>
      </c>
      <c r="Z168" s="134" t="e">
        <f>MAX((Z$202*Z167+Z162+Z163*((Tabelværdier!$B$61*Z$200+Tabelværdier!$B$61*Z$201)/(Z$201+Z$200)+(Z160)/(Z$201+Z$200)))/(Z$202+Z163),Z143)</f>
        <v>#N/A</v>
      </c>
      <c r="AA168" s="134" t="e">
        <f>MAX((AA$202*AA167+AA162+AA163*((Tabelværdier!$B$61*AA$200+Tabelværdier!$B$61*AA$201)/(AA$201+AA$200)+(AA160)/(AA$201+AA$200)))/(AA$202+AA163),AA143)</f>
        <v>#N/A</v>
      </c>
      <c r="AB168" s="134" t="e">
        <f>MAX((AB$202*AB167+AB162+AB163*((Tabelværdier!$B$61*AB$200+Tabelværdier!$B$61*AB$201)/(AB$201+AB$200)+(AB160)/(AB$201+AB$200)))/(AB$202+AB163),AB143)</f>
        <v>#N/A</v>
      </c>
      <c r="AC168" s="134" t="e">
        <f>MAX((AC$202*AC167+AC162+AC163*((Tabelværdier!$B$61*AC$200+Tabelværdier!$B$61*AC$201)/(AC$201+AC$200)+(AC160)/(AC$201+AC$200)))/(AC$202+AC163),AC143)</f>
        <v>#N/A</v>
      </c>
      <c r="AD168" s="134" t="e">
        <f>MAX((AD$202*AD167+AD162+AD163*((Tabelværdier!$B$61*AD$200+Tabelværdier!$B$61*AD$201)/(AD$201+AD$200)+(AD160)/(AD$201+AD$200)))/(AD$202+AD163),AD143)</f>
        <v>#N/A</v>
      </c>
      <c r="AE168" s="134" t="e">
        <f>MAX((AE$202*AE167+AE162+AE163*((Tabelværdier!$B$61*AE$200+Tabelværdier!$B$61*AE$201)/(AE$201+AE$200)+(AE160)/(AE$201+AE$200)))/(AE$202+AE163),AE143)</f>
        <v>#N/A</v>
      </c>
      <c r="AF168" s="134" t="e">
        <f>MAX((AF$202*AF167+AF162+AF163*((Tabelværdier!$B$61*AF$200+Tabelværdier!$B$61*AF$201)/(AF$201+AF$200)+(AF160)/(AF$201+AF$200)))/(AF$202+AF163),AF143)</f>
        <v>#N/A</v>
      </c>
      <c r="AG168" s="134" t="e">
        <f>MAX((AG$202*AG167+AG162+AG163*((Tabelværdier!$B$61*AG$200+Tabelværdier!$B$61*AG$201)/(AG$201+AG$200)+(AG160)/(AG$201+AG$200)))/(AG$202+AG163),AG143)</f>
        <v>#N/A</v>
      </c>
      <c r="AH168" s="134" t="e">
        <f>MAX((AH$202*AH167+AH162+AH163*((Tabelværdier!$B$61*AH$200+Tabelværdier!$B$61*AH$201)/(AH$201+AH$200)+(AH160)/(AH$201+AH$200)))/(AH$202+AH163),AH143)</f>
        <v>#N/A</v>
      </c>
      <c r="AI168" s="134" t="e">
        <f>MAX((AI$202*AI167+AI162+AI163*((Tabelværdier!$B$61*AI$200+Tabelværdier!$B$61*AI$201)/(AI$201+AI$200)+(AI160)/(AI$201+AI$200)))/(AI$202+AI163),AI143)</f>
        <v>#N/A</v>
      </c>
      <c r="AJ168" s="134" t="e">
        <f>MAX((AJ$202*AJ167+AJ162+AJ163*((Tabelværdier!$B$61*AJ$200+Tabelværdier!$B$61*AJ$201)/(AJ$201+AJ$200)+(AJ160)/(AJ$201+AJ$200)))/(AJ$202+AJ163),AJ143)</f>
        <v>#N/A</v>
      </c>
      <c r="AK168" s="134" t="e">
        <f>MAX((AK$202*AK167+AK162+AK163*((Tabelværdier!$B$61*AK$200+Tabelværdier!$B$61*AK$201)/(AK$201+AK$200)+(AK160)/(AK$201+AK$200)))/(AK$202+AK163),AK143)</f>
        <v>#N/A</v>
      </c>
      <c r="AL168" s="134" t="e">
        <f>MAX((AL$202*AL167+AL162+AL163*((Tabelværdier!$B$61*AL$200+Tabelværdier!$B$61*AL$201)/(AL$201+AL$200)+(AL160)/(AL$201+AL$200)))/(AL$202+AL163),AL143)</f>
        <v>#N/A</v>
      </c>
      <c r="AM168" s="134" t="e">
        <f>MAX((AM$202*AM167+AM162+AM163*((Tabelværdier!$B$61*AM$200+Tabelværdier!$B$61*AM$201)/(AM$201+AM$200)+(AM160)/(AM$201+AM$200)))/(AM$202+AM163),AM143)</f>
        <v>#N/A</v>
      </c>
      <c r="AN168" s="134" t="e">
        <f>MAX((AN$202*AN167+AN162+AN163*((Tabelværdier!$B$61*AN$200+Tabelværdier!$B$61*AN$201)/(AN$201+AN$200)+(AN160)/(AN$201+AN$200)))/(AN$202+AN163),AN143)</f>
        <v>#N/A</v>
      </c>
      <c r="AO168" s="134" t="e">
        <f>MAX((AO$202*AO167+AO162+AO163*((Tabelværdier!$B$61*AO$200+Tabelværdier!$B$61*AO$201)/(AO$201+AO$200)+(AO160)/(AO$201+AO$200)))/(AO$202+AO163),AO143)</f>
        <v>#N/A</v>
      </c>
      <c r="AP168" s="134" t="e">
        <f>MAX((AP$202*AP167+AP162+AP163*((Tabelværdier!$B$61*AP$200+Tabelværdier!$B$61*AP$201)/(AP$201+AP$200)+(AP160)/(AP$201+AP$200)))/(AP$202+AP163),AP143)</f>
        <v>#N/A</v>
      </c>
      <c r="AQ168" s="134" t="e">
        <f>MAX((AQ$202*AQ167+AQ162+AQ163*((Tabelværdier!$B$61*AQ$200+Tabelværdier!$B$61*AQ$201)/(AQ$201+AQ$200)+(AQ160)/(AQ$201+AQ$200)))/(AQ$202+AQ163),AQ143)</f>
        <v>#N/A</v>
      </c>
      <c r="AR168" s="134" t="e">
        <f>MAX((AR$202*AR167+AR162+AR163*((Tabelværdier!$B$61*AR$200+Tabelværdier!$B$61*AR$201)/(AR$201+AR$200)+(AR160)/(AR$201+AR$200)))/(AR$202+AR163),AR143)</f>
        <v>#N/A</v>
      </c>
      <c r="AS168" s="134" t="e">
        <f>MAX((AS$202*AS167+AS162+AS163*((Tabelværdier!$B$61*AS$200+Tabelværdier!$B$61*AS$201)/(AS$201+AS$200)+(AS160)/(AS$201+AS$200)))/(AS$202+AS163),AS143)</f>
        <v>#N/A</v>
      </c>
      <c r="AT168" s="134" t="e">
        <f>MAX((AT$202*AT167+AT162+AT163*((Tabelværdier!$B$61*AT$200+Tabelværdier!$B$61*AT$201)/(AT$201+AT$200)+(AT160)/(AT$201+AT$200)))/(AT$202+AT163),AT143)</f>
        <v>#N/A</v>
      </c>
      <c r="AU168" s="134" t="e">
        <f>MAX((AU$202*AU167+AU162+AU163*((Tabelværdier!$B$61*AU$200+Tabelværdier!$B$61*AU$201)/(AU$201+AU$200)+(AU160)/(AU$201+AU$200)))/(AU$202+AU163),AU143)</f>
        <v>#N/A</v>
      </c>
      <c r="AV168" s="134" t="e">
        <f>MAX((AV$202*AV167+AV162+AV163*((Tabelværdier!$B$61*AV$200+Tabelværdier!$B$61*AV$201)/(AV$201+AV$200)+(AV160)/(AV$201+AV$200)))/(AV$202+AV163),AV143)</f>
        <v>#N/A</v>
      </c>
      <c r="AW168" s="134" t="e">
        <f>MAX((AW$202*AW167+AW162+AW163*((Tabelværdier!$B$61*AW$200+Tabelværdier!$B$61*AW$201)/(AW$201+AW$200)+(AW160)/(AW$201+AW$200)))/(AW$202+AW163),AW143)</f>
        <v>#N/A</v>
      </c>
      <c r="AX168" s="134" t="e">
        <f>MAX((AX$202*AX167+AX162+AX163*((Tabelværdier!$B$61*AX$200+Tabelværdier!$B$61*AX$201)/(AX$201+AX$200)+(AX160)/(AX$201+AX$200)))/(AX$202+AX163),AX143)</f>
        <v>#N/A</v>
      </c>
      <c r="AY168" s="134" t="e">
        <f>MAX((AY$202*AY167+AY162+AY163*((Tabelværdier!$B$61*AY$200+Tabelværdier!$B$61*AY$201)/(AY$201+AY$200)+(AY160)/(AY$201+AY$200)))/(AY$202+AY163),AY143)</f>
        <v>#N/A</v>
      </c>
      <c r="AZ168" s="134" t="e">
        <f>MAX((AZ$202*AZ167+AZ162+AZ163*((Tabelværdier!$B$61*AZ$200+Tabelværdier!$B$61*AZ$201)/(AZ$201+AZ$200)+(AZ160)/(AZ$201+AZ$200)))/(AZ$202+AZ163),AZ143)</f>
        <v>#N/A</v>
      </c>
      <c r="BA168" s="134" t="e">
        <f>MAX((BA$202*BA167+BA162+BA163*((Tabelværdier!$B$61*BA$200+Tabelværdier!$B$61*BA$201)/(BA$201+BA$200)+(BA160)/(BA$201+BA$200)))/(BA$202+BA163),BA143)</f>
        <v>#N/A</v>
      </c>
      <c r="BB168" s="134" t="e">
        <f>MAX((BB$202*BB167+BB162+BB163*((Tabelværdier!$B$61*BB$200+Tabelværdier!$B$61*BB$201)/(BB$201+BB$200)+(BB160)/(BB$201+BB$200)))/(BB$202+BB163),BB143)</f>
        <v>#N/A</v>
      </c>
      <c r="BC168" s="134" t="e">
        <f>MAX((BC$202*BC167+BC162+BC163*((Tabelværdier!$B$61*BC$200+Tabelværdier!$B$61*BC$201)/(BC$201+BC$200)+(BC160)/(BC$201+BC$200)))/(BC$202+BC163),BC143)</f>
        <v>#N/A</v>
      </c>
      <c r="BD168" s="134" t="e">
        <f>MAX((BD$202*BD167+BD162+BD163*((Tabelværdier!$B$61*BD$200+Tabelværdier!$B$61*BD$201)/(BD$201+BD$200)+(BD160)/(BD$201+BD$200)))/(BD$202+BD163),BD143)</f>
        <v>#N/A</v>
      </c>
      <c r="BE168" s="134" t="e">
        <f>MAX((BE$202*BE167+BE162+BE163*((Tabelværdier!$B$61*BE$200+Tabelværdier!$B$61*BE$201)/(BE$201+BE$200)+(BE160)/(BE$201+BE$200)))/(BE$202+BE163),BE143)</f>
        <v>#N/A</v>
      </c>
      <c r="BF168" s="134" t="e">
        <f>MAX((BF$202*BF167+BF162+BF163*((Tabelværdier!$B$61*BF$200+Tabelværdier!$B$61*BF$201)/(BF$201+BF$200)+(BF160)/(BF$201+BF$200)))/(BF$202+BF163),BF143)</f>
        <v>#N/A</v>
      </c>
      <c r="BG168" s="134" t="e">
        <f>MAX((BG$202*BG167+BG162+BG163*((Tabelværdier!$B$61*BG$200+Tabelværdier!$B$61*BG$201)/(BG$201+BG$200)+(BG160)/(BG$201+BG$200)))/(BG$202+BG163),BG143)</f>
        <v>#N/A</v>
      </c>
      <c r="BH168" s="134" t="e">
        <f>MAX((BH$202*BH167+BH162+BH163*((Tabelværdier!$B$61*BH$200+Tabelværdier!$B$61*BH$201)/(BH$201+BH$200)+(BH160)/(BH$201+BH$200)))/(BH$202+BH163),BH143)</f>
        <v>#N/A</v>
      </c>
      <c r="BI168" s="134" t="e">
        <f>MAX((BI$202*BI167+BI162+BI163*((Tabelværdier!$B$61*BI$200+Tabelværdier!$B$61*BI$201)/(BI$201+BI$200)+(BI160)/(BI$201+BI$200)))/(BI$202+BI163),BI143)</f>
        <v>#N/A</v>
      </c>
      <c r="BJ168" s="134" t="e">
        <f>MAX((BJ$202*BJ167+BJ162+BJ163*((Tabelværdier!$B$61*BJ$200+Tabelværdier!$B$61*BJ$201)/(BJ$201+BJ$200)+(BJ160)/(BJ$201+BJ$200)))/(BJ$202+BJ163),BJ143)</f>
        <v>#N/A</v>
      </c>
      <c r="BK168" s="134" t="e">
        <f>MAX((BK$202*BK167+BK162+BK163*((Tabelværdier!$B$61*BK$200+Tabelværdier!$B$61*BK$201)/(BK$201+BK$200)+(BK160)/(BK$201+BK$200)))/(BK$202+BK163),BK143)</f>
        <v>#N/A</v>
      </c>
    </row>
    <row r="169" spans="2:63" x14ac:dyDescent="0.4">
      <c r="B169" t="s">
        <v>163</v>
      </c>
      <c r="C169" s="99" t="s">
        <v>439</v>
      </c>
      <c r="D169" s="99" t="s">
        <v>241</v>
      </c>
      <c r="E169" s="134">
        <f>MAX((E$203*E168+E$201*Tabelværdier!$B$61+E$200*Tabelværdier!$B$61+E160)/(E$203+E$201+E$200),E143)</f>
        <v>23.477637217179403</v>
      </c>
      <c r="F169" s="134">
        <f>MAX((F$203*F168+F$201*Tabelværdier!$B$61+F$200*Tabelværdier!$B$61+F160)/(F$203+F$201+F$200),F143)</f>
        <v>25.957145399625912</v>
      </c>
      <c r="G169" s="134">
        <f>MAX((G$203*G168+G$201*Tabelværdier!$B$61+G$200*Tabelværdier!$B$61+G160)/(G$203+G$201+G$200),G143)</f>
        <v>24.758094519078092</v>
      </c>
      <c r="H169" s="134">
        <f>MAX((H$203*H168+H$201*Tabelværdier!$B$61+H$200*Tabelværdier!$B$61+H160)/(H$203+H$201+H$200),H143)</f>
        <v>26.614435810513033</v>
      </c>
      <c r="I169" s="134" t="e">
        <f>MAX((I$203*I168+I$201*Tabelværdier!$B$61+I$200*Tabelværdier!$B$61+I160)/(I$203+I$201+I$200),I143)</f>
        <v>#VALUE!</v>
      </c>
      <c r="J169" s="134" t="e">
        <f>MAX((J$203*J168+J$201*Tabelværdier!$B$61+J$200*Tabelværdier!$B$61+J160)/(J$203+J$201+J$200),J143)</f>
        <v>#VALUE!</v>
      </c>
      <c r="K169" s="134" t="e">
        <f>MAX((K$203*K168+K$201*Tabelværdier!$B$61+K$200*Tabelværdier!$B$61+K160)/(K$203+K$201+K$200),K143)</f>
        <v>#VALUE!</v>
      </c>
      <c r="L169" s="134" t="e">
        <f>MAX((L$203*L168+L$201*Tabelværdier!$B$61+L$200*Tabelværdier!$B$61+L160)/(L$203+L$201+L$200),L143)</f>
        <v>#VALUE!</v>
      </c>
      <c r="M169" s="134" t="e">
        <f>MAX((M$203*M168+M$201*Tabelværdier!$B$61+M$200*Tabelværdier!$B$61+M160)/(M$203+M$201+M$200),M143)</f>
        <v>#VALUE!</v>
      </c>
      <c r="N169" s="134" t="e">
        <f>MAX((N$203*N168+N$201*Tabelværdier!$B$61+N$200*Tabelværdier!$B$61+N160)/(N$203+N$201+N$200),N143)</f>
        <v>#VALUE!</v>
      </c>
      <c r="O169" s="134" t="e">
        <f>MAX((O$203*O168+O$201*Tabelværdier!$B$61+O$200*Tabelværdier!$B$61+O160)/(O$203+O$201+O$200),O143)</f>
        <v>#VALUE!</v>
      </c>
      <c r="P169" s="134" t="e">
        <f>MAX((P$203*P168+P$201*Tabelværdier!$B$61+P$200*Tabelværdier!$B$61+P160)/(P$203+P$201+P$200),P143)</f>
        <v>#VALUE!</v>
      </c>
      <c r="Q169" s="134" t="e">
        <f>MAX((Q$203*Q168+Q$201*Tabelværdier!$B$61+Q$200*Tabelværdier!$B$61+Q160)/(Q$203+Q$201+Q$200),Q143)</f>
        <v>#VALUE!</v>
      </c>
      <c r="R169" s="134" t="e">
        <f>MAX((R$203*R168+R$201*Tabelværdier!$B$61+R$200*Tabelværdier!$B$61+R160)/(R$203+R$201+R$200),R143)</f>
        <v>#VALUE!</v>
      </c>
      <c r="S169" s="134" t="e">
        <f>MAX((S$203*S168+S$201*Tabelværdier!$B$61+S$200*Tabelværdier!$B$61+S160)/(S$203+S$201+S$200),S143)</f>
        <v>#VALUE!</v>
      </c>
      <c r="T169" s="134" t="e">
        <f>MAX((T$203*T168+T$201*Tabelværdier!$B$61+T$200*Tabelværdier!$B$61+T160)/(T$203+T$201+T$200),T143)</f>
        <v>#VALUE!</v>
      </c>
      <c r="U169" s="134" t="e">
        <f>MAX((U$203*U168+U$201*Tabelværdier!$B$61+U$200*Tabelværdier!$B$61+U160)/(U$203+U$201+U$200),U143)</f>
        <v>#VALUE!</v>
      </c>
      <c r="V169" s="134" t="e">
        <f>MAX((V$203*V168+V$201*Tabelværdier!$B$61+V$200*Tabelværdier!$B$61+V160)/(V$203+V$201+V$200),V143)</f>
        <v>#VALUE!</v>
      </c>
      <c r="W169" s="134" t="e">
        <f>MAX((W$203*W168+W$201*Tabelværdier!$B$61+W$200*Tabelværdier!$B$61+W160)/(W$203+W$201+W$200),W143)</f>
        <v>#VALUE!</v>
      </c>
      <c r="X169" s="134" t="e">
        <f>MAX((X$203*X168+X$201*Tabelværdier!$B$61+X$200*Tabelværdier!$B$61+X160)/(X$203+X$201+X$200),X143)</f>
        <v>#VALUE!</v>
      </c>
      <c r="Y169" s="134" t="e">
        <f>MAX((Y$203*Y168+Y$201*Tabelværdier!$B$61+Y$200*Tabelværdier!$B$61+Y160)/(Y$203+Y$201+Y$200),Y143)</f>
        <v>#VALUE!</v>
      </c>
      <c r="Z169" s="134" t="e">
        <f>MAX((Z$203*Z168+Z$201*Tabelværdier!$B$61+Z$200*Tabelværdier!$B$61+Z160)/(Z$203+Z$201+Z$200),Z143)</f>
        <v>#VALUE!</v>
      </c>
      <c r="AA169" s="134" t="e">
        <f>MAX((AA$203*AA168+AA$201*Tabelværdier!$B$61+AA$200*Tabelværdier!$B$61+AA160)/(AA$203+AA$201+AA$200),AA143)</f>
        <v>#VALUE!</v>
      </c>
      <c r="AB169" s="134" t="e">
        <f>MAX((AB$203*AB168+AB$201*Tabelværdier!$B$61+AB$200*Tabelværdier!$B$61+AB160)/(AB$203+AB$201+AB$200),AB143)</f>
        <v>#VALUE!</v>
      </c>
      <c r="AC169" s="134" t="e">
        <f>MAX((AC$203*AC168+AC$201*Tabelværdier!$B$61+AC$200*Tabelværdier!$B$61+AC160)/(AC$203+AC$201+AC$200),AC143)</f>
        <v>#VALUE!</v>
      </c>
      <c r="AD169" s="134" t="e">
        <f>MAX((AD$203*AD168+AD$201*Tabelværdier!$B$61+AD$200*Tabelværdier!$B$61+AD160)/(AD$203+AD$201+AD$200),AD143)</f>
        <v>#VALUE!</v>
      </c>
      <c r="AE169" s="134" t="e">
        <f>MAX((AE$203*AE168+AE$201*Tabelværdier!$B$61+AE$200*Tabelværdier!$B$61+AE160)/(AE$203+AE$201+AE$200),AE143)</f>
        <v>#VALUE!</v>
      </c>
      <c r="AF169" s="134" t="e">
        <f>MAX((AF$203*AF168+AF$201*Tabelværdier!$B$61+AF$200*Tabelværdier!$B$61+AF160)/(AF$203+AF$201+AF$200),AF143)</f>
        <v>#VALUE!</v>
      </c>
      <c r="AG169" s="134" t="e">
        <f>MAX((AG$203*AG168+AG$201*Tabelværdier!$B$61+AG$200*Tabelværdier!$B$61+AG160)/(AG$203+AG$201+AG$200),AG143)</f>
        <v>#VALUE!</v>
      </c>
      <c r="AH169" s="134" t="e">
        <f>MAX((AH$203*AH168+AH$201*Tabelværdier!$B$61+AH$200*Tabelværdier!$B$61+AH160)/(AH$203+AH$201+AH$200),AH143)</f>
        <v>#VALUE!</v>
      </c>
      <c r="AI169" s="134" t="e">
        <f>MAX((AI$203*AI168+AI$201*Tabelværdier!$B$61+AI$200*Tabelværdier!$B$61+AI160)/(AI$203+AI$201+AI$200),AI143)</f>
        <v>#VALUE!</v>
      </c>
      <c r="AJ169" s="134" t="e">
        <f>MAX((AJ$203*AJ168+AJ$201*Tabelværdier!$B$61+AJ$200*Tabelværdier!$B$61+AJ160)/(AJ$203+AJ$201+AJ$200),AJ143)</f>
        <v>#VALUE!</v>
      </c>
      <c r="AK169" s="134" t="e">
        <f>MAX((AK$203*AK168+AK$201*Tabelværdier!$B$61+AK$200*Tabelværdier!$B$61+AK160)/(AK$203+AK$201+AK$200),AK143)</f>
        <v>#VALUE!</v>
      </c>
      <c r="AL169" s="134" t="e">
        <f>MAX((AL$203*AL168+AL$201*Tabelværdier!$B$61+AL$200*Tabelværdier!$B$61+AL160)/(AL$203+AL$201+AL$200),AL143)</f>
        <v>#VALUE!</v>
      </c>
      <c r="AM169" s="134" t="e">
        <f>MAX((AM$203*AM168+AM$201*Tabelværdier!$B$61+AM$200*Tabelværdier!$B$61+AM160)/(AM$203+AM$201+AM$200),AM143)</f>
        <v>#VALUE!</v>
      </c>
      <c r="AN169" s="134" t="e">
        <f>MAX((AN$203*AN168+AN$201*Tabelværdier!$B$61+AN$200*Tabelværdier!$B$61+AN160)/(AN$203+AN$201+AN$200),AN143)</f>
        <v>#VALUE!</v>
      </c>
      <c r="AO169" s="134" t="e">
        <f>MAX((AO$203*AO168+AO$201*Tabelværdier!$B$61+AO$200*Tabelværdier!$B$61+AO160)/(AO$203+AO$201+AO$200),AO143)</f>
        <v>#VALUE!</v>
      </c>
      <c r="AP169" s="134" t="e">
        <f>MAX((AP$203*AP168+AP$201*Tabelværdier!$B$61+AP$200*Tabelværdier!$B$61+AP160)/(AP$203+AP$201+AP$200),AP143)</f>
        <v>#VALUE!</v>
      </c>
      <c r="AQ169" s="134" t="e">
        <f>MAX((AQ$203*AQ168+AQ$201*Tabelværdier!$B$61+AQ$200*Tabelværdier!$B$61+AQ160)/(AQ$203+AQ$201+AQ$200),AQ143)</f>
        <v>#VALUE!</v>
      </c>
      <c r="AR169" s="134" t="e">
        <f>MAX((AR$203*AR168+AR$201*Tabelværdier!$B$61+AR$200*Tabelværdier!$B$61+AR160)/(AR$203+AR$201+AR$200),AR143)</f>
        <v>#VALUE!</v>
      </c>
      <c r="AS169" s="134" t="e">
        <f>MAX((AS$203*AS168+AS$201*Tabelværdier!$B$61+AS$200*Tabelværdier!$B$61+AS160)/(AS$203+AS$201+AS$200),AS143)</f>
        <v>#VALUE!</v>
      </c>
      <c r="AT169" s="134" t="e">
        <f>MAX((AT$203*AT168+AT$201*Tabelværdier!$B$61+AT$200*Tabelværdier!$B$61+AT160)/(AT$203+AT$201+AT$200),AT143)</f>
        <v>#VALUE!</v>
      </c>
      <c r="AU169" s="134" t="e">
        <f>MAX((AU$203*AU168+AU$201*Tabelværdier!$B$61+AU$200*Tabelværdier!$B$61+AU160)/(AU$203+AU$201+AU$200),AU143)</f>
        <v>#VALUE!</v>
      </c>
      <c r="AV169" s="134" t="e">
        <f>MAX((AV$203*AV168+AV$201*Tabelværdier!$B$61+AV$200*Tabelværdier!$B$61+AV160)/(AV$203+AV$201+AV$200),AV143)</f>
        <v>#VALUE!</v>
      </c>
      <c r="AW169" s="134" t="e">
        <f>MAX((AW$203*AW168+AW$201*Tabelværdier!$B$61+AW$200*Tabelværdier!$B$61+AW160)/(AW$203+AW$201+AW$200),AW143)</f>
        <v>#VALUE!</v>
      </c>
      <c r="AX169" s="134" t="e">
        <f>MAX((AX$203*AX168+AX$201*Tabelværdier!$B$61+AX$200*Tabelværdier!$B$61+AX160)/(AX$203+AX$201+AX$200),AX143)</f>
        <v>#VALUE!</v>
      </c>
      <c r="AY169" s="134" t="e">
        <f>MAX((AY$203*AY168+AY$201*Tabelværdier!$B$61+AY$200*Tabelværdier!$B$61+AY160)/(AY$203+AY$201+AY$200),AY143)</f>
        <v>#VALUE!</v>
      </c>
      <c r="AZ169" s="134" t="e">
        <f>MAX((AZ$203*AZ168+AZ$201*Tabelværdier!$B$61+AZ$200*Tabelværdier!$B$61+AZ160)/(AZ$203+AZ$201+AZ$200),AZ143)</f>
        <v>#VALUE!</v>
      </c>
      <c r="BA169" s="134" t="e">
        <f>MAX((BA$203*BA168+BA$201*Tabelværdier!$B$61+BA$200*Tabelværdier!$B$61+BA160)/(BA$203+BA$201+BA$200),BA143)</f>
        <v>#VALUE!</v>
      </c>
      <c r="BB169" s="134" t="e">
        <f>MAX((BB$203*BB168+BB$201*Tabelværdier!$B$61+BB$200*Tabelværdier!$B$61+BB160)/(BB$203+BB$201+BB$200),BB143)</f>
        <v>#VALUE!</v>
      </c>
      <c r="BC169" s="134" t="e">
        <f>MAX((BC$203*BC168+BC$201*Tabelværdier!$B$61+BC$200*Tabelværdier!$B$61+BC160)/(BC$203+BC$201+BC$200),BC143)</f>
        <v>#VALUE!</v>
      </c>
      <c r="BD169" s="134" t="e">
        <f>MAX((BD$203*BD168+BD$201*Tabelværdier!$B$61+BD$200*Tabelværdier!$B$61+BD160)/(BD$203+BD$201+BD$200),BD143)</f>
        <v>#VALUE!</v>
      </c>
      <c r="BE169" s="134" t="e">
        <f>MAX((BE$203*BE168+BE$201*Tabelværdier!$B$61+BE$200*Tabelværdier!$B$61+BE160)/(BE$203+BE$201+BE$200),BE143)</f>
        <v>#VALUE!</v>
      </c>
      <c r="BF169" s="134" t="e">
        <f>MAX((BF$203*BF168+BF$201*Tabelværdier!$B$61+BF$200*Tabelværdier!$B$61+BF160)/(BF$203+BF$201+BF$200),BF143)</f>
        <v>#VALUE!</v>
      </c>
      <c r="BG169" s="134" t="e">
        <f>MAX((BG$203*BG168+BG$201*Tabelværdier!$B$61+BG$200*Tabelværdier!$B$61+BG160)/(BG$203+BG$201+BG$200),BG143)</f>
        <v>#VALUE!</v>
      </c>
      <c r="BH169" s="134" t="e">
        <f>MAX((BH$203*BH168+BH$201*Tabelværdier!$B$61+BH$200*Tabelværdier!$B$61+BH160)/(BH$203+BH$201+BH$200),BH143)</f>
        <v>#VALUE!</v>
      </c>
      <c r="BI169" s="134" t="e">
        <f>MAX((BI$203*BI168+BI$201*Tabelværdier!$B$61+BI$200*Tabelværdier!$B$61+BI160)/(BI$203+BI$201+BI$200),BI143)</f>
        <v>#VALUE!</v>
      </c>
      <c r="BJ169" s="134" t="e">
        <f>MAX((BJ$203*BJ168+BJ$201*Tabelværdier!$B$61+BJ$200*Tabelværdier!$B$61+BJ160)/(BJ$203+BJ$201+BJ$200),BJ143)</f>
        <v>#VALUE!</v>
      </c>
      <c r="BK169" s="134" t="e">
        <f>MAX((BK$203*BK168+BK$201*Tabelværdier!$B$61+BK$200*Tabelværdier!$B$61+BK160)/(BK$203+BK$201+BK$200),BK143)</f>
        <v>#VALUE!</v>
      </c>
    </row>
    <row r="170" spans="2:63" x14ac:dyDescent="0.4">
      <c r="B170" s="5" t="s">
        <v>218</v>
      </c>
      <c r="C170" s="99" t="s">
        <v>218</v>
      </c>
      <c r="D170" s="99" t="s">
        <v>218</v>
      </c>
      <c r="E170" s="92" t="s">
        <v>218</v>
      </c>
      <c r="F170" s="92" t="s">
        <v>218</v>
      </c>
      <c r="G170" s="92" t="s">
        <v>218</v>
      </c>
      <c r="H170" s="92" t="s">
        <v>218</v>
      </c>
      <c r="I170" s="92" t="s">
        <v>218</v>
      </c>
      <c r="J170" s="92" t="s">
        <v>218</v>
      </c>
      <c r="K170" s="92" t="s">
        <v>218</v>
      </c>
      <c r="L170" s="92" t="s">
        <v>218</v>
      </c>
      <c r="M170" s="92" t="s">
        <v>218</v>
      </c>
      <c r="N170" s="92" t="s">
        <v>218</v>
      </c>
      <c r="O170" s="92" t="s">
        <v>218</v>
      </c>
      <c r="P170" s="92" t="s">
        <v>218</v>
      </c>
      <c r="Q170" s="92" t="s">
        <v>218</v>
      </c>
      <c r="R170" s="92" t="s">
        <v>218</v>
      </c>
      <c r="S170" s="92" t="s">
        <v>218</v>
      </c>
      <c r="T170" s="92" t="s">
        <v>218</v>
      </c>
      <c r="U170" s="92" t="s">
        <v>218</v>
      </c>
      <c r="V170" s="92" t="s">
        <v>218</v>
      </c>
      <c r="W170" s="92" t="s">
        <v>218</v>
      </c>
      <c r="X170" s="92" t="s">
        <v>218</v>
      </c>
      <c r="Y170" s="92" t="s">
        <v>218</v>
      </c>
      <c r="Z170" s="92" t="s">
        <v>218</v>
      </c>
      <c r="AA170" s="92" t="s">
        <v>218</v>
      </c>
      <c r="AB170" s="92" t="s">
        <v>218</v>
      </c>
      <c r="AC170" s="92" t="s">
        <v>218</v>
      </c>
      <c r="AD170" s="92" t="s">
        <v>218</v>
      </c>
      <c r="AE170" s="92" t="s">
        <v>218</v>
      </c>
      <c r="AF170" s="92" t="s">
        <v>218</v>
      </c>
      <c r="AG170" s="92" t="s">
        <v>218</v>
      </c>
      <c r="AH170" s="92" t="s">
        <v>218</v>
      </c>
      <c r="AI170" s="92" t="s">
        <v>218</v>
      </c>
      <c r="AJ170" s="92" t="s">
        <v>218</v>
      </c>
      <c r="AK170" s="92" t="s">
        <v>218</v>
      </c>
      <c r="AL170" s="92" t="s">
        <v>218</v>
      </c>
      <c r="AM170" s="92" t="s">
        <v>218</v>
      </c>
      <c r="AN170" s="92" t="s">
        <v>218</v>
      </c>
      <c r="AO170" s="92" t="s">
        <v>218</v>
      </c>
      <c r="AP170" s="92" t="s">
        <v>218</v>
      </c>
      <c r="AQ170" s="92" t="s">
        <v>218</v>
      </c>
      <c r="AR170" s="92" t="s">
        <v>218</v>
      </c>
      <c r="AS170" s="92" t="s">
        <v>218</v>
      </c>
      <c r="AT170" s="92" t="s">
        <v>218</v>
      </c>
      <c r="AU170" s="92" t="s">
        <v>218</v>
      </c>
      <c r="AV170" s="92" t="s">
        <v>218</v>
      </c>
      <c r="AW170" s="92" t="s">
        <v>218</v>
      </c>
      <c r="AX170" s="92" t="s">
        <v>218</v>
      </c>
      <c r="AY170" s="92" t="s">
        <v>218</v>
      </c>
      <c r="AZ170" s="92" t="s">
        <v>218</v>
      </c>
      <c r="BA170" s="92" t="s">
        <v>218</v>
      </c>
      <c r="BB170" s="92" t="s">
        <v>218</v>
      </c>
      <c r="BC170" s="92" t="s">
        <v>218</v>
      </c>
      <c r="BD170" s="92" t="s">
        <v>218</v>
      </c>
      <c r="BE170" s="92" t="s">
        <v>218</v>
      </c>
      <c r="BF170" s="92" t="s">
        <v>218</v>
      </c>
      <c r="BG170" s="92" t="s">
        <v>218</v>
      </c>
      <c r="BH170" s="92" t="s">
        <v>218</v>
      </c>
      <c r="BI170" s="92" t="s">
        <v>218</v>
      </c>
      <c r="BJ170" s="92" t="s">
        <v>218</v>
      </c>
      <c r="BK170" s="92" t="s">
        <v>218</v>
      </c>
    </row>
    <row r="171" spans="2:63" x14ac:dyDescent="0.4">
      <c r="B171" s="6" t="s">
        <v>680</v>
      </c>
      <c r="C171" s="99" t="s">
        <v>422</v>
      </c>
      <c r="D171" s="99" t="s">
        <v>231</v>
      </c>
      <c r="E171" s="92">
        <f>IF('Indtast oplysninger'!E70="Nej",0,'Indtast oplysninger'!E106+'Indtast oplysninger'!E107)</f>
        <v>0</v>
      </c>
      <c r="F171" s="92">
        <f>IF('Indtast oplysninger'!F70="Nej",0,'Indtast oplysninger'!F106+'Indtast oplysninger'!F107)</f>
        <v>0</v>
      </c>
      <c r="G171" s="92">
        <f>IF('Indtast oplysninger'!G70="Nej",0,'Indtast oplysninger'!G106+'Indtast oplysninger'!G107)</f>
        <v>0</v>
      </c>
      <c r="H171" s="92">
        <f>IF('Indtast oplysninger'!H70="Nej",0,'Indtast oplysninger'!H106+'Indtast oplysninger'!H107)</f>
        <v>0</v>
      </c>
      <c r="I171" s="92">
        <f>IF('Indtast oplysninger'!I70="Nej",0,'Indtast oplysninger'!I106+'Indtast oplysninger'!I107)</f>
        <v>0</v>
      </c>
      <c r="J171" s="92">
        <f>IF('Indtast oplysninger'!J70="Nej",0,'Indtast oplysninger'!J106+'Indtast oplysninger'!J107)</f>
        <v>0</v>
      </c>
      <c r="K171" s="92">
        <f>IF('Indtast oplysninger'!K70="Nej",0,'Indtast oplysninger'!K106+'Indtast oplysninger'!K107)</f>
        <v>0</v>
      </c>
      <c r="L171" s="92">
        <f>IF('Indtast oplysninger'!L70="Nej",0,'Indtast oplysninger'!L106+'Indtast oplysninger'!L107)</f>
        <v>0</v>
      </c>
      <c r="M171" s="92">
        <f>IF('Indtast oplysninger'!M70="Nej",0,'Indtast oplysninger'!M106+'Indtast oplysninger'!M107)</f>
        <v>0</v>
      </c>
      <c r="N171" s="92">
        <f>IF('Indtast oplysninger'!N70="Nej",0,'Indtast oplysninger'!N106+'Indtast oplysninger'!N107)</f>
        <v>0</v>
      </c>
      <c r="O171" s="92">
        <f>IF('Indtast oplysninger'!O70="Nej",0,'Indtast oplysninger'!O106+'Indtast oplysninger'!O107)</f>
        <v>0</v>
      </c>
      <c r="P171" s="92">
        <f>IF('Indtast oplysninger'!P70="Nej",0,'Indtast oplysninger'!P106+'Indtast oplysninger'!P107)</f>
        <v>0</v>
      </c>
      <c r="Q171" s="92">
        <f>IF('Indtast oplysninger'!Q70="Nej",0,'Indtast oplysninger'!Q106+'Indtast oplysninger'!Q107)</f>
        <v>0</v>
      </c>
      <c r="R171" s="92">
        <f>IF('Indtast oplysninger'!R70="Nej",0,'Indtast oplysninger'!R106+'Indtast oplysninger'!R107)</f>
        <v>0</v>
      </c>
      <c r="S171" s="92">
        <f>IF('Indtast oplysninger'!S70="Nej",0,'Indtast oplysninger'!S106+'Indtast oplysninger'!S107)</f>
        <v>0</v>
      </c>
      <c r="T171" s="92">
        <f>IF('Indtast oplysninger'!T70="Nej",0,'Indtast oplysninger'!T106+'Indtast oplysninger'!T107)</f>
        <v>0</v>
      </c>
      <c r="U171" s="92">
        <f>IF('Indtast oplysninger'!U70="Nej",0,'Indtast oplysninger'!U106+'Indtast oplysninger'!U107)</f>
        <v>0</v>
      </c>
      <c r="V171" s="92">
        <f>IF('Indtast oplysninger'!V70="Nej",0,'Indtast oplysninger'!V106+'Indtast oplysninger'!V107)</f>
        <v>0</v>
      </c>
      <c r="W171" s="92">
        <f>IF('Indtast oplysninger'!W70="Nej",0,'Indtast oplysninger'!W106+'Indtast oplysninger'!W107)</f>
        <v>0</v>
      </c>
      <c r="X171" s="92">
        <f>IF('Indtast oplysninger'!X70="Nej",0,'Indtast oplysninger'!X106+'Indtast oplysninger'!X107)</f>
        <v>0</v>
      </c>
      <c r="Y171" s="92">
        <f>IF('Indtast oplysninger'!Y70="Nej",0,'Indtast oplysninger'!Y106+'Indtast oplysninger'!Y107)</f>
        <v>0</v>
      </c>
      <c r="Z171" s="92">
        <f>IF('Indtast oplysninger'!Z70="Nej",0,'Indtast oplysninger'!Z106+'Indtast oplysninger'!Z107)</f>
        <v>0</v>
      </c>
      <c r="AA171" s="92">
        <f>IF('Indtast oplysninger'!AA70="Nej",0,'Indtast oplysninger'!AA106+'Indtast oplysninger'!AA107)</f>
        <v>0</v>
      </c>
      <c r="AB171" s="92">
        <f>IF('Indtast oplysninger'!AB70="Nej",0,'Indtast oplysninger'!AB106+'Indtast oplysninger'!AB107)</f>
        <v>0</v>
      </c>
      <c r="AC171" s="92">
        <f>IF('Indtast oplysninger'!AC70="Nej",0,'Indtast oplysninger'!AC106+'Indtast oplysninger'!AC107)</f>
        <v>0</v>
      </c>
      <c r="AD171" s="92">
        <f>IF('Indtast oplysninger'!AD70="Nej",0,'Indtast oplysninger'!AD106+'Indtast oplysninger'!AD107)</f>
        <v>0</v>
      </c>
      <c r="AE171" s="92">
        <f>IF('Indtast oplysninger'!AE70="Nej",0,'Indtast oplysninger'!AE106+'Indtast oplysninger'!AE107)</f>
        <v>0</v>
      </c>
      <c r="AF171" s="92">
        <f>IF('Indtast oplysninger'!AF70="Nej",0,'Indtast oplysninger'!AF106+'Indtast oplysninger'!AF107)</f>
        <v>0</v>
      </c>
      <c r="AG171" s="92">
        <f>IF('Indtast oplysninger'!AG70="Nej",0,'Indtast oplysninger'!AG106+'Indtast oplysninger'!AG107)</f>
        <v>0</v>
      </c>
      <c r="AH171" s="92">
        <f>IF('Indtast oplysninger'!AH70="Nej",0,'Indtast oplysninger'!AH106+'Indtast oplysninger'!AH107)</f>
        <v>0</v>
      </c>
      <c r="AI171" s="92">
        <f>IF('Indtast oplysninger'!AI70="Nej",0,'Indtast oplysninger'!AI106+'Indtast oplysninger'!AI107)</f>
        <v>0</v>
      </c>
      <c r="AJ171" s="92">
        <f>IF('Indtast oplysninger'!AJ70="Nej",0,'Indtast oplysninger'!AJ106+'Indtast oplysninger'!AJ107)</f>
        <v>0</v>
      </c>
      <c r="AK171" s="92">
        <f>IF('Indtast oplysninger'!AK70="Nej",0,'Indtast oplysninger'!AK106+'Indtast oplysninger'!AK107)</f>
        <v>0</v>
      </c>
      <c r="AL171" s="92">
        <f>IF('Indtast oplysninger'!AL70="Nej",0,'Indtast oplysninger'!AL106+'Indtast oplysninger'!AL107)</f>
        <v>0</v>
      </c>
      <c r="AM171" s="92">
        <f>IF('Indtast oplysninger'!AM70="Nej",0,'Indtast oplysninger'!AM106+'Indtast oplysninger'!AM107)</f>
        <v>0</v>
      </c>
      <c r="AN171" s="92">
        <f>IF('Indtast oplysninger'!AN70="Nej",0,'Indtast oplysninger'!AN106+'Indtast oplysninger'!AN107)</f>
        <v>0</v>
      </c>
      <c r="AO171" s="92">
        <f>IF('Indtast oplysninger'!AO70="Nej",0,'Indtast oplysninger'!AO106+'Indtast oplysninger'!AO107)</f>
        <v>0</v>
      </c>
      <c r="AP171" s="92">
        <f>IF('Indtast oplysninger'!AP70="Nej",0,'Indtast oplysninger'!AP106+'Indtast oplysninger'!AP107)</f>
        <v>0</v>
      </c>
      <c r="AQ171" s="92">
        <f>IF('Indtast oplysninger'!AQ70="Nej",0,'Indtast oplysninger'!AQ106+'Indtast oplysninger'!AQ107)</f>
        <v>0</v>
      </c>
      <c r="AR171" s="92">
        <f>IF('Indtast oplysninger'!AR70="Nej",0,'Indtast oplysninger'!AR106+'Indtast oplysninger'!AR107)</f>
        <v>0</v>
      </c>
      <c r="AS171" s="92">
        <f>IF('Indtast oplysninger'!AS70="Nej",0,'Indtast oplysninger'!AS106+'Indtast oplysninger'!AS107)</f>
        <v>0</v>
      </c>
      <c r="AT171" s="92">
        <f>IF('Indtast oplysninger'!AT70="Nej",0,'Indtast oplysninger'!AT106+'Indtast oplysninger'!AT107)</f>
        <v>0</v>
      </c>
      <c r="AU171" s="92">
        <f>IF('Indtast oplysninger'!AU70="Nej",0,'Indtast oplysninger'!AU106+'Indtast oplysninger'!AU107)</f>
        <v>0</v>
      </c>
      <c r="AV171" s="92">
        <f>IF('Indtast oplysninger'!AV70="Nej",0,'Indtast oplysninger'!AV106+'Indtast oplysninger'!AV107)</f>
        <v>0</v>
      </c>
      <c r="AW171" s="92">
        <f>IF('Indtast oplysninger'!AW70="Nej",0,'Indtast oplysninger'!AW106+'Indtast oplysninger'!AW107)</f>
        <v>0</v>
      </c>
      <c r="AX171" s="92">
        <f>IF('Indtast oplysninger'!AX70="Nej",0,'Indtast oplysninger'!AX106+'Indtast oplysninger'!AX107)</f>
        <v>0</v>
      </c>
      <c r="AY171" s="92">
        <f>IF('Indtast oplysninger'!AY70="Nej",0,'Indtast oplysninger'!AY106+'Indtast oplysninger'!AY107)</f>
        <v>0</v>
      </c>
      <c r="AZ171" s="92">
        <f>IF('Indtast oplysninger'!AZ70="Nej",0,'Indtast oplysninger'!AZ106+'Indtast oplysninger'!AZ107)</f>
        <v>0</v>
      </c>
      <c r="BA171" s="92">
        <f>IF('Indtast oplysninger'!BA70="Nej",0,'Indtast oplysninger'!BA106+'Indtast oplysninger'!BA107)</f>
        <v>0</v>
      </c>
      <c r="BB171" s="92">
        <f>IF('Indtast oplysninger'!BB70="Nej",0,'Indtast oplysninger'!BB106+'Indtast oplysninger'!BB107)</f>
        <v>0</v>
      </c>
      <c r="BC171" s="92">
        <f>IF('Indtast oplysninger'!BC70="Nej",0,'Indtast oplysninger'!BC106+'Indtast oplysninger'!BC107)</f>
        <v>0</v>
      </c>
      <c r="BD171" s="92">
        <f>IF('Indtast oplysninger'!BD70="Nej",0,'Indtast oplysninger'!BD106+'Indtast oplysninger'!BD107)</f>
        <v>0</v>
      </c>
      <c r="BE171" s="92">
        <f>IF('Indtast oplysninger'!BE70="Nej",0,'Indtast oplysninger'!BE106+'Indtast oplysninger'!BE107)</f>
        <v>0</v>
      </c>
      <c r="BF171" s="92">
        <f>IF('Indtast oplysninger'!BF70="Nej",0,'Indtast oplysninger'!BF106+'Indtast oplysninger'!BF107)</f>
        <v>0</v>
      </c>
      <c r="BG171" s="92">
        <f>IF('Indtast oplysninger'!BG70="Nej",0,'Indtast oplysninger'!BG106+'Indtast oplysninger'!BG107)</f>
        <v>0</v>
      </c>
      <c r="BH171" s="92">
        <f>IF('Indtast oplysninger'!BH70="Nej",0,'Indtast oplysninger'!BH106+'Indtast oplysninger'!BH107)</f>
        <v>0</v>
      </c>
      <c r="BI171" s="92">
        <f>IF('Indtast oplysninger'!BI70="Nej",0,'Indtast oplysninger'!BI106+'Indtast oplysninger'!BI107)</f>
        <v>0</v>
      </c>
      <c r="BJ171" s="92">
        <f>IF('Indtast oplysninger'!BJ70="Nej",0,'Indtast oplysninger'!BJ106+'Indtast oplysninger'!BJ107)</f>
        <v>0</v>
      </c>
      <c r="BK171" s="92">
        <f>IF('Indtast oplysninger'!BK70="Nej",0,'Indtast oplysninger'!BK106+'Indtast oplysninger'!BK107)</f>
        <v>0</v>
      </c>
    </row>
    <row r="172" spans="2:63" x14ac:dyDescent="0.4">
      <c r="B172" t="s">
        <v>184</v>
      </c>
      <c r="C172" s="99" t="s">
        <v>219</v>
      </c>
      <c r="D172" s="99" t="s">
        <v>218</v>
      </c>
      <c r="E172" s="92">
        <f>IF('Indtast oplysninger'!E104="Nej",1,
IF(OR('Indtast oplysninger'!E112="Nej",'Indtast oplysninger'!E112="Ved ikke"),
VLOOKUP(E59,Tabelværdier!$A$78:$C$82,3,FALSE),
Tabelværdier!$C$83))</f>
        <v>1</v>
      </c>
      <c r="F172" s="92">
        <f>IF('Indtast oplysninger'!F104="Nej",1,
IF(OR('Indtast oplysninger'!F112="Nej",'Indtast oplysninger'!F112="Ved ikke"),
VLOOKUP(F59,Tabelværdier!$A$78:$C$82,3,FALSE),
Tabelværdier!$C$83))</f>
        <v>1</v>
      </c>
      <c r="G172" s="92">
        <f>IF('Indtast oplysninger'!G104="Nej",1,
IF(OR('Indtast oplysninger'!G112="Nej",'Indtast oplysninger'!G112="Ved ikke"),
VLOOKUP(G59,Tabelværdier!$A$78:$C$82,3,FALSE),
Tabelværdier!$C$83))</f>
        <v>1</v>
      </c>
      <c r="H172" s="92">
        <f>IF('Indtast oplysninger'!H104="Nej",1,
IF(OR('Indtast oplysninger'!H112="Nej",'Indtast oplysninger'!H112="Ved ikke"),
VLOOKUP(H59,Tabelværdier!$A$78:$C$82,3,FALSE),
Tabelværdier!$C$83))</f>
        <v>1</v>
      </c>
      <c r="I172" s="92">
        <f>IF('Indtast oplysninger'!I104="Nej",1,
IF(OR('Indtast oplysninger'!I112="Nej",'Indtast oplysninger'!I112="Ved ikke"),
VLOOKUP(I59,Tabelværdier!$A$78:$C$82,3,FALSE),
Tabelværdier!$C$83))</f>
        <v>0.5</v>
      </c>
      <c r="J172" s="92">
        <f>IF('Indtast oplysninger'!J104="Nej",1,
IF(OR('Indtast oplysninger'!J112="Nej",'Indtast oplysninger'!J112="Ved ikke"),
VLOOKUP(J59,Tabelværdier!$A$78:$C$82,3,FALSE),
Tabelværdier!$C$83))</f>
        <v>0.5</v>
      </c>
      <c r="K172" s="92">
        <f>IF('Indtast oplysninger'!K104="Nej",1,
IF(OR('Indtast oplysninger'!K112="Nej",'Indtast oplysninger'!K112="Ved ikke"),
VLOOKUP(K59,Tabelværdier!$A$78:$C$82,3,FALSE),
Tabelværdier!$C$83))</f>
        <v>0.5</v>
      </c>
      <c r="L172" s="92">
        <f>IF('Indtast oplysninger'!L104="Nej",1,
IF(OR('Indtast oplysninger'!L112="Nej",'Indtast oplysninger'!L112="Ved ikke"),
VLOOKUP(L59,Tabelværdier!$A$78:$C$82,3,FALSE),
Tabelværdier!$C$83))</f>
        <v>0.5</v>
      </c>
      <c r="M172" s="92">
        <f>IF('Indtast oplysninger'!M104="Nej",1,
IF(OR('Indtast oplysninger'!M112="Nej",'Indtast oplysninger'!M112="Ved ikke"),
VLOOKUP(M59,Tabelværdier!$A$78:$C$82,3,FALSE),
Tabelværdier!$C$83))</f>
        <v>0.5</v>
      </c>
      <c r="N172" s="92">
        <f>IF('Indtast oplysninger'!N104="Nej",1,
IF(OR('Indtast oplysninger'!N112="Nej",'Indtast oplysninger'!N112="Ved ikke"),
VLOOKUP(N59,Tabelværdier!$A$78:$C$82,3,FALSE),
Tabelværdier!$C$83))</f>
        <v>0.5</v>
      </c>
      <c r="O172" s="92">
        <f>IF('Indtast oplysninger'!O104="Nej",1,
IF(OR('Indtast oplysninger'!O112="Nej",'Indtast oplysninger'!O112="Ved ikke"),
VLOOKUP(O59,Tabelværdier!$A$78:$C$82,3,FALSE),
Tabelværdier!$C$83))</f>
        <v>0.5</v>
      </c>
      <c r="P172" s="92">
        <f>IF('Indtast oplysninger'!P104="Nej",1,
IF(OR('Indtast oplysninger'!P112="Nej",'Indtast oplysninger'!P112="Ved ikke"),
VLOOKUP(P59,Tabelværdier!$A$78:$C$82,3,FALSE),
Tabelværdier!$C$83))</f>
        <v>0.5</v>
      </c>
      <c r="Q172" s="92">
        <f>IF('Indtast oplysninger'!Q104="Nej",1,
IF(OR('Indtast oplysninger'!Q112="Nej",'Indtast oplysninger'!Q112="Ved ikke"),
VLOOKUP(Q59,Tabelværdier!$A$78:$C$82,3,FALSE),
Tabelværdier!$C$83))</f>
        <v>0.5</v>
      </c>
      <c r="R172" s="92">
        <f>IF('Indtast oplysninger'!R104="Nej",1,
IF(OR('Indtast oplysninger'!R112="Nej",'Indtast oplysninger'!R112="Ved ikke"),
VLOOKUP(R59,Tabelværdier!$A$78:$C$82,3,FALSE),
Tabelværdier!$C$83))</f>
        <v>0.5</v>
      </c>
      <c r="S172" s="92">
        <f>IF('Indtast oplysninger'!S104="Nej",1,
IF(OR('Indtast oplysninger'!S112="Nej",'Indtast oplysninger'!S112="Ved ikke"),
VLOOKUP(S59,Tabelværdier!$A$78:$C$82,3,FALSE),
Tabelværdier!$C$83))</f>
        <v>0.5</v>
      </c>
      <c r="T172" s="92">
        <f>IF('Indtast oplysninger'!T104="Nej",1,
IF(OR('Indtast oplysninger'!T112="Nej",'Indtast oplysninger'!T112="Ved ikke"),
VLOOKUP(T59,Tabelværdier!$A$78:$C$82,3,FALSE),
Tabelværdier!$C$83))</f>
        <v>0.5</v>
      </c>
      <c r="U172" s="92">
        <f>IF('Indtast oplysninger'!U104="Nej",1,
IF(OR('Indtast oplysninger'!U112="Nej",'Indtast oplysninger'!U112="Ved ikke"),
VLOOKUP(U59,Tabelværdier!$A$78:$C$82,3,FALSE),
Tabelværdier!$C$83))</f>
        <v>0.5</v>
      </c>
      <c r="V172" s="92">
        <f>IF('Indtast oplysninger'!V104="Nej",1,
IF(OR('Indtast oplysninger'!V112="Nej",'Indtast oplysninger'!V112="Ved ikke"),
VLOOKUP(V59,Tabelværdier!$A$78:$C$82,3,FALSE),
Tabelværdier!$C$83))</f>
        <v>0.5</v>
      </c>
      <c r="W172" s="92">
        <f>IF('Indtast oplysninger'!W104="Nej",1,
IF(OR('Indtast oplysninger'!W112="Nej",'Indtast oplysninger'!W112="Ved ikke"),
VLOOKUP(W59,Tabelværdier!$A$78:$C$82,3,FALSE),
Tabelværdier!$C$83))</f>
        <v>0.5</v>
      </c>
      <c r="X172" s="92">
        <f>IF('Indtast oplysninger'!X104="Nej",1,
IF(OR('Indtast oplysninger'!X112="Nej",'Indtast oplysninger'!X112="Ved ikke"),
VLOOKUP(X59,Tabelværdier!$A$78:$C$82,3,FALSE),
Tabelværdier!$C$83))</f>
        <v>0.5</v>
      </c>
      <c r="Y172" s="92">
        <f>IF('Indtast oplysninger'!Y104="Nej",1,
IF(OR('Indtast oplysninger'!Y112="Nej",'Indtast oplysninger'!Y112="Ved ikke"),
VLOOKUP(Y59,Tabelværdier!$A$78:$C$82,3,FALSE),
Tabelværdier!$C$83))</f>
        <v>0.5</v>
      </c>
      <c r="Z172" s="92">
        <f>IF('Indtast oplysninger'!Z104="Nej",1,
IF(OR('Indtast oplysninger'!Z112="Nej",'Indtast oplysninger'!Z112="Ved ikke"),
VLOOKUP(Z59,Tabelværdier!$A$78:$C$82,3,FALSE),
Tabelværdier!$C$83))</f>
        <v>0.5</v>
      </c>
      <c r="AA172" s="92">
        <f>IF('Indtast oplysninger'!AA104="Nej",1,
IF(OR('Indtast oplysninger'!AA112="Nej",'Indtast oplysninger'!AA112="Ved ikke"),
VLOOKUP(AA59,Tabelværdier!$A$78:$C$82,3,FALSE),
Tabelværdier!$C$83))</f>
        <v>0.5</v>
      </c>
      <c r="AB172" s="92">
        <f>IF('Indtast oplysninger'!AB104="Nej",1,
IF(OR('Indtast oplysninger'!AB112="Nej",'Indtast oplysninger'!AB112="Ved ikke"),
VLOOKUP(AB59,Tabelværdier!$A$78:$C$82,3,FALSE),
Tabelværdier!$C$83))</f>
        <v>0.5</v>
      </c>
      <c r="AC172" s="92">
        <f>IF('Indtast oplysninger'!AC104="Nej",1,
IF(OR('Indtast oplysninger'!AC112="Nej",'Indtast oplysninger'!AC112="Ved ikke"),
VLOOKUP(AC59,Tabelværdier!$A$78:$C$82,3,FALSE),
Tabelværdier!$C$83))</f>
        <v>0.5</v>
      </c>
      <c r="AD172" s="92">
        <f>IF('Indtast oplysninger'!AD104="Nej",1,
IF(OR('Indtast oplysninger'!AD112="Nej",'Indtast oplysninger'!AD112="Ved ikke"),
VLOOKUP(AD59,Tabelværdier!$A$78:$C$82,3,FALSE),
Tabelværdier!$C$83))</f>
        <v>0.5</v>
      </c>
      <c r="AE172" s="92">
        <f>IF('Indtast oplysninger'!AE104="Nej",1,
IF(OR('Indtast oplysninger'!AE112="Nej",'Indtast oplysninger'!AE112="Ved ikke"),
VLOOKUP(AE59,Tabelværdier!$A$78:$C$82,3,FALSE),
Tabelværdier!$C$83))</f>
        <v>0.5</v>
      </c>
      <c r="AF172" s="92">
        <f>IF('Indtast oplysninger'!AF104="Nej",1,
IF(OR('Indtast oplysninger'!AF112="Nej",'Indtast oplysninger'!AF112="Ved ikke"),
VLOOKUP(AF59,Tabelværdier!$A$78:$C$82,3,FALSE),
Tabelværdier!$C$83))</f>
        <v>0.5</v>
      </c>
      <c r="AG172" s="92">
        <f>IF('Indtast oplysninger'!AG104="Nej",1,
IF(OR('Indtast oplysninger'!AG112="Nej",'Indtast oplysninger'!AG112="Ved ikke"),
VLOOKUP(AG59,Tabelværdier!$A$78:$C$82,3,FALSE),
Tabelværdier!$C$83))</f>
        <v>0.5</v>
      </c>
      <c r="AH172" s="92">
        <f>IF('Indtast oplysninger'!AH104="Nej",1,
IF(OR('Indtast oplysninger'!AH112="Nej",'Indtast oplysninger'!AH112="Ved ikke"),
VLOOKUP(AH59,Tabelværdier!$A$78:$C$82,3,FALSE),
Tabelværdier!$C$83))</f>
        <v>0.5</v>
      </c>
      <c r="AI172" s="92">
        <f>IF('Indtast oplysninger'!AI104="Nej",1,
IF(OR('Indtast oplysninger'!AI112="Nej",'Indtast oplysninger'!AI112="Ved ikke"),
VLOOKUP(AI59,Tabelværdier!$A$78:$C$82,3,FALSE),
Tabelværdier!$C$83))</f>
        <v>0.5</v>
      </c>
      <c r="AJ172" s="92">
        <f>IF('Indtast oplysninger'!AJ104="Nej",1,
IF(OR('Indtast oplysninger'!AJ112="Nej",'Indtast oplysninger'!AJ112="Ved ikke"),
VLOOKUP(AJ59,Tabelværdier!$A$78:$C$82,3,FALSE),
Tabelværdier!$C$83))</f>
        <v>0.5</v>
      </c>
      <c r="AK172" s="92">
        <f>IF('Indtast oplysninger'!AK104="Nej",1,
IF(OR('Indtast oplysninger'!AK112="Nej",'Indtast oplysninger'!AK112="Ved ikke"),
VLOOKUP(AK59,Tabelværdier!$A$78:$C$82,3,FALSE),
Tabelværdier!$C$83))</f>
        <v>0.5</v>
      </c>
      <c r="AL172" s="92">
        <f>IF('Indtast oplysninger'!AL104="Nej",1,
IF(OR('Indtast oplysninger'!AL112="Nej",'Indtast oplysninger'!AL112="Ved ikke"),
VLOOKUP(AL59,Tabelværdier!$A$78:$C$82,3,FALSE),
Tabelværdier!$C$83))</f>
        <v>0.5</v>
      </c>
      <c r="AM172" s="92">
        <f>IF('Indtast oplysninger'!AM104="Nej",1,
IF(OR('Indtast oplysninger'!AM112="Nej",'Indtast oplysninger'!AM112="Ved ikke"),
VLOOKUP(AM59,Tabelværdier!$A$78:$C$82,3,FALSE),
Tabelværdier!$C$83))</f>
        <v>0.5</v>
      </c>
      <c r="AN172" s="92">
        <f>IF('Indtast oplysninger'!AN104="Nej",1,
IF(OR('Indtast oplysninger'!AN112="Nej",'Indtast oplysninger'!AN112="Ved ikke"),
VLOOKUP(AN59,Tabelværdier!$A$78:$C$82,3,FALSE),
Tabelværdier!$C$83))</f>
        <v>0.5</v>
      </c>
      <c r="AO172" s="92">
        <f>IF('Indtast oplysninger'!AO104="Nej",1,
IF(OR('Indtast oplysninger'!AO112="Nej",'Indtast oplysninger'!AO112="Ved ikke"),
VLOOKUP(AO59,Tabelværdier!$A$78:$C$82,3,FALSE),
Tabelværdier!$C$83))</f>
        <v>0.5</v>
      </c>
      <c r="AP172" s="92">
        <f>IF('Indtast oplysninger'!AP104="Nej",1,
IF(OR('Indtast oplysninger'!AP112="Nej",'Indtast oplysninger'!AP112="Ved ikke"),
VLOOKUP(AP59,Tabelværdier!$A$78:$C$82,3,FALSE),
Tabelværdier!$C$83))</f>
        <v>0.5</v>
      </c>
      <c r="AQ172" s="92">
        <f>IF('Indtast oplysninger'!AQ104="Nej",1,
IF(OR('Indtast oplysninger'!AQ112="Nej",'Indtast oplysninger'!AQ112="Ved ikke"),
VLOOKUP(AQ59,Tabelværdier!$A$78:$C$82,3,FALSE),
Tabelværdier!$C$83))</f>
        <v>0.5</v>
      </c>
      <c r="AR172" s="92">
        <f>IF('Indtast oplysninger'!AR104="Nej",1,
IF(OR('Indtast oplysninger'!AR112="Nej",'Indtast oplysninger'!AR112="Ved ikke"),
VLOOKUP(AR59,Tabelværdier!$A$78:$C$82,3,FALSE),
Tabelværdier!$C$83))</f>
        <v>0.5</v>
      </c>
      <c r="AS172" s="92">
        <f>IF('Indtast oplysninger'!AS104="Nej",1,
IF(OR('Indtast oplysninger'!AS112="Nej",'Indtast oplysninger'!AS112="Ved ikke"),
VLOOKUP(AS59,Tabelværdier!$A$78:$C$82,3,FALSE),
Tabelværdier!$C$83))</f>
        <v>0.5</v>
      </c>
      <c r="AT172" s="92">
        <f>IF('Indtast oplysninger'!AT104="Nej",1,
IF(OR('Indtast oplysninger'!AT112="Nej",'Indtast oplysninger'!AT112="Ved ikke"),
VLOOKUP(AT59,Tabelværdier!$A$78:$C$82,3,FALSE),
Tabelværdier!$C$83))</f>
        <v>0.5</v>
      </c>
      <c r="AU172" s="92">
        <f>IF('Indtast oplysninger'!AU104="Nej",1,
IF(OR('Indtast oplysninger'!AU112="Nej",'Indtast oplysninger'!AU112="Ved ikke"),
VLOOKUP(AU59,Tabelværdier!$A$78:$C$82,3,FALSE),
Tabelværdier!$C$83))</f>
        <v>0.5</v>
      </c>
      <c r="AV172" s="92">
        <f>IF('Indtast oplysninger'!AV104="Nej",1,
IF(OR('Indtast oplysninger'!AV112="Nej",'Indtast oplysninger'!AV112="Ved ikke"),
VLOOKUP(AV59,Tabelværdier!$A$78:$C$82,3,FALSE),
Tabelværdier!$C$83))</f>
        <v>0.5</v>
      </c>
      <c r="AW172" s="92">
        <f>IF('Indtast oplysninger'!AW104="Nej",1,
IF(OR('Indtast oplysninger'!AW112="Nej",'Indtast oplysninger'!AW112="Ved ikke"),
VLOOKUP(AW59,Tabelværdier!$A$78:$C$82,3,FALSE),
Tabelværdier!$C$83))</f>
        <v>0.5</v>
      </c>
      <c r="AX172" s="92">
        <f>IF('Indtast oplysninger'!AX104="Nej",1,
IF(OR('Indtast oplysninger'!AX112="Nej",'Indtast oplysninger'!AX112="Ved ikke"),
VLOOKUP(AX59,Tabelværdier!$A$78:$C$82,3,FALSE),
Tabelværdier!$C$83))</f>
        <v>0.5</v>
      </c>
      <c r="AY172" s="92">
        <f>IF('Indtast oplysninger'!AY104="Nej",1,
IF(OR('Indtast oplysninger'!AY112="Nej",'Indtast oplysninger'!AY112="Ved ikke"),
VLOOKUP(AY59,Tabelværdier!$A$78:$C$82,3,FALSE),
Tabelværdier!$C$83))</f>
        <v>0.5</v>
      </c>
      <c r="AZ172" s="92">
        <f>IF('Indtast oplysninger'!AZ104="Nej",1,
IF(OR('Indtast oplysninger'!AZ112="Nej",'Indtast oplysninger'!AZ112="Ved ikke"),
VLOOKUP(AZ59,Tabelværdier!$A$78:$C$82,3,FALSE),
Tabelværdier!$C$83))</f>
        <v>0.5</v>
      </c>
      <c r="BA172" s="92">
        <f>IF('Indtast oplysninger'!BA104="Nej",1,
IF(OR('Indtast oplysninger'!BA112="Nej",'Indtast oplysninger'!BA112="Ved ikke"),
VLOOKUP(BA59,Tabelværdier!$A$78:$C$82,3,FALSE),
Tabelværdier!$C$83))</f>
        <v>0.5</v>
      </c>
      <c r="BB172" s="92">
        <f>IF('Indtast oplysninger'!BB104="Nej",1,
IF(OR('Indtast oplysninger'!BB112="Nej",'Indtast oplysninger'!BB112="Ved ikke"),
VLOOKUP(BB59,Tabelværdier!$A$78:$C$82,3,FALSE),
Tabelværdier!$C$83))</f>
        <v>0.5</v>
      </c>
      <c r="BC172" s="92">
        <f>IF('Indtast oplysninger'!BC104="Nej",1,
IF(OR('Indtast oplysninger'!BC112="Nej",'Indtast oplysninger'!BC112="Ved ikke"),
VLOOKUP(BC59,Tabelværdier!$A$78:$C$82,3,FALSE),
Tabelværdier!$C$83))</f>
        <v>0.5</v>
      </c>
      <c r="BD172" s="92">
        <f>IF('Indtast oplysninger'!BD104="Nej",1,
IF(OR('Indtast oplysninger'!BD112="Nej",'Indtast oplysninger'!BD112="Ved ikke"),
VLOOKUP(BD59,Tabelværdier!$A$78:$C$82,3,FALSE),
Tabelværdier!$C$83))</f>
        <v>0.5</v>
      </c>
      <c r="BE172" s="92">
        <f>IF('Indtast oplysninger'!BE104="Nej",1,
IF(OR('Indtast oplysninger'!BE112="Nej",'Indtast oplysninger'!BE112="Ved ikke"),
VLOOKUP(BE59,Tabelværdier!$A$78:$C$82,3,FALSE),
Tabelværdier!$C$83))</f>
        <v>0.5</v>
      </c>
      <c r="BF172" s="92">
        <f>IF('Indtast oplysninger'!BF104="Nej",1,
IF(OR('Indtast oplysninger'!BF112="Nej",'Indtast oplysninger'!BF112="Ved ikke"),
VLOOKUP(BF59,Tabelværdier!$A$78:$C$82,3,FALSE),
Tabelværdier!$C$83))</f>
        <v>0.5</v>
      </c>
      <c r="BG172" s="92">
        <f>IF('Indtast oplysninger'!BG104="Nej",1,
IF(OR('Indtast oplysninger'!BG112="Nej",'Indtast oplysninger'!BG112="Ved ikke"),
VLOOKUP(BG59,Tabelværdier!$A$78:$C$82,3,FALSE),
Tabelværdier!$C$83))</f>
        <v>0.5</v>
      </c>
      <c r="BH172" s="92">
        <f>IF('Indtast oplysninger'!BH104="Nej",1,
IF(OR('Indtast oplysninger'!BH112="Nej",'Indtast oplysninger'!BH112="Ved ikke"),
VLOOKUP(BH59,Tabelværdier!$A$78:$C$82,3,FALSE),
Tabelværdier!$C$83))</f>
        <v>0.5</v>
      </c>
      <c r="BI172" s="92">
        <f>IF('Indtast oplysninger'!BI104="Nej",1,
IF(OR('Indtast oplysninger'!BI112="Nej",'Indtast oplysninger'!BI112="Ved ikke"),
VLOOKUP(BI59,Tabelværdier!$A$78:$C$82,3,FALSE),
Tabelværdier!$C$83))</f>
        <v>0.5</v>
      </c>
      <c r="BJ172" s="92">
        <f>IF('Indtast oplysninger'!BJ104="Nej",1,
IF(OR('Indtast oplysninger'!BJ112="Nej",'Indtast oplysninger'!BJ112="Ved ikke"),
VLOOKUP(BJ59,Tabelværdier!$A$78:$C$82,3,FALSE),
Tabelværdier!$C$83))</f>
        <v>0.5</v>
      </c>
      <c r="BK172" s="92">
        <f>IF('Indtast oplysninger'!BK104="Nej",1,
IF(OR('Indtast oplysninger'!BK112="Nej",'Indtast oplysninger'!BK112="Ved ikke"),
VLOOKUP(BK59,Tabelværdier!$A$78:$C$82,3,FALSE),
Tabelværdier!$C$83))</f>
        <v>0.5</v>
      </c>
    </row>
    <row r="173" spans="2:63" x14ac:dyDescent="0.4">
      <c r="B173" t="s">
        <v>185</v>
      </c>
      <c r="C173" s="99" t="s">
        <v>219</v>
      </c>
      <c r="D173" s="99" t="s">
        <v>218</v>
      </c>
      <c r="E173" s="92">
        <f>IF('Indtast oplysninger'!E104="Nej",1,
VLOOKUP('Indtast oplysninger'!E114,Tabelværdier!$A$107:$C$117,3,FALSE))</f>
        <v>1</v>
      </c>
      <c r="F173" s="92">
        <f>IF('Indtast oplysninger'!F104="Nej",1,
VLOOKUP('Indtast oplysninger'!F114,Tabelværdier!$A$107:$C$117,3,FALSE))</f>
        <v>1</v>
      </c>
      <c r="G173" s="92">
        <f>IF('Indtast oplysninger'!G104="Nej",1,
VLOOKUP('Indtast oplysninger'!G114,Tabelværdier!$A$107:$C$117,3,FALSE))</f>
        <v>1</v>
      </c>
      <c r="H173" s="92">
        <f>IF('Indtast oplysninger'!H104="Nej",1,
VLOOKUP('Indtast oplysninger'!H114,Tabelværdier!$A$107:$C$117,3,FALSE))</f>
        <v>1</v>
      </c>
      <c r="I173" s="92">
        <f>IF('Indtast oplysninger'!I104="Nej",1,
VLOOKUP('Indtast oplysninger'!I114,Tabelværdier!$A$107:$C$117,3,FALSE))</f>
        <v>1</v>
      </c>
      <c r="J173" s="92">
        <f>IF('Indtast oplysninger'!J104="Nej",1,
VLOOKUP('Indtast oplysninger'!J114,Tabelværdier!$A$107:$C$117,3,FALSE))</f>
        <v>1</v>
      </c>
      <c r="K173" s="92">
        <f>IF('Indtast oplysninger'!K104="Nej",1,
VLOOKUP('Indtast oplysninger'!K114,Tabelværdier!$A$107:$C$117,3,FALSE))</f>
        <v>1</v>
      </c>
      <c r="L173" s="92">
        <f>IF('Indtast oplysninger'!L104="Nej",1,
VLOOKUP('Indtast oplysninger'!L114,Tabelværdier!$A$107:$C$117,3,FALSE))</f>
        <v>1</v>
      </c>
      <c r="M173" s="92">
        <f>IF('Indtast oplysninger'!M104="Nej",1,
VLOOKUP('Indtast oplysninger'!M114,Tabelværdier!$A$107:$C$117,3,FALSE))</f>
        <v>1</v>
      </c>
      <c r="N173" s="92">
        <f>IF('Indtast oplysninger'!N104="Nej",1,
VLOOKUP('Indtast oplysninger'!N114,Tabelværdier!$A$107:$C$117,3,FALSE))</f>
        <v>1</v>
      </c>
      <c r="O173" s="92">
        <f>IF('Indtast oplysninger'!O104="Nej",1,
VLOOKUP('Indtast oplysninger'!O114,Tabelværdier!$A$107:$C$117,3,FALSE))</f>
        <v>1</v>
      </c>
      <c r="P173" s="92">
        <f>IF('Indtast oplysninger'!P104="Nej",1,
VLOOKUP('Indtast oplysninger'!P114,Tabelværdier!$A$107:$C$117,3,FALSE))</f>
        <v>1</v>
      </c>
      <c r="Q173" s="92">
        <f>IF('Indtast oplysninger'!Q104="Nej",1,
VLOOKUP('Indtast oplysninger'!Q114,Tabelværdier!$A$107:$C$117,3,FALSE))</f>
        <v>1</v>
      </c>
      <c r="R173" s="92">
        <f>IF('Indtast oplysninger'!R104="Nej",1,
VLOOKUP('Indtast oplysninger'!R114,Tabelværdier!$A$107:$C$117,3,FALSE))</f>
        <v>1</v>
      </c>
      <c r="S173" s="92">
        <f>IF('Indtast oplysninger'!S104="Nej",1,
VLOOKUP('Indtast oplysninger'!S114,Tabelværdier!$A$107:$C$117,3,FALSE))</f>
        <v>1</v>
      </c>
      <c r="T173" s="92">
        <f>IF('Indtast oplysninger'!T104="Nej",1,
VLOOKUP('Indtast oplysninger'!T114,Tabelværdier!$A$107:$C$117,3,FALSE))</f>
        <v>1</v>
      </c>
      <c r="U173" s="92">
        <f>IF('Indtast oplysninger'!U104="Nej",1,
VLOOKUP('Indtast oplysninger'!U114,Tabelværdier!$A$107:$C$117,3,FALSE))</f>
        <v>1</v>
      </c>
      <c r="V173" s="92">
        <f>IF('Indtast oplysninger'!V104="Nej",1,
VLOOKUP('Indtast oplysninger'!V114,Tabelværdier!$A$107:$C$117,3,FALSE))</f>
        <v>1</v>
      </c>
      <c r="W173" s="92">
        <f>IF('Indtast oplysninger'!W104="Nej",1,
VLOOKUP('Indtast oplysninger'!W114,Tabelværdier!$A$107:$C$117,3,FALSE))</f>
        <v>1</v>
      </c>
      <c r="X173" s="92">
        <f>IF('Indtast oplysninger'!X104="Nej",1,
VLOOKUP('Indtast oplysninger'!X114,Tabelværdier!$A$107:$C$117,3,FALSE))</f>
        <v>1</v>
      </c>
      <c r="Y173" s="92">
        <f>IF('Indtast oplysninger'!Y104="Nej",1,
VLOOKUP('Indtast oplysninger'!Y114,Tabelværdier!$A$107:$C$117,3,FALSE))</f>
        <v>1</v>
      </c>
      <c r="Z173" s="92">
        <f>IF('Indtast oplysninger'!Z104="Nej",1,
VLOOKUP('Indtast oplysninger'!Z114,Tabelværdier!$A$107:$C$117,3,FALSE))</f>
        <v>1</v>
      </c>
      <c r="AA173" s="92">
        <f>IF('Indtast oplysninger'!AA104="Nej",1,
VLOOKUP('Indtast oplysninger'!AA114,Tabelværdier!$A$107:$C$117,3,FALSE))</f>
        <v>1</v>
      </c>
      <c r="AB173" s="92">
        <f>IF('Indtast oplysninger'!AB104="Nej",1,
VLOOKUP('Indtast oplysninger'!AB114,Tabelværdier!$A$107:$C$117,3,FALSE))</f>
        <v>1</v>
      </c>
      <c r="AC173" s="92">
        <f>IF('Indtast oplysninger'!AC104="Nej",1,
VLOOKUP('Indtast oplysninger'!AC114,Tabelværdier!$A$107:$C$117,3,FALSE))</f>
        <v>1</v>
      </c>
      <c r="AD173" s="92">
        <f>IF('Indtast oplysninger'!AD104="Nej",1,
VLOOKUP('Indtast oplysninger'!AD114,Tabelværdier!$A$107:$C$117,3,FALSE))</f>
        <v>1</v>
      </c>
      <c r="AE173" s="92">
        <f>IF('Indtast oplysninger'!AE104="Nej",1,
VLOOKUP('Indtast oplysninger'!AE114,Tabelværdier!$A$107:$C$117,3,FALSE))</f>
        <v>1</v>
      </c>
      <c r="AF173" s="92">
        <f>IF('Indtast oplysninger'!AF104="Nej",1,
VLOOKUP('Indtast oplysninger'!AF114,Tabelværdier!$A$107:$C$117,3,FALSE))</f>
        <v>1</v>
      </c>
      <c r="AG173" s="92">
        <f>IF('Indtast oplysninger'!AG104="Nej",1,
VLOOKUP('Indtast oplysninger'!AG114,Tabelværdier!$A$107:$C$117,3,FALSE))</f>
        <v>1</v>
      </c>
      <c r="AH173" s="92">
        <f>IF('Indtast oplysninger'!AH104="Nej",1,
VLOOKUP('Indtast oplysninger'!AH114,Tabelværdier!$A$107:$C$117,3,FALSE))</f>
        <v>1</v>
      </c>
      <c r="AI173" s="92">
        <f>IF('Indtast oplysninger'!AI104="Nej",1,
VLOOKUP('Indtast oplysninger'!AI114,Tabelværdier!$A$107:$C$117,3,FALSE))</f>
        <v>1</v>
      </c>
      <c r="AJ173" s="92">
        <f>IF('Indtast oplysninger'!AJ104="Nej",1,
VLOOKUP('Indtast oplysninger'!AJ114,Tabelværdier!$A$107:$C$117,3,FALSE))</f>
        <v>1</v>
      </c>
      <c r="AK173" s="92">
        <f>IF('Indtast oplysninger'!AK104="Nej",1,
VLOOKUP('Indtast oplysninger'!AK114,Tabelværdier!$A$107:$C$117,3,FALSE))</f>
        <v>1</v>
      </c>
      <c r="AL173" s="92">
        <f>IF('Indtast oplysninger'!AL104="Nej",1,
VLOOKUP('Indtast oplysninger'!AL114,Tabelværdier!$A$107:$C$117,3,FALSE))</f>
        <v>1</v>
      </c>
      <c r="AM173" s="92">
        <f>IF('Indtast oplysninger'!AM104="Nej",1,
VLOOKUP('Indtast oplysninger'!AM114,Tabelværdier!$A$107:$C$117,3,FALSE))</f>
        <v>1</v>
      </c>
      <c r="AN173" s="92">
        <f>IF('Indtast oplysninger'!AN104="Nej",1,
VLOOKUP('Indtast oplysninger'!AN114,Tabelværdier!$A$107:$C$117,3,FALSE))</f>
        <v>1</v>
      </c>
      <c r="AO173" s="92">
        <f>IF('Indtast oplysninger'!AO104="Nej",1,
VLOOKUP('Indtast oplysninger'!AO114,Tabelværdier!$A$107:$C$117,3,FALSE))</f>
        <v>1</v>
      </c>
      <c r="AP173" s="92">
        <f>IF('Indtast oplysninger'!AP104="Nej",1,
VLOOKUP('Indtast oplysninger'!AP114,Tabelværdier!$A$107:$C$117,3,FALSE))</f>
        <v>1</v>
      </c>
      <c r="AQ173" s="92">
        <f>IF('Indtast oplysninger'!AQ104="Nej",1,
VLOOKUP('Indtast oplysninger'!AQ114,Tabelværdier!$A$107:$C$117,3,FALSE))</f>
        <v>1</v>
      </c>
      <c r="AR173" s="92">
        <f>IF('Indtast oplysninger'!AR104="Nej",1,
VLOOKUP('Indtast oplysninger'!AR114,Tabelværdier!$A$107:$C$117,3,FALSE))</f>
        <v>1</v>
      </c>
      <c r="AS173" s="92">
        <f>IF('Indtast oplysninger'!AS104="Nej",1,
VLOOKUP('Indtast oplysninger'!AS114,Tabelværdier!$A$107:$C$117,3,FALSE))</f>
        <v>1</v>
      </c>
      <c r="AT173" s="92">
        <f>IF('Indtast oplysninger'!AT104="Nej",1,
VLOOKUP('Indtast oplysninger'!AT114,Tabelværdier!$A$107:$C$117,3,FALSE))</f>
        <v>1</v>
      </c>
      <c r="AU173" s="92">
        <f>IF('Indtast oplysninger'!AU104="Nej",1,
VLOOKUP('Indtast oplysninger'!AU114,Tabelværdier!$A$107:$C$117,3,FALSE))</f>
        <v>1</v>
      </c>
      <c r="AV173" s="92">
        <f>IF('Indtast oplysninger'!AV104="Nej",1,
VLOOKUP('Indtast oplysninger'!AV114,Tabelværdier!$A$107:$C$117,3,FALSE))</f>
        <v>1</v>
      </c>
      <c r="AW173" s="92">
        <f>IF('Indtast oplysninger'!AW104="Nej",1,
VLOOKUP('Indtast oplysninger'!AW114,Tabelværdier!$A$107:$C$117,3,FALSE))</f>
        <v>1</v>
      </c>
      <c r="AX173" s="92">
        <f>IF('Indtast oplysninger'!AX104="Nej",1,
VLOOKUP('Indtast oplysninger'!AX114,Tabelværdier!$A$107:$C$117,3,FALSE))</f>
        <v>1</v>
      </c>
      <c r="AY173" s="92">
        <f>IF('Indtast oplysninger'!AY104="Nej",1,
VLOOKUP('Indtast oplysninger'!AY114,Tabelværdier!$A$107:$C$117,3,FALSE))</f>
        <v>1</v>
      </c>
      <c r="AZ173" s="92">
        <f>IF('Indtast oplysninger'!AZ104="Nej",1,
VLOOKUP('Indtast oplysninger'!AZ114,Tabelværdier!$A$107:$C$117,3,FALSE))</f>
        <v>1</v>
      </c>
      <c r="BA173" s="92">
        <f>IF('Indtast oplysninger'!BA104="Nej",1,
VLOOKUP('Indtast oplysninger'!BA114,Tabelværdier!$A$107:$C$117,3,FALSE))</f>
        <v>1</v>
      </c>
      <c r="BB173" s="92">
        <f>IF('Indtast oplysninger'!BB104="Nej",1,
VLOOKUP('Indtast oplysninger'!BB114,Tabelværdier!$A$107:$C$117,3,FALSE))</f>
        <v>1</v>
      </c>
      <c r="BC173" s="92">
        <f>IF('Indtast oplysninger'!BC104="Nej",1,
VLOOKUP('Indtast oplysninger'!BC114,Tabelværdier!$A$107:$C$117,3,FALSE))</f>
        <v>1</v>
      </c>
      <c r="BD173" s="92">
        <f>IF('Indtast oplysninger'!BD104="Nej",1,
VLOOKUP('Indtast oplysninger'!BD114,Tabelværdier!$A$107:$C$117,3,FALSE))</f>
        <v>1</v>
      </c>
      <c r="BE173" s="92">
        <f>IF('Indtast oplysninger'!BE104="Nej",1,
VLOOKUP('Indtast oplysninger'!BE114,Tabelværdier!$A$107:$C$117,3,FALSE))</f>
        <v>1</v>
      </c>
      <c r="BF173" s="92">
        <f>IF('Indtast oplysninger'!BF104="Nej",1,
VLOOKUP('Indtast oplysninger'!BF114,Tabelværdier!$A$107:$C$117,3,FALSE))</f>
        <v>1</v>
      </c>
      <c r="BG173" s="92">
        <f>IF('Indtast oplysninger'!BG104="Nej",1,
VLOOKUP('Indtast oplysninger'!BG114,Tabelværdier!$A$107:$C$117,3,FALSE))</f>
        <v>1</v>
      </c>
      <c r="BH173" s="92">
        <f>IF('Indtast oplysninger'!BH104="Nej",1,
VLOOKUP('Indtast oplysninger'!BH114,Tabelværdier!$A$107:$C$117,3,FALSE))</f>
        <v>1</v>
      </c>
      <c r="BI173" s="92">
        <f>IF('Indtast oplysninger'!BI104="Nej",1,
VLOOKUP('Indtast oplysninger'!BI114,Tabelværdier!$A$107:$C$117,3,FALSE))</f>
        <v>1</v>
      </c>
      <c r="BJ173" s="92">
        <f>IF('Indtast oplysninger'!BJ104="Nej",1,
VLOOKUP('Indtast oplysninger'!BJ114,Tabelværdier!$A$107:$C$117,3,FALSE))</f>
        <v>1</v>
      </c>
      <c r="BK173" s="92">
        <f>IF('Indtast oplysninger'!BK104="Nej",1,
VLOOKUP('Indtast oplysninger'!BK114,Tabelværdier!$A$107:$C$117,3,FALSE))</f>
        <v>1</v>
      </c>
    </row>
    <row r="174" spans="2:63" x14ac:dyDescent="0.4">
      <c r="B174" t="s">
        <v>186</v>
      </c>
      <c r="C174" s="99" t="s">
        <v>219</v>
      </c>
      <c r="D174" s="99" t="s">
        <v>218</v>
      </c>
      <c r="E174" s="92">
        <f>IF('Indtast oplysninger'!E104="Nej",1,
VLOOKUP('Indtast oplysninger'!E115,Tabelværdier!$A$121:$C$131,3,FALSE))</f>
        <v>1</v>
      </c>
      <c r="F174" s="92">
        <f>IF('Indtast oplysninger'!F104="Nej",1,
VLOOKUP('Indtast oplysninger'!F115,Tabelværdier!$A$121:$C$131,3,FALSE))</f>
        <v>1</v>
      </c>
      <c r="G174" s="92">
        <f>IF('Indtast oplysninger'!G104="Nej",1,
VLOOKUP('Indtast oplysninger'!G115,Tabelværdier!$A$121:$C$131,3,FALSE))</f>
        <v>1</v>
      </c>
      <c r="H174" s="92">
        <f>IF('Indtast oplysninger'!H104="Nej",1,
VLOOKUP('Indtast oplysninger'!H115,Tabelværdier!$A$121:$C$131,3,FALSE))</f>
        <v>1</v>
      </c>
      <c r="I174" s="92">
        <f>IF('Indtast oplysninger'!I104="Nej",1,
VLOOKUP('Indtast oplysninger'!I115,Tabelværdier!$A$121:$C$131,3,FALSE))</f>
        <v>1</v>
      </c>
      <c r="J174" s="92">
        <f>IF('Indtast oplysninger'!J104="Nej",1,
VLOOKUP('Indtast oplysninger'!J115,Tabelværdier!$A$121:$C$131,3,FALSE))</f>
        <v>1</v>
      </c>
      <c r="K174" s="92">
        <f>IF('Indtast oplysninger'!K104="Nej",1,
VLOOKUP('Indtast oplysninger'!K115,Tabelværdier!$A$121:$C$131,3,FALSE))</f>
        <v>1</v>
      </c>
      <c r="L174" s="92">
        <f>IF('Indtast oplysninger'!L104="Nej",1,
VLOOKUP('Indtast oplysninger'!L115,Tabelværdier!$A$121:$C$131,3,FALSE))</f>
        <v>1</v>
      </c>
      <c r="M174" s="92">
        <f>IF('Indtast oplysninger'!M104="Nej",1,
VLOOKUP('Indtast oplysninger'!M115,Tabelværdier!$A$121:$C$131,3,FALSE))</f>
        <v>1</v>
      </c>
      <c r="N174" s="92">
        <f>IF('Indtast oplysninger'!N104="Nej",1,
VLOOKUP('Indtast oplysninger'!N115,Tabelværdier!$A$121:$C$131,3,FALSE))</f>
        <v>1</v>
      </c>
      <c r="O174" s="92">
        <f>IF('Indtast oplysninger'!O104="Nej",1,
VLOOKUP('Indtast oplysninger'!O115,Tabelværdier!$A$121:$C$131,3,FALSE))</f>
        <v>1</v>
      </c>
      <c r="P174" s="92">
        <f>IF('Indtast oplysninger'!P104="Nej",1,
VLOOKUP('Indtast oplysninger'!P115,Tabelværdier!$A$121:$C$131,3,FALSE))</f>
        <v>1</v>
      </c>
      <c r="Q174" s="92">
        <f>IF('Indtast oplysninger'!Q104="Nej",1,
VLOOKUP('Indtast oplysninger'!Q115,Tabelværdier!$A$121:$C$131,3,FALSE))</f>
        <v>1</v>
      </c>
      <c r="R174" s="92">
        <f>IF('Indtast oplysninger'!R104="Nej",1,
VLOOKUP('Indtast oplysninger'!R115,Tabelværdier!$A$121:$C$131,3,FALSE))</f>
        <v>1</v>
      </c>
      <c r="S174" s="92">
        <f>IF('Indtast oplysninger'!S104="Nej",1,
VLOOKUP('Indtast oplysninger'!S115,Tabelværdier!$A$121:$C$131,3,FALSE))</f>
        <v>1</v>
      </c>
      <c r="T174" s="92">
        <f>IF('Indtast oplysninger'!T104="Nej",1,
VLOOKUP('Indtast oplysninger'!T115,Tabelværdier!$A$121:$C$131,3,FALSE))</f>
        <v>1</v>
      </c>
      <c r="U174" s="92">
        <f>IF('Indtast oplysninger'!U104="Nej",1,
VLOOKUP('Indtast oplysninger'!U115,Tabelværdier!$A$121:$C$131,3,FALSE))</f>
        <v>1</v>
      </c>
      <c r="V174" s="92">
        <f>IF('Indtast oplysninger'!V104="Nej",1,
VLOOKUP('Indtast oplysninger'!V115,Tabelværdier!$A$121:$C$131,3,FALSE))</f>
        <v>1</v>
      </c>
      <c r="W174" s="92">
        <f>IF('Indtast oplysninger'!W104="Nej",1,
VLOOKUP('Indtast oplysninger'!W115,Tabelværdier!$A$121:$C$131,3,FALSE))</f>
        <v>1</v>
      </c>
      <c r="X174" s="92">
        <f>IF('Indtast oplysninger'!X104="Nej",1,
VLOOKUP('Indtast oplysninger'!X115,Tabelværdier!$A$121:$C$131,3,FALSE))</f>
        <v>1</v>
      </c>
      <c r="Y174" s="92">
        <f>IF('Indtast oplysninger'!Y104="Nej",1,
VLOOKUP('Indtast oplysninger'!Y115,Tabelværdier!$A$121:$C$131,3,FALSE))</f>
        <v>1</v>
      </c>
      <c r="Z174" s="92">
        <f>IF('Indtast oplysninger'!Z104="Nej",1,
VLOOKUP('Indtast oplysninger'!Z115,Tabelværdier!$A$121:$C$131,3,FALSE))</f>
        <v>1</v>
      </c>
      <c r="AA174" s="92">
        <f>IF('Indtast oplysninger'!AA104="Nej",1,
VLOOKUP('Indtast oplysninger'!AA115,Tabelværdier!$A$121:$C$131,3,FALSE))</f>
        <v>1</v>
      </c>
      <c r="AB174" s="92">
        <f>IF('Indtast oplysninger'!AB104="Nej",1,
VLOOKUP('Indtast oplysninger'!AB115,Tabelværdier!$A$121:$C$131,3,FALSE))</f>
        <v>1</v>
      </c>
      <c r="AC174" s="92">
        <f>IF('Indtast oplysninger'!AC104="Nej",1,
VLOOKUP('Indtast oplysninger'!AC115,Tabelværdier!$A$121:$C$131,3,FALSE))</f>
        <v>1</v>
      </c>
      <c r="AD174" s="92">
        <f>IF('Indtast oplysninger'!AD104="Nej",1,
VLOOKUP('Indtast oplysninger'!AD115,Tabelværdier!$A$121:$C$131,3,FALSE))</f>
        <v>1</v>
      </c>
      <c r="AE174" s="92">
        <f>IF('Indtast oplysninger'!AE104="Nej",1,
VLOOKUP('Indtast oplysninger'!AE115,Tabelværdier!$A$121:$C$131,3,FALSE))</f>
        <v>1</v>
      </c>
      <c r="AF174" s="92">
        <f>IF('Indtast oplysninger'!AF104="Nej",1,
VLOOKUP('Indtast oplysninger'!AF115,Tabelværdier!$A$121:$C$131,3,FALSE))</f>
        <v>1</v>
      </c>
      <c r="AG174" s="92">
        <f>IF('Indtast oplysninger'!AG104="Nej",1,
VLOOKUP('Indtast oplysninger'!AG115,Tabelværdier!$A$121:$C$131,3,FALSE))</f>
        <v>1</v>
      </c>
      <c r="AH174" s="92">
        <f>IF('Indtast oplysninger'!AH104="Nej",1,
VLOOKUP('Indtast oplysninger'!AH115,Tabelværdier!$A$121:$C$131,3,FALSE))</f>
        <v>1</v>
      </c>
      <c r="AI174" s="92">
        <f>IF('Indtast oplysninger'!AI104="Nej",1,
VLOOKUP('Indtast oplysninger'!AI115,Tabelværdier!$A$121:$C$131,3,FALSE))</f>
        <v>1</v>
      </c>
      <c r="AJ174" s="92">
        <f>IF('Indtast oplysninger'!AJ104="Nej",1,
VLOOKUP('Indtast oplysninger'!AJ115,Tabelværdier!$A$121:$C$131,3,FALSE))</f>
        <v>1</v>
      </c>
      <c r="AK174" s="92">
        <f>IF('Indtast oplysninger'!AK104="Nej",1,
VLOOKUP('Indtast oplysninger'!AK115,Tabelværdier!$A$121:$C$131,3,FALSE))</f>
        <v>1</v>
      </c>
      <c r="AL174" s="92">
        <f>IF('Indtast oplysninger'!AL104="Nej",1,
VLOOKUP('Indtast oplysninger'!AL115,Tabelværdier!$A$121:$C$131,3,FALSE))</f>
        <v>1</v>
      </c>
      <c r="AM174" s="92">
        <f>IF('Indtast oplysninger'!AM104="Nej",1,
VLOOKUP('Indtast oplysninger'!AM115,Tabelværdier!$A$121:$C$131,3,FALSE))</f>
        <v>1</v>
      </c>
      <c r="AN174" s="92">
        <f>IF('Indtast oplysninger'!AN104="Nej",1,
VLOOKUP('Indtast oplysninger'!AN115,Tabelværdier!$A$121:$C$131,3,FALSE))</f>
        <v>1</v>
      </c>
      <c r="AO174" s="92">
        <f>IF('Indtast oplysninger'!AO104="Nej",1,
VLOOKUP('Indtast oplysninger'!AO115,Tabelværdier!$A$121:$C$131,3,FALSE))</f>
        <v>1</v>
      </c>
      <c r="AP174" s="92">
        <f>IF('Indtast oplysninger'!AP104="Nej",1,
VLOOKUP('Indtast oplysninger'!AP115,Tabelværdier!$A$121:$C$131,3,FALSE))</f>
        <v>1</v>
      </c>
      <c r="AQ174" s="92">
        <f>IF('Indtast oplysninger'!AQ104="Nej",1,
VLOOKUP('Indtast oplysninger'!AQ115,Tabelværdier!$A$121:$C$131,3,FALSE))</f>
        <v>1</v>
      </c>
      <c r="AR174" s="92">
        <f>IF('Indtast oplysninger'!AR104="Nej",1,
VLOOKUP('Indtast oplysninger'!AR115,Tabelværdier!$A$121:$C$131,3,FALSE))</f>
        <v>1</v>
      </c>
      <c r="AS174" s="92">
        <f>IF('Indtast oplysninger'!AS104="Nej",1,
VLOOKUP('Indtast oplysninger'!AS115,Tabelværdier!$A$121:$C$131,3,FALSE))</f>
        <v>1</v>
      </c>
      <c r="AT174" s="92">
        <f>IF('Indtast oplysninger'!AT104="Nej",1,
VLOOKUP('Indtast oplysninger'!AT115,Tabelværdier!$A$121:$C$131,3,FALSE))</f>
        <v>1</v>
      </c>
      <c r="AU174" s="92">
        <f>IF('Indtast oplysninger'!AU104="Nej",1,
VLOOKUP('Indtast oplysninger'!AU115,Tabelværdier!$A$121:$C$131,3,FALSE))</f>
        <v>1</v>
      </c>
      <c r="AV174" s="92">
        <f>IF('Indtast oplysninger'!AV104="Nej",1,
VLOOKUP('Indtast oplysninger'!AV115,Tabelværdier!$A$121:$C$131,3,FALSE))</f>
        <v>1</v>
      </c>
      <c r="AW174" s="92">
        <f>IF('Indtast oplysninger'!AW104="Nej",1,
VLOOKUP('Indtast oplysninger'!AW115,Tabelværdier!$A$121:$C$131,3,FALSE))</f>
        <v>1</v>
      </c>
      <c r="AX174" s="92">
        <f>IF('Indtast oplysninger'!AX104="Nej",1,
VLOOKUP('Indtast oplysninger'!AX115,Tabelværdier!$A$121:$C$131,3,FALSE))</f>
        <v>1</v>
      </c>
      <c r="AY174" s="92">
        <f>IF('Indtast oplysninger'!AY104="Nej",1,
VLOOKUP('Indtast oplysninger'!AY115,Tabelværdier!$A$121:$C$131,3,FALSE))</f>
        <v>1</v>
      </c>
      <c r="AZ174" s="92">
        <f>IF('Indtast oplysninger'!AZ104="Nej",1,
VLOOKUP('Indtast oplysninger'!AZ115,Tabelværdier!$A$121:$C$131,3,FALSE))</f>
        <v>1</v>
      </c>
      <c r="BA174" s="92">
        <f>IF('Indtast oplysninger'!BA104="Nej",1,
VLOOKUP('Indtast oplysninger'!BA115,Tabelværdier!$A$121:$C$131,3,FALSE))</f>
        <v>1</v>
      </c>
      <c r="BB174" s="92">
        <f>IF('Indtast oplysninger'!BB104="Nej",1,
VLOOKUP('Indtast oplysninger'!BB115,Tabelværdier!$A$121:$C$131,3,FALSE))</f>
        <v>1</v>
      </c>
      <c r="BC174" s="92">
        <f>IF('Indtast oplysninger'!BC104="Nej",1,
VLOOKUP('Indtast oplysninger'!BC115,Tabelværdier!$A$121:$C$131,3,FALSE))</f>
        <v>1</v>
      </c>
      <c r="BD174" s="92">
        <f>IF('Indtast oplysninger'!BD104="Nej",1,
VLOOKUP('Indtast oplysninger'!BD115,Tabelværdier!$A$121:$C$131,3,FALSE))</f>
        <v>1</v>
      </c>
      <c r="BE174" s="92">
        <f>IF('Indtast oplysninger'!BE104="Nej",1,
VLOOKUP('Indtast oplysninger'!BE115,Tabelværdier!$A$121:$C$131,3,FALSE))</f>
        <v>1</v>
      </c>
      <c r="BF174" s="92">
        <f>IF('Indtast oplysninger'!BF104="Nej",1,
VLOOKUP('Indtast oplysninger'!BF115,Tabelværdier!$A$121:$C$131,3,FALSE))</f>
        <v>1</v>
      </c>
      <c r="BG174" s="92">
        <f>IF('Indtast oplysninger'!BG104="Nej",1,
VLOOKUP('Indtast oplysninger'!BG115,Tabelværdier!$A$121:$C$131,3,FALSE))</f>
        <v>1</v>
      </c>
      <c r="BH174" s="92">
        <f>IF('Indtast oplysninger'!BH104="Nej",1,
VLOOKUP('Indtast oplysninger'!BH115,Tabelværdier!$A$121:$C$131,3,FALSE))</f>
        <v>1</v>
      </c>
      <c r="BI174" s="92">
        <f>IF('Indtast oplysninger'!BI104="Nej",1,
VLOOKUP('Indtast oplysninger'!BI115,Tabelværdier!$A$121:$C$131,3,FALSE))</f>
        <v>1</v>
      </c>
      <c r="BJ174" s="92">
        <f>IF('Indtast oplysninger'!BJ104="Nej",1,
VLOOKUP('Indtast oplysninger'!BJ115,Tabelværdier!$A$121:$C$131,3,FALSE))</f>
        <v>1</v>
      </c>
      <c r="BK174" s="92">
        <f>IF('Indtast oplysninger'!BK104="Nej",1,
VLOOKUP('Indtast oplysninger'!BK115,Tabelværdier!$A$121:$C$131,3,FALSE))</f>
        <v>1</v>
      </c>
    </row>
    <row r="175" spans="2:63" x14ac:dyDescent="0.4">
      <c r="B175" t="s">
        <v>616</v>
      </c>
      <c r="C175" s="99" t="s">
        <v>219</v>
      </c>
      <c r="D175" s="99" t="s">
        <v>218</v>
      </c>
      <c r="E175" s="92">
        <f>IF('Indtast oplysninger'!E104="Nej",1,
VLOOKUP('Indtast oplysninger'!E113,Tabelværdier!$A$87:$B$103,2,FALSE))</f>
        <v>1</v>
      </c>
      <c r="F175" s="92">
        <f>IF('Indtast oplysninger'!F104="Nej",1,
VLOOKUP('Indtast oplysninger'!F113,Tabelværdier!$A$87:$B$103,2,FALSE))</f>
        <v>1</v>
      </c>
      <c r="G175" s="92">
        <f>IF('Indtast oplysninger'!G104="Nej",1,
VLOOKUP('Indtast oplysninger'!G113,Tabelværdier!$A$87:$B$103,2,FALSE))</f>
        <v>1</v>
      </c>
      <c r="H175" s="92">
        <f>IF('Indtast oplysninger'!H104="Nej",1,
VLOOKUP('Indtast oplysninger'!H113,Tabelværdier!$A$87:$B$103,2,FALSE))</f>
        <v>1</v>
      </c>
      <c r="I175" s="92">
        <f>IF('Indtast oplysninger'!I104="Nej",1,
VLOOKUP('Indtast oplysninger'!I113,Tabelværdier!$A$87:$B$103,2,FALSE))</f>
        <v>1</v>
      </c>
      <c r="J175" s="92">
        <f>IF('Indtast oplysninger'!J104="Nej",1,
VLOOKUP('Indtast oplysninger'!J113,Tabelværdier!$A$87:$B$103,2,FALSE))</f>
        <v>1</v>
      </c>
      <c r="K175" s="92">
        <f>IF('Indtast oplysninger'!K104="Nej",1,
VLOOKUP('Indtast oplysninger'!K113,Tabelværdier!$A$87:$B$103,2,FALSE))</f>
        <v>1</v>
      </c>
      <c r="L175" s="92">
        <f>IF('Indtast oplysninger'!L104="Nej",1,
VLOOKUP('Indtast oplysninger'!L113,Tabelværdier!$A$87:$B$103,2,FALSE))</f>
        <v>1</v>
      </c>
      <c r="M175" s="92">
        <f>IF('Indtast oplysninger'!M104="Nej",1,
VLOOKUP('Indtast oplysninger'!M113,Tabelværdier!$A$87:$B$103,2,FALSE))</f>
        <v>1</v>
      </c>
      <c r="N175" s="92">
        <f>IF('Indtast oplysninger'!N104="Nej",1,
VLOOKUP('Indtast oplysninger'!N113,Tabelværdier!$A$87:$B$103,2,FALSE))</f>
        <v>1</v>
      </c>
      <c r="O175" s="92">
        <f>IF('Indtast oplysninger'!O104="Nej",1,
VLOOKUP('Indtast oplysninger'!O113,Tabelværdier!$A$87:$B$103,2,FALSE))</f>
        <v>1</v>
      </c>
      <c r="P175" s="92">
        <f>IF('Indtast oplysninger'!P104="Nej",1,
VLOOKUP('Indtast oplysninger'!P113,Tabelværdier!$A$87:$B$103,2,FALSE))</f>
        <v>1</v>
      </c>
      <c r="Q175" s="92">
        <f>IF('Indtast oplysninger'!Q104="Nej",1,
VLOOKUP('Indtast oplysninger'!Q113,Tabelværdier!$A$87:$B$103,2,FALSE))</f>
        <v>1</v>
      </c>
      <c r="R175" s="92">
        <f>IF('Indtast oplysninger'!R104="Nej",1,
VLOOKUP('Indtast oplysninger'!R113,Tabelværdier!$A$87:$B$103,2,FALSE))</f>
        <v>1</v>
      </c>
      <c r="S175" s="92">
        <f>IF('Indtast oplysninger'!S104="Nej",1,
VLOOKUP('Indtast oplysninger'!S113,Tabelværdier!$A$87:$B$103,2,FALSE))</f>
        <v>1</v>
      </c>
      <c r="T175" s="92">
        <f>IF('Indtast oplysninger'!T104="Nej",1,
VLOOKUP('Indtast oplysninger'!T113,Tabelværdier!$A$87:$B$103,2,FALSE))</f>
        <v>1</v>
      </c>
      <c r="U175" s="92">
        <f>IF('Indtast oplysninger'!U104="Nej",1,
VLOOKUP('Indtast oplysninger'!U113,Tabelværdier!$A$87:$B$103,2,FALSE))</f>
        <v>1</v>
      </c>
      <c r="V175" s="92">
        <f>IF('Indtast oplysninger'!V104="Nej",1,
VLOOKUP('Indtast oplysninger'!V113,Tabelværdier!$A$87:$B$103,2,FALSE))</f>
        <v>1</v>
      </c>
      <c r="W175" s="92">
        <f>IF('Indtast oplysninger'!W104="Nej",1,
VLOOKUP('Indtast oplysninger'!W113,Tabelværdier!$A$87:$B$103,2,FALSE))</f>
        <v>1</v>
      </c>
      <c r="X175" s="92">
        <f>IF('Indtast oplysninger'!X104="Nej",1,
VLOOKUP('Indtast oplysninger'!X113,Tabelværdier!$A$87:$B$103,2,FALSE))</f>
        <v>1</v>
      </c>
      <c r="Y175" s="92">
        <f>IF('Indtast oplysninger'!Y104="Nej",1,
VLOOKUP('Indtast oplysninger'!Y113,Tabelværdier!$A$87:$B$103,2,FALSE))</f>
        <v>1</v>
      </c>
      <c r="Z175" s="92">
        <f>IF('Indtast oplysninger'!Z104="Nej",1,
VLOOKUP('Indtast oplysninger'!Z113,Tabelværdier!$A$87:$B$103,2,FALSE))</f>
        <v>1</v>
      </c>
      <c r="AA175" s="92">
        <f>IF('Indtast oplysninger'!AA104="Nej",1,
VLOOKUP('Indtast oplysninger'!AA113,Tabelværdier!$A$87:$B$103,2,FALSE))</f>
        <v>1</v>
      </c>
      <c r="AB175" s="92">
        <f>IF('Indtast oplysninger'!AB104="Nej",1,
VLOOKUP('Indtast oplysninger'!AB113,Tabelværdier!$A$87:$B$103,2,FALSE))</f>
        <v>1</v>
      </c>
      <c r="AC175" s="92">
        <f>IF('Indtast oplysninger'!AC104="Nej",1,
VLOOKUP('Indtast oplysninger'!AC113,Tabelværdier!$A$87:$B$103,2,FALSE))</f>
        <v>1</v>
      </c>
      <c r="AD175" s="92">
        <f>IF('Indtast oplysninger'!AD104="Nej",1,
VLOOKUP('Indtast oplysninger'!AD113,Tabelværdier!$A$87:$B$103,2,FALSE))</f>
        <v>1</v>
      </c>
      <c r="AE175" s="92">
        <f>IF('Indtast oplysninger'!AE104="Nej",1,
VLOOKUP('Indtast oplysninger'!AE113,Tabelværdier!$A$87:$B$103,2,FALSE))</f>
        <v>1</v>
      </c>
      <c r="AF175" s="92">
        <f>IF('Indtast oplysninger'!AF104="Nej",1,
VLOOKUP('Indtast oplysninger'!AF113,Tabelværdier!$A$87:$B$103,2,FALSE))</f>
        <v>1</v>
      </c>
      <c r="AG175" s="92">
        <f>IF('Indtast oplysninger'!AG104="Nej",1,
VLOOKUP('Indtast oplysninger'!AG113,Tabelværdier!$A$87:$B$103,2,FALSE))</f>
        <v>1</v>
      </c>
      <c r="AH175" s="92">
        <f>IF('Indtast oplysninger'!AH104="Nej",1,
VLOOKUP('Indtast oplysninger'!AH113,Tabelværdier!$A$87:$B$103,2,FALSE))</f>
        <v>1</v>
      </c>
      <c r="AI175" s="92">
        <f>IF('Indtast oplysninger'!AI104="Nej",1,
VLOOKUP('Indtast oplysninger'!AI113,Tabelværdier!$A$87:$B$103,2,FALSE))</f>
        <v>1</v>
      </c>
      <c r="AJ175" s="92">
        <f>IF('Indtast oplysninger'!AJ104="Nej",1,
VLOOKUP('Indtast oplysninger'!AJ113,Tabelværdier!$A$87:$B$103,2,FALSE))</f>
        <v>1</v>
      </c>
      <c r="AK175" s="92">
        <f>IF('Indtast oplysninger'!AK104="Nej",1,
VLOOKUP('Indtast oplysninger'!AK113,Tabelværdier!$A$87:$B$103,2,FALSE))</f>
        <v>1</v>
      </c>
      <c r="AL175" s="92">
        <f>IF('Indtast oplysninger'!AL104="Nej",1,
VLOOKUP('Indtast oplysninger'!AL113,Tabelværdier!$A$87:$B$103,2,FALSE))</f>
        <v>1</v>
      </c>
      <c r="AM175" s="92">
        <f>IF('Indtast oplysninger'!AM104="Nej",1,
VLOOKUP('Indtast oplysninger'!AM113,Tabelværdier!$A$87:$B$103,2,FALSE))</f>
        <v>1</v>
      </c>
      <c r="AN175" s="92">
        <f>IF('Indtast oplysninger'!AN104="Nej",1,
VLOOKUP('Indtast oplysninger'!AN113,Tabelværdier!$A$87:$B$103,2,FALSE))</f>
        <v>1</v>
      </c>
      <c r="AO175" s="92">
        <f>IF('Indtast oplysninger'!AO104="Nej",1,
VLOOKUP('Indtast oplysninger'!AO113,Tabelværdier!$A$87:$B$103,2,FALSE))</f>
        <v>1</v>
      </c>
      <c r="AP175" s="92">
        <f>IF('Indtast oplysninger'!AP104="Nej",1,
VLOOKUP('Indtast oplysninger'!AP113,Tabelværdier!$A$87:$B$103,2,FALSE))</f>
        <v>1</v>
      </c>
      <c r="AQ175" s="92">
        <f>IF('Indtast oplysninger'!AQ104="Nej",1,
VLOOKUP('Indtast oplysninger'!AQ113,Tabelværdier!$A$87:$B$103,2,FALSE))</f>
        <v>1</v>
      </c>
      <c r="AR175" s="92">
        <f>IF('Indtast oplysninger'!AR104="Nej",1,
VLOOKUP('Indtast oplysninger'!AR113,Tabelværdier!$A$87:$B$103,2,FALSE))</f>
        <v>1</v>
      </c>
      <c r="AS175" s="92">
        <f>IF('Indtast oplysninger'!AS104="Nej",1,
VLOOKUP('Indtast oplysninger'!AS113,Tabelværdier!$A$87:$B$103,2,FALSE))</f>
        <v>1</v>
      </c>
      <c r="AT175" s="92">
        <f>IF('Indtast oplysninger'!AT104="Nej",1,
VLOOKUP('Indtast oplysninger'!AT113,Tabelværdier!$A$87:$B$103,2,FALSE))</f>
        <v>1</v>
      </c>
      <c r="AU175" s="92">
        <f>IF('Indtast oplysninger'!AU104="Nej",1,
VLOOKUP('Indtast oplysninger'!AU113,Tabelværdier!$A$87:$B$103,2,FALSE))</f>
        <v>1</v>
      </c>
      <c r="AV175" s="92">
        <f>IF('Indtast oplysninger'!AV104="Nej",1,
VLOOKUP('Indtast oplysninger'!AV113,Tabelværdier!$A$87:$B$103,2,FALSE))</f>
        <v>1</v>
      </c>
      <c r="AW175" s="92">
        <f>IF('Indtast oplysninger'!AW104="Nej",1,
VLOOKUP('Indtast oplysninger'!AW113,Tabelværdier!$A$87:$B$103,2,FALSE))</f>
        <v>1</v>
      </c>
      <c r="AX175" s="92">
        <f>IF('Indtast oplysninger'!AX104="Nej",1,
VLOOKUP('Indtast oplysninger'!AX113,Tabelværdier!$A$87:$B$103,2,FALSE))</f>
        <v>1</v>
      </c>
      <c r="AY175" s="92">
        <f>IF('Indtast oplysninger'!AY104="Nej",1,
VLOOKUP('Indtast oplysninger'!AY113,Tabelværdier!$A$87:$B$103,2,FALSE))</f>
        <v>1</v>
      </c>
      <c r="AZ175" s="92">
        <f>IF('Indtast oplysninger'!AZ104="Nej",1,
VLOOKUP('Indtast oplysninger'!AZ113,Tabelværdier!$A$87:$B$103,2,FALSE))</f>
        <v>1</v>
      </c>
      <c r="BA175" s="92">
        <f>IF('Indtast oplysninger'!BA104="Nej",1,
VLOOKUP('Indtast oplysninger'!BA113,Tabelværdier!$A$87:$B$103,2,FALSE))</f>
        <v>1</v>
      </c>
      <c r="BB175" s="92">
        <f>IF('Indtast oplysninger'!BB104="Nej",1,
VLOOKUP('Indtast oplysninger'!BB113,Tabelværdier!$A$87:$B$103,2,FALSE))</f>
        <v>1</v>
      </c>
      <c r="BC175" s="92">
        <f>IF('Indtast oplysninger'!BC104="Nej",1,
VLOOKUP('Indtast oplysninger'!BC113,Tabelværdier!$A$87:$B$103,2,FALSE))</f>
        <v>1</v>
      </c>
      <c r="BD175" s="92">
        <f>IF('Indtast oplysninger'!BD104="Nej",1,
VLOOKUP('Indtast oplysninger'!BD113,Tabelværdier!$A$87:$B$103,2,FALSE))</f>
        <v>1</v>
      </c>
      <c r="BE175" s="92">
        <f>IF('Indtast oplysninger'!BE104="Nej",1,
VLOOKUP('Indtast oplysninger'!BE113,Tabelværdier!$A$87:$B$103,2,FALSE))</f>
        <v>1</v>
      </c>
      <c r="BF175" s="92">
        <f>IF('Indtast oplysninger'!BF104="Nej",1,
VLOOKUP('Indtast oplysninger'!BF113,Tabelværdier!$A$87:$B$103,2,FALSE))</f>
        <v>1</v>
      </c>
      <c r="BG175" s="92">
        <f>IF('Indtast oplysninger'!BG104="Nej",1,
VLOOKUP('Indtast oplysninger'!BG113,Tabelværdier!$A$87:$B$103,2,FALSE))</f>
        <v>1</v>
      </c>
      <c r="BH175" s="92">
        <f>IF('Indtast oplysninger'!BH104="Nej",1,
VLOOKUP('Indtast oplysninger'!BH113,Tabelværdier!$A$87:$B$103,2,FALSE))</f>
        <v>1</v>
      </c>
      <c r="BI175" s="92">
        <f>IF('Indtast oplysninger'!BI104="Nej",1,
VLOOKUP('Indtast oplysninger'!BI113,Tabelværdier!$A$87:$B$103,2,FALSE))</f>
        <v>1</v>
      </c>
      <c r="BJ175" s="92">
        <f>IF('Indtast oplysninger'!BJ104="Nej",1,
VLOOKUP('Indtast oplysninger'!BJ113,Tabelværdier!$A$87:$B$103,2,FALSE))</f>
        <v>1</v>
      </c>
      <c r="BK175" s="92">
        <f>IF('Indtast oplysninger'!BK104="Nej",1,
VLOOKUP('Indtast oplysninger'!BK113,Tabelværdier!$A$87:$B$103,2,FALSE))</f>
        <v>1</v>
      </c>
    </row>
    <row r="176" spans="2:63" x14ac:dyDescent="0.4">
      <c r="B176" t="s">
        <v>187</v>
      </c>
      <c r="C176" s="99" t="s">
        <v>218</v>
      </c>
      <c r="D176" s="99" t="s">
        <v>218</v>
      </c>
      <c r="E176" s="92" t="str">
        <f>IF('Indtast oplysninger'!E100="Ved ikke","Let væg",'Indtast oplysninger'!E100)</f>
        <v>Let væg</v>
      </c>
      <c r="F176" s="92" t="str">
        <f>IF('Indtast oplysninger'!F100="Ved ikke","Let væg",'Indtast oplysninger'!F100)</f>
        <v>Let væg</v>
      </c>
      <c r="G176" s="92" t="str">
        <f>IF('Indtast oplysninger'!G100="Ved ikke","Let væg",'Indtast oplysninger'!G100)</f>
        <v>Let væg</v>
      </c>
      <c r="H176" s="92" t="str">
        <f>IF('Indtast oplysninger'!H100="Ved ikke","Let væg",'Indtast oplysninger'!H100)</f>
        <v>Let væg</v>
      </c>
      <c r="I176" s="92" t="str">
        <f>IF('Indtast oplysninger'!I100="Ved ikke","Let væg",'Indtast oplysninger'!I100)</f>
        <v>&lt; vælg fra listen &gt;</v>
      </c>
      <c r="J176" s="92" t="str">
        <f>IF('Indtast oplysninger'!J100="Ved ikke","Let væg",'Indtast oplysninger'!J100)</f>
        <v>&lt; vælg fra listen &gt;</v>
      </c>
      <c r="K176" s="92" t="str">
        <f>IF('Indtast oplysninger'!K100="Ved ikke","Let væg",'Indtast oplysninger'!K100)</f>
        <v>&lt; vælg fra listen &gt;</v>
      </c>
      <c r="L176" s="92" t="str">
        <f>IF('Indtast oplysninger'!L100="Ved ikke","Let væg",'Indtast oplysninger'!L100)</f>
        <v>&lt; vælg fra listen &gt;</v>
      </c>
      <c r="M176" s="92" t="str">
        <f>IF('Indtast oplysninger'!M100="Ved ikke","Let væg",'Indtast oplysninger'!M100)</f>
        <v>&lt; vælg fra listen &gt;</v>
      </c>
      <c r="N176" s="92" t="str">
        <f>IF('Indtast oplysninger'!N100="Ved ikke","Let væg",'Indtast oplysninger'!N100)</f>
        <v>&lt; vælg fra listen &gt;</v>
      </c>
      <c r="O176" s="92" t="str">
        <f>IF('Indtast oplysninger'!O100="Ved ikke","Let væg",'Indtast oplysninger'!O100)</f>
        <v>&lt; vælg fra listen &gt;</v>
      </c>
      <c r="P176" s="92" t="str">
        <f>IF('Indtast oplysninger'!P100="Ved ikke","Let væg",'Indtast oplysninger'!P100)</f>
        <v>&lt; vælg fra listen &gt;</v>
      </c>
      <c r="Q176" s="92" t="str">
        <f>IF('Indtast oplysninger'!Q100="Ved ikke","Let væg",'Indtast oplysninger'!Q100)</f>
        <v>&lt; vælg fra listen &gt;</v>
      </c>
      <c r="R176" s="92" t="str">
        <f>IF('Indtast oplysninger'!R100="Ved ikke","Let væg",'Indtast oplysninger'!R100)</f>
        <v>&lt; vælg fra listen &gt;</v>
      </c>
      <c r="S176" s="92" t="str">
        <f>IF('Indtast oplysninger'!S100="Ved ikke","Let væg",'Indtast oplysninger'!S100)</f>
        <v>&lt; vælg fra listen &gt;</v>
      </c>
      <c r="T176" s="92" t="str">
        <f>IF('Indtast oplysninger'!T100="Ved ikke","Let væg",'Indtast oplysninger'!T100)</f>
        <v>&lt; vælg fra listen &gt;</v>
      </c>
      <c r="U176" s="92" t="str">
        <f>IF('Indtast oplysninger'!U100="Ved ikke","Let væg",'Indtast oplysninger'!U100)</f>
        <v>&lt; vælg fra listen &gt;</v>
      </c>
      <c r="V176" s="92" t="str">
        <f>IF('Indtast oplysninger'!V100="Ved ikke","Let væg",'Indtast oplysninger'!V100)</f>
        <v>&lt; vælg fra listen &gt;</v>
      </c>
      <c r="W176" s="92" t="str">
        <f>IF('Indtast oplysninger'!W100="Ved ikke","Let væg",'Indtast oplysninger'!W100)</f>
        <v>&lt; vælg fra listen &gt;</v>
      </c>
      <c r="X176" s="92" t="str">
        <f>IF('Indtast oplysninger'!X100="Ved ikke","Let væg",'Indtast oplysninger'!X100)</f>
        <v>&lt; vælg fra listen &gt;</v>
      </c>
      <c r="Y176" s="92" t="str">
        <f>IF('Indtast oplysninger'!Y100="Ved ikke","Let væg",'Indtast oplysninger'!Y100)</f>
        <v>&lt; vælg fra listen &gt;</v>
      </c>
      <c r="Z176" s="92" t="str">
        <f>IF('Indtast oplysninger'!Z100="Ved ikke","Let væg",'Indtast oplysninger'!Z100)</f>
        <v>&lt; vælg fra listen &gt;</v>
      </c>
      <c r="AA176" s="92" t="str">
        <f>IF('Indtast oplysninger'!AA100="Ved ikke","Let væg",'Indtast oplysninger'!AA100)</f>
        <v>&lt; vælg fra listen &gt;</v>
      </c>
      <c r="AB176" s="92" t="str">
        <f>IF('Indtast oplysninger'!AB100="Ved ikke","Let væg",'Indtast oplysninger'!AB100)</f>
        <v>&lt; vælg fra listen &gt;</v>
      </c>
      <c r="AC176" s="92" t="str">
        <f>IF('Indtast oplysninger'!AC100="Ved ikke","Let væg",'Indtast oplysninger'!AC100)</f>
        <v>&lt; vælg fra listen &gt;</v>
      </c>
      <c r="AD176" s="92" t="str">
        <f>IF('Indtast oplysninger'!AD100="Ved ikke","Let væg",'Indtast oplysninger'!AD100)</f>
        <v>&lt; vælg fra listen &gt;</v>
      </c>
      <c r="AE176" s="92" t="str">
        <f>IF('Indtast oplysninger'!AE100="Ved ikke","Let væg",'Indtast oplysninger'!AE100)</f>
        <v>&lt; vælg fra listen &gt;</v>
      </c>
      <c r="AF176" s="92" t="str">
        <f>IF('Indtast oplysninger'!AF100="Ved ikke","Let væg",'Indtast oplysninger'!AF100)</f>
        <v>&lt; vælg fra listen &gt;</v>
      </c>
      <c r="AG176" s="92" t="str">
        <f>IF('Indtast oplysninger'!AG100="Ved ikke","Let væg",'Indtast oplysninger'!AG100)</f>
        <v>&lt; vælg fra listen &gt;</v>
      </c>
      <c r="AH176" s="92" t="str">
        <f>IF('Indtast oplysninger'!AH100="Ved ikke","Let væg",'Indtast oplysninger'!AH100)</f>
        <v>&lt; vælg fra listen &gt;</v>
      </c>
      <c r="AI176" s="92" t="str">
        <f>IF('Indtast oplysninger'!AI100="Ved ikke","Let væg",'Indtast oplysninger'!AI100)</f>
        <v>&lt; vælg fra listen &gt;</v>
      </c>
      <c r="AJ176" s="92" t="str">
        <f>IF('Indtast oplysninger'!AJ100="Ved ikke","Let væg",'Indtast oplysninger'!AJ100)</f>
        <v>&lt; vælg fra listen &gt;</v>
      </c>
      <c r="AK176" s="92" t="str">
        <f>IF('Indtast oplysninger'!AK100="Ved ikke","Let væg",'Indtast oplysninger'!AK100)</f>
        <v>&lt; vælg fra listen &gt;</v>
      </c>
      <c r="AL176" s="92" t="str">
        <f>IF('Indtast oplysninger'!AL100="Ved ikke","Let væg",'Indtast oplysninger'!AL100)</f>
        <v>&lt; vælg fra listen &gt;</v>
      </c>
      <c r="AM176" s="92" t="str">
        <f>IF('Indtast oplysninger'!AM100="Ved ikke","Let væg",'Indtast oplysninger'!AM100)</f>
        <v>&lt; vælg fra listen &gt;</v>
      </c>
      <c r="AN176" s="92" t="str">
        <f>IF('Indtast oplysninger'!AN100="Ved ikke","Let væg",'Indtast oplysninger'!AN100)</f>
        <v>&lt; vælg fra listen &gt;</v>
      </c>
      <c r="AO176" s="92" t="str">
        <f>IF('Indtast oplysninger'!AO100="Ved ikke","Let væg",'Indtast oplysninger'!AO100)</f>
        <v>&lt; vælg fra listen &gt;</v>
      </c>
      <c r="AP176" s="92" t="str">
        <f>IF('Indtast oplysninger'!AP100="Ved ikke","Let væg",'Indtast oplysninger'!AP100)</f>
        <v>&lt; vælg fra listen &gt;</v>
      </c>
      <c r="AQ176" s="92" t="str">
        <f>IF('Indtast oplysninger'!AQ100="Ved ikke","Let væg",'Indtast oplysninger'!AQ100)</f>
        <v>&lt; vælg fra listen &gt;</v>
      </c>
      <c r="AR176" s="92" t="str">
        <f>IF('Indtast oplysninger'!AR100="Ved ikke","Let væg",'Indtast oplysninger'!AR100)</f>
        <v>&lt; vælg fra listen &gt;</v>
      </c>
      <c r="AS176" s="92" t="str">
        <f>IF('Indtast oplysninger'!AS100="Ved ikke","Let væg",'Indtast oplysninger'!AS100)</f>
        <v>&lt; vælg fra listen &gt;</v>
      </c>
      <c r="AT176" s="92" t="str">
        <f>IF('Indtast oplysninger'!AT100="Ved ikke","Let væg",'Indtast oplysninger'!AT100)</f>
        <v>&lt; vælg fra listen &gt;</v>
      </c>
      <c r="AU176" s="92" t="str">
        <f>IF('Indtast oplysninger'!AU100="Ved ikke","Let væg",'Indtast oplysninger'!AU100)</f>
        <v>&lt; vælg fra listen &gt;</v>
      </c>
      <c r="AV176" s="92" t="str">
        <f>IF('Indtast oplysninger'!AV100="Ved ikke","Let væg",'Indtast oplysninger'!AV100)</f>
        <v>&lt; vælg fra listen &gt;</v>
      </c>
      <c r="AW176" s="92" t="str">
        <f>IF('Indtast oplysninger'!AW100="Ved ikke","Let væg",'Indtast oplysninger'!AW100)</f>
        <v>&lt; vælg fra listen &gt;</v>
      </c>
      <c r="AX176" s="92" t="str">
        <f>IF('Indtast oplysninger'!AX100="Ved ikke","Let væg",'Indtast oplysninger'!AX100)</f>
        <v>&lt; vælg fra listen &gt;</v>
      </c>
      <c r="AY176" s="92" t="str">
        <f>IF('Indtast oplysninger'!AY100="Ved ikke","Let væg",'Indtast oplysninger'!AY100)</f>
        <v>&lt; vælg fra listen &gt;</v>
      </c>
      <c r="AZ176" s="92" t="str">
        <f>IF('Indtast oplysninger'!AZ100="Ved ikke","Let væg",'Indtast oplysninger'!AZ100)</f>
        <v>&lt; vælg fra listen &gt;</v>
      </c>
      <c r="BA176" s="92" t="str">
        <f>IF('Indtast oplysninger'!BA100="Ved ikke","Let væg",'Indtast oplysninger'!BA100)</f>
        <v>&lt; vælg fra listen &gt;</v>
      </c>
      <c r="BB176" s="92" t="str">
        <f>IF('Indtast oplysninger'!BB100="Ved ikke","Let væg",'Indtast oplysninger'!BB100)</f>
        <v>&lt; vælg fra listen &gt;</v>
      </c>
      <c r="BC176" s="92" t="str">
        <f>IF('Indtast oplysninger'!BC100="Ved ikke","Let væg",'Indtast oplysninger'!BC100)</f>
        <v>&lt; vælg fra listen &gt;</v>
      </c>
      <c r="BD176" s="92" t="str">
        <f>IF('Indtast oplysninger'!BD100="Ved ikke","Let væg",'Indtast oplysninger'!BD100)</f>
        <v>&lt; vælg fra listen &gt;</v>
      </c>
      <c r="BE176" s="92" t="str">
        <f>IF('Indtast oplysninger'!BE100="Ved ikke","Let væg",'Indtast oplysninger'!BE100)</f>
        <v>&lt; vælg fra listen &gt;</v>
      </c>
      <c r="BF176" s="92" t="str">
        <f>IF('Indtast oplysninger'!BF100="Ved ikke","Let væg",'Indtast oplysninger'!BF100)</f>
        <v>&lt; vælg fra listen &gt;</v>
      </c>
      <c r="BG176" s="92" t="str">
        <f>IF('Indtast oplysninger'!BG100="Ved ikke","Let væg",'Indtast oplysninger'!BG100)</f>
        <v>&lt; vælg fra listen &gt;</v>
      </c>
      <c r="BH176" s="92" t="str">
        <f>IF('Indtast oplysninger'!BH100="Ved ikke","Let væg",'Indtast oplysninger'!BH100)</f>
        <v>&lt; vælg fra listen &gt;</v>
      </c>
      <c r="BI176" s="92" t="str">
        <f>IF('Indtast oplysninger'!BI100="Ved ikke","Let væg",'Indtast oplysninger'!BI100)</f>
        <v>&lt; vælg fra listen &gt;</v>
      </c>
      <c r="BJ176" s="92" t="str">
        <f>IF('Indtast oplysninger'!BJ100="Ved ikke","Let væg",'Indtast oplysninger'!BJ100)</f>
        <v>&lt; vælg fra listen &gt;</v>
      </c>
      <c r="BK176" s="92" t="str">
        <f>IF('Indtast oplysninger'!BK100="Ved ikke","Let væg",'Indtast oplysninger'!BK100)</f>
        <v>&lt; vælg fra listen &gt;</v>
      </c>
    </row>
    <row r="177" spans="2:63" x14ac:dyDescent="0.4">
      <c r="B177" t="s">
        <v>188</v>
      </c>
      <c r="C177" s="99" t="s">
        <v>424</v>
      </c>
      <c r="D177" s="99" t="s">
        <v>231</v>
      </c>
      <c r="E177" s="92">
        <f>VLOOKUP(E176,Tabelværdier!$A$42:$B$54,2,FALSE)</f>
        <v>2.5000000000000001E-2</v>
      </c>
      <c r="F177" s="92">
        <f>VLOOKUP(F176,Tabelværdier!$A$42:$B$54,2,FALSE)</f>
        <v>2.5000000000000001E-2</v>
      </c>
      <c r="G177" s="92">
        <f>VLOOKUP(G176,Tabelværdier!$A$42:$B$54,2,FALSE)</f>
        <v>2.5000000000000001E-2</v>
      </c>
      <c r="H177" s="92">
        <f>VLOOKUP(H176,Tabelværdier!$A$42:$B$54,2,FALSE)</f>
        <v>2.5000000000000001E-2</v>
      </c>
      <c r="I177" s="92" t="e">
        <f>VLOOKUP(I176,Tabelværdier!$A$42:$B$54,2,FALSE)</f>
        <v>#N/A</v>
      </c>
      <c r="J177" s="92" t="e">
        <f>VLOOKUP(J176,Tabelværdier!$A$42:$B$54,2,FALSE)</f>
        <v>#N/A</v>
      </c>
      <c r="K177" s="92" t="e">
        <f>VLOOKUP(K176,Tabelværdier!$A$42:$B$54,2,FALSE)</f>
        <v>#N/A</v>
      </c>
      <c r="L177" s="92" t="e">
        <f>VLOOKUP(L176,Tabelværdier!$A$42:$B$54,2,FALSE)</f>
        <v>#N/A</v>
      </c>
      <c r="M177" s="92" t="e">
        <f>VLOOKUP(M176,Tabelværdier!$A$42:$B$54,2,FALSE)</f>
        <v>#N/A</v>
      </c>
      <c r="N177" s="92" t="e">
        <f>VLOOKUP(N176,Tabelværdier!$A$42:$B$54,2,FALSE)</f>
        <v>#N/A</v>
      </c>
      <c r="O177" s="92" t="e">
        <f>VLOOKUP(O176,Tabelværdier!$A$42:$B$54,2,FALSE)</f>
        <v>#N/A</v>
      </c>
      <c r="P177" s="92" t="e">
        <f>VLOOKUP(P176,Tabelværdier!$A$42:$B$54,2,FALSE)</f>
        <v>#N/A</v>
      </c>
      <c r="Q177" s="92" t="e">
        <f>VLOOKUP(Q176,Tabelværdier!$A$42:$B$54,2,FALSE)</f>
        <v>#N/A</v>
      </c>
      <c r="R177" s="92" t="e">
        <f>VLOOKUP(R176,Tabelværdier!$A$42:$B$54,2,FALSE)</f>
        <v>#N/A</v>
      </c>
      <c r="S177" s="92" t="e">
        <f>VLOOKUP(S176,Tabelværdier!$A$42:$B$54,2,FALSE)</f>
        <v>#N/A</v>
      </c>
      <c r="T177" s="92" t="e">
        <f>VLOOKUP(T176,Tabelværdier!$A$42:$B$54,2,FALSE)</f>
        <v>#N/A</v>
      </c>
      <c r="U177" s="92" t="e">
        <f>VLOOKUP(U176,Tabelværdier!$A$42:$B$54,2,FALSE)</f>
        <v>#N/A</v>
      </c>
      <c r="V177" s="92" t="e">
        <f>VLOOKUP(V176,Tabelværdier!$A$42:$B$54,2,FALSE)</f>
        <v>#N/A</v>
      </c>
      <c r="W177" s="92" t="e">
        <f>VLOOKUP(W176,Tabelværdier!$A$42:$B$54,2,FALSE)</f>
        <v>#N/A</v>
      </c>
      <c r="X177" s="92" t="e">
        <f>VLOOKUP(X176,Tabelværdier!$A$42:$B$54,2,FALSE)</f>
        <v>#N/A</v>
      </c>
      <c r="Y177" s="92" t="e">
        <f>VLOOKUP(Y176,Tabelværdier!$A$42:$B$54,2,FALSE)</f>
        <v>#N/A</v>
      </c>
      <c r="Z177" s="92" t="e">
        <f>VLOOKUP(Z176,Tabelværdier!$A$42:$B$54,2,FALSE)</f>
        <v>#N/A</v>
      </c>
      <c r="AA177" s="92" t="e">
        <f>VLOOKUP(AA176,Tabelværdier!$A$42:$B$54,2,FALSE)</f>
        <v>#N/A</v>
      </c>
      <c r="AB177" s="92" t="e">
        <f>VLOOKUP(AB176,Tabelværdier!$A$42:$B$54,2,FALSE)</f>
        <v>#N/A</v>
      </c>
      <c r="AC177" s="92" t="e">
        <f>VLOOKUP(AC176,Tabelværdier!$A$42:$B$54,2,FALSE)</f>
        <v>#N/A</v>
      </c>
      <c r="AD177" s="92" t="e">
        <f>VLOOKUP(AD176,Tabelværdier!$A$42:$B$54,2,FALSE)</f>
        <v>#N/A</v>
      </c>
      <c r="AE177" s="92" t="e">
        <f>VLOOKUP(AE176,Tabelværdier!$A$42:$B$54,2,FALSE)</f>
        <v>#N/A</v>
      </c>
      <c r="AF177" s="92" t="e">
        <f>VLOOKUP(AF176,Tabelværdier!$A$42:$B$54,2,FALSE)</f>
        <v>#N/A</v>
      </c>
      <c r="AG177" s="92" t="e">
        <f>VLOOKUP(AG176,Tabelværdier!$A$42:$B$54,2,FALSE)</f>
        <v>#N/A</v>
      </c>
      <c r="AH177" s="92" t="e">
        <f>VLOOKUP(AH176,Tabelværdier!$A$42:$B$54,2,FALSE)</f>
        <v>#N/A</v>
      </c>
      <c r="AI177" s="92" t="e">
        <f>VLOOKUP(AI176,Tabelværdier!$A$42:$B$54,2,FALSE)</f>
        <v>#N/A</v>
      </c>
      <c r="AJ177" s="92" t="e">
        <f>VLOOKUP(AJ176,Tabelværdier!$A$42:$B$54,2,FALSE)</f>
        <v>#N/A</v>
      </c>
      <c r="AK177" s="92" t="e">
        <f>VLOOKUP(AK176,Tabelværdier!$A$42:$B$54,2,FALSE)</f>
        <v>#N/A</v>
      </c>
      <c r="AL177" s="92" t="e">
        <f>VLOOKUP(AL176,Tabelværdier!$A$42:$B$54,2,FALSE)</f>
        <v>#N/A</v>
      </c>
      <c r="AM177" s="92" t="e">
        <f>VLOOKUP(AM176,Tabelværdier!$A$42:$B$54,2,FALSE)</f>
        <v>#N/A</v>
      </c>
      <c r="AN177" s="92" t="e">
        <f>VLOOKUP(AN176,Tabelværdier!$A$42:$B$54,2,FALSE)</f>
        <v>#N/A</v>
      </c>
      <c r="AO177" s="92" t="e">
        <f>VLOOKUP(AO176,Tabelværdier!$A$42:$B$54,2,FALSE)</f>
        <v>#N/A</v>
      </c>
      <c r="AP177" s="92" t="e">
        <f>VLOOKUP(AP176,Tabelværdier!$A$42:$B$54,2,FALSE)</f>
        <v>#N/A</v>
      </c>
      <c r="AQ177" s="92" t="e">
        <f>VLOOKUP(AQ176,Tabelværdier!$A$42:$B$54,2,FALSE)</f>
        <v>#N/A</v>
      </c>
      <c r="AR177" s="92" t="e">
        <f>VLOOKUP(AR176,Tabelværdier!$A$42:$B$54,2,FALSE)</f>
        <v>#N/A</v>
      </c>
      <c r="AS177" s="92" t="e">
        <f>VLOOKUP(AS176,Tabelværdier!$A$42:$B$54,2,FALSE)</f>
        <v>#N/A</v>
      </c>
      <c r="AT177" s="92" t="e">
        <f>VLOOKUP(AT176,Tabelværdier!$A$42:$B$54,2,FALSE)</f>
        <v>#N/A</v>
      </c>
      <c r="AU177" s="92" t="e">
        <f>VLOOKUP(AU176,Tabelværdier!$A$42:$B$54,2,FALSE)</f>
        <v>#N/A</v>
      </c>
      <c r="AV177" s="92" t="e">
        <f>VLOOKUP(AV176,Tabelværdier!$A$42:$B$54,2,FALSE)</f>
        <v>#N/A</v>
      </c>
      <c r="AW177" s="92" t="e">
        <f>VLOOKUP(AW176,Tabelværdier!$A$42:$B$54,2,FALSE)</f>
        <v>#N/A</v>
      </c>
      <c r="AX177" s="92" t="e">
        <f>VLOOKUP(AX176,Tabelværdier!$A$42:$B$54,2,FALSE)</f>
        <v>#N/A</v>
      </c>
      <c r="AY177" s="92" t="e">
        <f>VLOOKUP(AY176,Tabelværdier!$A$42:$B$54,2,FALSE)</f>
        <v>#N/A</v>
      </c>
      <c r="AZ177" s="92" t="e">
        <f>VLOOKUP(AZ176,Tabelværdier!$A$42:$B$54,2,FALSE)</f>
        <v>#N/A</v>
      </c>
      <c r="BA177" s="92" t="e">
        <f>VLOOKUP(BA176,Tabelværdier!$A$42:$B$54,2,FALSE)</f>
        <v>#N/A</v>
      </c>
      <c r="BB177" s="92" t="e">
        <f>VLOOKUP(BB176,Tabelværdier!$A$42:$B$54,2,FALSE)</f>
        <v>#N/A</v>
      </c>
      <c r="BC177" s="92" t="e">
        <f>VLOOKUP(BC176,Tabelværdier!$A$42:$B$54,2,FALSE)</f>
        <v>#N/A</v>
      </c>
      <c r="BD177" s="92" t="e">
        <f>VLOOKUP(BD176,Tabelværdier!$A$42:$B$54,2,FALSE)</f>
        <v>#N/A</v>
      </c>
      <c r="BE177" s="92" t="e">
        <f>VLOOKUP(BE176,Tabelværdier!$A$42:$B$54,2,FALSE)</f>
        <v>#N/A</v>
      </c>
      <c r="BF177" s="92" t="e">
        <f>VLOOKUP(BF176,Tabelværdier!$A$42:$B$54,2,FALSE)</f>
        <v>#N/A</v>
      </c>
      <c r="BG177" s="92" t="e">
        <f>VLOOKUP(BG176,Tabelværdier!$A$42:$B$54,2,FALSE)</f>
        <v>#N/A</v>
      </c>
      <c r="BH177" s="92" t="e">
        <f>VLOOKUP(BH176,Tabelværdier!$A$42:$B$54,2,FALSE)</f>
        <v>#N/A</v>
      </c>
      <c r="BI177" s="92" t="e">
        <f>VLOOKUP(BI176,Tabelværdier!$A$42:$B$54,2,FALSE)</f>
        <v>#N/A</v>
      </c>
      <c r="BJ177" s="92" t="e">
        <f>VLOOKUP(BJ176,Tabelværdier!$A$42:$B$54,2,FALSE)</f>
        <v>#N/A</v>
      </c>
      <c r="BK177" s="92" t="e">
        <f>VLOOKUP(BK176,Tabelværdier!$A$42:$B$54,2,FALSE)</f>
        <v>#N/A</v>
      </c>
    </row>
    <row r="178" spans="2:63" x14ac:dyDescent="0.4">
      <c r="B178" t="s">
        <v>189</v>
      </c>
      <c r="C178" s="99" t="s">
        <v>425</v>
      </c>
      <c r="D178" s="99" t="s">
        <v>231</v>
      </c>
      <c r="E178" s="92">
        <f t="shared" ref="E178:AJ178" si="71">MIN(0.1,E177)</f>
        <v>2.5000000000000001E-2</v>
      </c>
      <c r="F178" s="92">
        <f t="shared" si="71"/>
        <v>2.5000000000000001E-2</v>
      </c>
      <c r="G178" s="92">
        <f t="shared" si="71"/>
        <v>2.5000000000000001E-2</v>
      </c>
      <c r="H178" s="92">
        <f t="shared" si="71"/>
        <v>2.5000000000000001E-2</v>
      </c>
      <c r="I178" s="92" t="e">
        <f t="shared" si="71"/>
        <v>#N/A</v>
      </c>
      <c r="J178" s="92" t="e">
        <f t="shared" si="71"/>
        <v>#N/A</v>
      </c>
      <c r="K178" s="92" t="e">
        <f t="shared" si="71"/>
        <v>#N/A</v>
      </c>
      <c r="L178" s="92" t="e">
        <f t="shared" si="71"/>
        <v>#N/A</v>
      </c>
      <c r="M178" s="92" t="e">
        <f t="shared" si="71"/>
        <v>#N/A</v>
      </c>
      <c r="N178" s="92" t="e">
        <f t="shared" si="71"/>
        <v>#N/A</v>
      </c>
      <c r="O178" s="92" t="e">
        <f t="shared" si="71"/>
        <v>#N/A</v>
      </c>
      <c r="P178" s="92" t="e">
        <f t="shared" si="71"/>
        <v>#N/A</v>
      </c>
      <c r="Q178" s="92" t="e">
        <f t="shared" si="71"/>
        <v>#N/A</v>
      </c>
      <c r="R178" s="92" t="e">
        <f t="shared" si="71"/>
        <v>#N/A</v>
      </c>
      <c r="S178" s="92" t="e">
        <f t="shared" si="71"/>
        <v>#N/A</v>
      </c>
      <c r="T178" s="92" t="e">
        <f t="shared" si="71"/>
        <v>#N/A</v>
      </c>
      <c r="U178" s="92" t="e">
        <f t="shared" si="71"/>
        <v>#N/A</v>
      </c>
      <c r="V178" s="92" t="e">
        <f t="shared" si="71"/>
        <v>#N/A</v>
      </c>
      <c r="W178" s="92" t="e">
        <f t="shared" si="71"/>
        <v>#N/A</v>
      </c>
      <c r="X178" s="92" t="e">
        <f t="shared" si="71"/>
        <v>#N/A</v>
      </c>
      <c r="Y178" s="92" t="e">
        <f t="shared" si="71"/>
        <v>#N/A</v>
      </c>
      <c r="Z178" s="92" t="e">
        <f t="shared" si="71"/>
        <v>#N/A</v>
      </c>
      <c r="AA178" s="92" t="e">
        <f t="shared" si="71"/>
        <v>#N/A</v>
      </c>
      <c r="AB178" s="92" t="e">
        <f t="shared" si="71"/>
        <v>#N/A</v>
      </c>
      <c r="AC178" s="92" t="e">
        <f t="shared" si="71"/>
        <v>#N/A</v>
      </c>
      <c r="AD178" s="92" t="e">
        <f t="shared" si="71"/>
        <v>#N/A</v>
      </c>
      <c r="AE178" s="92" t="e">
        <f t="shared" si="71"/>
        <v>#N/A</v>
      </c>
      <c r="AF178" s="92" t="e">
        <f t="shared" si="71"/>
        <v>#N/A</v>
      </c>
      <c r="AG178" s="92" t="e">
        <f t="shared" si="71"/>
        <v>#N/A</v>
      </c>
      <c r="AH178" s="92" t="e">
        <f t="shared" si="71"/>
        <v>#N/A</v>
      </c>
      <c r="AI178" s="92" t="e">
        <f t="shared" si="71"/>
        <v>#N/A</v>
      </c>
      <c r="AJ178" s="92" t="e">
        <f t="shared" si="71"/>
        <v>#N/A</v>
      </c>
      <c r="AK178" s="92" t="e">
        <f t="shared" ref="AK178:BK178" si="72">MIN(0.1,AK177)</f>
        <v>#N/A</v>
      </c>
      <c r="AL178" s="92" t="e">
        <f t="shared" si="72"/>
        <v>#N/A</v>
      </c>
      <c r="AM178" s="92" t="e">
        <f t="shared" si="72"/>
        <v>#N/A</v>
      </c>
      <c r="AN178" s="92" t="e">
        <f t="shared" si="72"/>
        <v>#N/A</v>
      </c>
      <c r="AO178" s="92" t="e">
        <f t="shared" si="72"/>
        <v>#N/A</v>
      </c>
      <c r="AP178" s="92" t="e">
        <f t="shared" si="72"/>
        <v>#N/A</v>
      </c>
      <c r="AQ178" s="92" t="e">
        <f t="shared" si="72"/>
        <v>#N/A</v>
      </c>
      <c r="AR178" s="92" t="e">
        <f t="shared" si="72"/>
        <v>#N/A</v>
      </c>
      <c r="AS178" s="92" t="e">
        <f t="shared" si="72"/>
        <v>#N/A</v>
      </c>
      <c r="AT178" s="92" t="e">
        <f t="shared" si="72"/>
        <v>#N/A</v>
      </c>
      <c r="AU178" s="92" t="e">
        <f t="shared" si="72"/>
        <v>#N/A</v>
      </c>
      <c r="AV178" s="92" t="e">
        <f t="shared" si="72"/>
        <v>#N/A</v>
      </c>
      <c r="AW178" s="92" t="e">
        <f t="shared" si="72"/>
        <v>#N/A</v>
      </c>
      <c r="AX178" s="92" t="e">
        <f t="shared" si="72"/>
        <v>#N/A</v>
      </c>
      <c r="AY178" s="92" t="e">
        <f t="shared" si="72"/>
        <v>#N/A</v>
      </c>
      <c r="AZ178" s="92" t="e">
        <f t="shared" si="72"/>
        <v>#N/A</v>
      </c>
      <c r="BA178" s="92" t="e">
        <f t="shared" si="72"/>
        <v>#N/A</v>
      </c>
      <c r="BB178" s="92" t="e">
        <f t="shared" si="72"/>
        <v>#N/A</v>
      </c>
      <c r="BC178" s="92" t="e">
        <f t="shared" si="72"/>
        <v>#N/A</v>
      </c>
      <c r="BD178" s="92" t="e">
        <f t="shared" si="72"/>
        <v>#N/A</v>
      </c>
      <c r="BE178" s="92" t="e">
        <f t="shared" si="72"/>
        <v>#N/A</v>
      </c>
      <c r="BF178" s="92" t="e">
        <f t="shared" si="72"/>
        <v>#N/A</v>
      </c>
      <c r="BG178" s="92" t="e">
        <f t="shared" si="72"/>
        <v>#N/A</v>
      </c>
      <c r="BH178" s="92" t="e">
        <f t="shared" si="72"/>
        <v>#N/A</v>
      </c>
      <c r="BI178" s="92" t="e">
        <f t="shared" si="72"/>
        <v>#N/A</v>
      </c>
      <c r="BJ178" s="92" t="e">
        <f t="shared" si="72"/>
        <v>#N/A</v>
      </c>
      <c r="BK178" s="92" t="e">
        <f t="shared" si="72"/>
        <v>#N/A</v>
      </c>
    </row>
    <row r="179" spans="2:63" x14ac:dyDescent="0.4">
      <c r="B179" t="s">
        <v>190</v>
      </c>
      <c r="C179" s="99" t="s">
        <v>220</v>
      </c>
      <c r="D179" s="99" t="s">
        <v>450</v>
      </c>
      <c r="E179" s="132">
        <f>VLOOKUP(E176,Tabelværdier!$A$42:$C$54,3,FALSE)</f>
        <v>915.5</v>
      </c>
      <c r="F179" s="132">
        <f>VLOOKUP(F176,Tabelværdier!$A$42:$C$54,3,FALSE)</f>
        <v>915.5</v>
      </c>
      <c r="G179" s="132">
        <f>VLOOKUP(G176,Tabelværdier!$A$42:$C$54,3,FALSE)</f>
        <v>915.5</v>
      </c>
      <c r="H179" s="132">
        <f>VLOOKUP(H176,Tabelværdier!$A$42:$C$54,3,FALSE)</f>
        <v>915.5</v>
      </c>
      <c r="I179" s="132" t="e">
        <f>VLOOKUP(I176,Tabelværdier!$A$42:$C$54,3,FALSE)</f>
        <v>#N/A</v>
      </c>
      <c r="J179" s="132" t="e">
        <f>VLOOKUP(J176,Tabelværdier!$A$42:$C$54,3,FALSE)</f>
        <v>#N/A</v>
      </c>
      <c r="K179" s="132" t="e">
        <f>VLOOKUP(K176,Tabelværdier!$A$42:$C$54,3,FALSE)</f>
        <v>#N/A</v>
      </c>
      <c r="L179" s="132" t="e">
        <f>VLOOKUP(L176,Tabelværdier!$A$42:$C$54,3,FALSE)</f>
        <v>#N/A</v>
      </c>
      <c r="M179" s="132" t="e">
        <f>VLOOKUP(M176,Tabelværdier!$A$42:$C$54,3,FALSE)</f>
        <v>#N/A</v>
      </c>
      <c r="N179" s="132" t="e">
        <f>VLOOKUP(N176,Tabelværdier!$A$42:$C$54,3,FALSE)</f>
        <v>#N/A</v>
      </c>
      <c r="O179" s="132" t="e">
        <f>VLOOKUP(O176,Tabelværdier!$A$42:$C$54,3,FALSE)</f>
        <v>#N/A</v>
      </c>
      <c r="P179" s="132" t="e">
        <f>VLOOKUP(P176,Tabelværdier!$A$42:$C$54,3,FALSE)</f>
        <v>#N/A</v>
      </c>
      <c r="Q179" s="132" t="e">
        <f>VLOOKUP(Q176,Tabelværdier!$A$42:$C$54,3,FALSE)</f>
        <v>#N/A</v>
      </c>
      <c r="R179" s="132" t="e">
        <f>VLOOKUP(R176,Tabelværdier!$A$42:$C$54,3,FALSE)</f>
        <v>#N/A</v>
      </c>
      <c r="S179" s="132" t="e">
        <f>VLOOKUP(S176,Tabelværdier!$A$42:$C$54,3,FALSE)</f>
        <v>#N/A</v>
      </c>
      <c r="T179" s="132" t="e">
        <f>VLOOKUP(T176,Tabelværdier!$A$42:$C$54,3,FALSE)</f>
        <v>#N/A</v>
      </c>
      <c r="U179" s="132" t="e">
        <f>VLOOKUP(U176,Tabelværdier!$A$42:$C$54,3,FALSE)</f>
        <v>#N/A</v>
      </c>
      <c r="V179" s="132" t="e">
        <f>VLOOKUP(V176,Tabelværdier!$A$42:$C$54,3,FALSE)</f>
        <v>#N/A</v>
      </c>
      <c r="W179" s="132" t="e">
        <f>VLOOKUP(W176,Tabelværdier!$A$42:$C$54,3,FALSE)</f>
        <v>#N/A</v>
      </c>
      <c r="X179" s="132" t="e">
        <f>VLOOKUP(X176,Tabelværdier!$A$42:$C$54,3,FALSE)</f>
        <v>#N/A</v>
      </c>
      <c r="Y179" s="132" t="e">
        <f>VLOOKUP(Y176,Tabelværdier!$A$42:$C$54,3,FALSE)</f>
        <v>#N/A</v>
      </c>
      <c r="Z179" s="132" t="e">
        <f>VLOOKUP(Z176,Tabelværdier!$A$42:$C$54,3,FALSE)</f>
        <v>#N/A</v>
      </c>
      <c r="AA179" s="132" t="e">
        <f>VLOOKUP(AA176,Tabelværdier!$A$42:$C$54,3,FALSE)</f>
        <v>#N/A</v>
      </c>
      <c r="AB179" s="132" t="e">
        <f>VLOOKUP(AB176,Tabelværdier!$A$42:$C$54,3,FALSE)</f>
        <v>#N/A</v>
      </c>
      <c r="AC179" s="132" t="e">
        <f>VLOOKUP(AC176,Tabelværdier!$A$42:$C$54,3,FALSE)</f>
        <v>#N/A</v>
      </c>
      <c r="AD179" s="132" t="e">
        <f>VLOOKUP(AD176,Tabelværdier!$A$42:$C$54,3,FALSE)</f>
        <v>#N/A</v>
      </c>
      <c r="AE179" s="132" t="e">
        <f>VLOOKUP(AE176,Tabelværdier!$A$42:$C$54,3,FALSE)</f>
        <v>#N/A</v>
      </c>
      <c r="AF179" s="132" t="e">
        <f>VLOOKUP(AF176,Tabelværdier!$A$42:$C$54,3,FALSE)</f>
        <v>#N/A</v>
      </c>
      <c r="AG179" s="132" t="e">
        <f>VLOOKUP(AG176,Tabelværdier!$A$42:$C$54,3,FALSE)</f>
        <v>#N/A</v>
      </c>
      <c r="AH179" s="132" t="e">
        <f>VLOOKUP(AH176,Tabelværdier!$A$42:$C$54,3,FALSE)</f>
        <v>#N/A</v>
      </c>
      <c r="AI179" s="132" t="e">
        <f>VLOOKUP(AI176,Tabelværdier!$A$42:$C$54,3,FALSE)</f>
        <v>#N/A</v>
      </c>
      <c r="AJ179" s="132" t="e">
        <f>VLOOKUP(AJ176,Tabelværdier!$A$42:$C$54,3,FALSE)</f>
        <v>#N/A</v>
      </c>
      <c r="AK179" s="132" t="e">
        <f>VLOOKUP(AK176,Tabelværdier!$A$42:$C$54,3,FALSE)</f>
        <v>#N/A</v>
      </c>
      <c r="AL179" s="132" t="e">
        <f>VLOOKUP(AL176,Tabelværdier!$A$42:$C$54,3,FALSE)</f>
        <v>#N/A</v>
      </c>
      <c r="AM179" s="132" t="e">
        <f>VLOOKUP(AM176,Tabelværdier!$A$42:$C$54,3,FALSE)</f>
        <v>#N/A</v>
      </c>
      <c r="AN179" s="132" t="e">
        <f>VLOOKUP(AN176,Tabelværdier!$A$42:$C$54,3,FALSE)</f>
        <v>#N/A</v>
      </c>
      <c r="AO179" s="132" t="e">
        <f>VLOOKUP(AO176,Tabelværdier!$A$42:$C$54,3,FALSE)</f>
        <v>#N/A</v>
      </c>
      <c r="AP179" s="132" t="e">
        <f>VLOOKUP(AP176,Tabelværdier!$A$42:$C$54,3,FALSE)</f>
        <v>#N/A</v>
      </c>
      <c r="AQ179" s="132" t="e">
        <f>VLOOKUP(AQ176,Tabelværdier!$A$42:$C$54,3,FALSE)</f>
        <v>#N/A</v>
      </c>
      <c r="AR179" s="132" t="e">
        <f>VLOOKUP(AR176,Tabelværdier!$A$42:$C$54,3,FALSE)</f>
        <v>#N/A</v>
      </c>
      <c r="AS179" s="132" t="e">
        <f>VLOOKUP(AS176,Tabelværdier!$A$42:$C$54,3,FALSE)</f>
        <v>#N/A</v>
      </c>
      <c r="AT179" s="132" t="e">
        <f>VLOOKUP(AT176,Tabelværdier!$A$42:$C$54,3,FALSE)</f>
        <v>#N/A</v>
      </c>
      <c r="AU179" s="132" t="e">
        <f>VLOOKUP(AU176,Tabelværdier!$A$42:$C$54,3,FALSE)</f>
        <v>#N/A</v>
      </c>
      <c r="AV179" s="132" t="e">
        <f>VLOOKUP(AV176,Tabelværdier!$A$42:$C$54,3,FALSE)</f>
        <v>#N/A</v>
      </c>
      <c r="AW179" s="132" t="e">
        <f>VLOOKUP(AW176,Tabelværdier!$A$42:$C$54,3,FALSE)</f>
        <v>#N/A</v>
      </c>
      <c r="AX179" s="132" t="e">
        <f>VLOOKUP(AX176,Tabelværdier!$A$42:$C$54,3,FALSE)</f>
        <v>#N/A</v>
      </c>
      <c r="AY179" s="132" t="e">
        <f>VLOOKUP(AY176,Tabelværdier!$A$42:$C$54,3,FALSE)</f>
        <v>#N/A</v>
      </c>
      <c r="AZ179" s="132" t="e">
        <f>VLOOKUP(AZ176,Tabelværdier!$A$42:$C$54,3,FALSE)</f>
        <v>#N/A</v>
      </c>
      <c r="BA179" s="132" t="e">
        <f>VLOOKUP(BA176,Tabelværdier!$A$42:$C$54,3,FALSE)</f>
        <v>#N/A</v>
      </c>
      <c r="BB179" s="132" t="e">
        <f>VLOOKUP(BB176,Tabelværdier!$A$42:$C$54,3,FALSE)</f>
        <v>#N/A</v>
      </c>
      <c r="BC179" s="132" t="e">
        <f>VLOOKUP(BC176,Tabelværdier!$A$42:$C$54,3,FALSE)</f>
        <v>#N/A</v>
      </c>
      <c r="BD179" s="132" t="e">
        <f>VLOOKUP(BD176,Tabelværdier!$A$42:$C$54,3,FALSE)</f>
        <v>#N/A</v>
      </c>
      <c r="BE179" s="132" t="e">
        <f>VLOOKUP(BE176,Tabelværdier!$A$42:$C$54,3,FALSE)</f>
        <v>#N/A</v>
      </c>
      <c r="BF179" s="132" t="e">
        <f>VLOOKUP(BF176,Tabelværdier!$A$42:$C$54,3,FALSE)</f>
        <v>#N/A</v>
      </c>
      <c r="BG179" s="132" t="e">
        <f>VLOOKUP(BG176,Tabelværdier!$A$42:$C$54,3,FALSE)</f>
        <v>#N/A</v>
      </c>
      <c r="BH179" s="132" t="e">
        <f>VLOOKUP(BH176,Tabelværdier!$A$42:$C$54,3,FALSE)</f>
        <v>#N/A</v>
      </c>
      <c r="BI179" s="132" t="e">
        <f>VLOOKUP(BI176,Tabelværdier!$A$42:$C$54,3,FALSE)</f>
        <v>#N/A</v>
      </c>
      <c r="BJ179" s="132" t="e">
        <f>VLOOKUP(BJ176,Tabelværdier!$A$42:$C$54,3,FALSE)</f>
        <v>#N/A</v>
      </c>
      <c r="BK179" s="132" t="e">
        <f>VLOOKUP(BK176,Tabelværdier!$A$42:$C$54,3,FALSE)</f>
        <v>#N/A</v>
      </c>
    </row>
    <row r="180" spans="2:63" x14ac:dyDescent="0.4">
      <c r="B180" t="s">
        <v>191</v>
      </c>
      <c r="C180" s="99" t="s">
        <v>426</v>
      </c>
      <c r="D180" s="99" t="s">
        <v>237</v>
      </c>
      <c r="E180" s="131">
        <f>VLOOKUP(E176,Tabelværdier!$A$42:$D$54,4,FALSE)</f>
        <v>1.4</v>
      </c>
      <c r="F180" s="131">
        <f>VLOOKUP(F176,Tabelværdier!$A$42:$D$54,4,FALSE)</f>
        <v>1.4</v>
      </c>
      <c r="G180" s="131">
        <f>VLOOKUP(G176,Tabelværdier!$A$42:$D$54,4,FALSE)</f>
        <v>1.4</v>
      </c>
      <c r="H180" s="131">
        <f>VLOOKUP(H176,Tabelværdier!$A$42:$D$54,4,FALSE)</f>
        <v>1.4</v>
      </c>
      <c r="I180" s="131" t="e">
        <f>VLOOKUP(I176,Tabelværdier!$A$42:$D$54,4,FALSE)</f>
        <v>#N/A</v>
      </c>
      <c r="J180" s="131" t="e">
        <f>VLOOKUP(J176,Tabelværdier!$A$42:$D$54,4,FALSE)</f>
        <v>#N/A</v>
      </c>
      <c r="K180" s="131" t="e">
        <f>VLOOKUP(K176,Tabelværdier!$A$42:$D$54,4,FALSE)</f>
        <v>#N/A</v>
      </c>
      <c r="L180" s="131" t="e">
        <f>VLOOKUP(L176,Tabelværdier!$A$42:$D$54,4,FALSE)</f>
        <v>#N/A</v>
      </c>
      <c r="M180" s="131" t="e">
        <f>VLOOKUP(M176,Tabelværdier!$A$42:$D$54,4,FALSE)</f>
        <v>#N/A</v>
      </c>
      <c r="N180" s="131" t="e">
        <f>VLOOKUP(N176,Tabelværdier!$A$42:$D$54,4,FALSE)</f>
        <v>#N/A</v>
      </c>
      <c r="O180" s="131" t="e">
        <f>VLOOKUP(O176,Tabelværdier!$A$42:$D$54,4,FALSE)</f>
        <v>#N/A</v>
      </c>
      <c r="P180" s="131" t="e">
        <f>VLOOKUP(P176,Tabelværdier!$A$42:$D$54,4,FALSE)</f>
        <v>#N/A</v>
      </c>
      <c r="Q180" s="131" t="e">
        <f>VLOOKUP(Q176,Tabelværdier!$A$42:$D$54,4,FALSE)</f>
        <v>#N/A</v>
      </c>
      <c r="R180" s="131" t="e">
        <f>VLOOKUP(R176,Tabelværdier!$A$42:$D$54,4,FALSE)</f>
        <v>#N/A</v>
      </c>
      <c r="S180" s="131" t="e">
        <f>VLOOKUP(S176,Tabelværdier!$A$42:$D$54,4,FALSE)</f>
        <v>#N/A</v>
      </c>
      <c r="T180" s="131" t="e">
        <f>VLOOKUP(T176,Tabelværdier!$A$42:$D$54,4,FALSE)</f>
        <v>#N/A</v>
      </c>
      <c r="U180" s="131" t="e">
        <f>VLOOKUP(U176,Tabelværdier!$A$42:$D$54,4,FALSE)</f>
        <v>#N/A</v>
      </c>
      <c r="V180" s="131" t="e">
        <f>VLOOKUP(V176,Tabelværdier!$A$42:$D$54,4,FALSE)</f>
        <v>#N/A</v>
      </c>
      <c r="W180" s="131" t="e">
        <f>VLOOKUP(W176,Tabelværdier!$A$42:$D$54,4,FALSE)</f>
        <v>#N/A</v>
      </c>
      <c r="X180" s="131" t="e">
        <f>VLOOKUP(X176,Tabelværdier!$A$42:$D$54,4,FALSE)</f>
        <v>#N/A</v>
      </c>
      <c r="Y180" s="131" t="e">
        <f>VLOOKUP(Y176,Tabelværdier!$A$42:$D$54,4,FALSE)</f>
        <v>#N/A</v>
      </c>
      <c r="Z180" s="131" t="e">
        <f>VLOOKUP(Z176,Tabelværdier!$A$42:$D$54,4,FALSE)</f>
        <v>#N/A</v>
      </c>
      <c r="AA180" s="131" t="e">
        <f>VLOOKUP(AA176,Tabelværdier!$A$42:$D$54,4,FALSE)</f>
        <v>#N/A</v>
      </c>
      <c r="AB180" s="131" t="e">
        <f>VLOOKUP(AB176,Tabelværdier!$A$42:$D$54,4,FALSE)</f>
        <v>#N/A</v>
      </c>
      <c r="AC180" s="131" t="e">
        <f>VLOOKUP(AC176,Tabelværdier!$A$42:$D$54,4,FALSE)</f>
        <v>#N/A</v>
      </c>
      <c r="AD180" s="131" t="e">
        <f>VLOOKUP(AD176,Tabelværdier!$A$42:$D$54,4,FALSE)</f>
        <v>#N/A</v>
      </c>
      <c r="AE180" s="131" t="e">
        <f>VLOOKUP(AE176,Tabelværdier!$A$42:$D$54,4,FALSE)</f>
        <v>#N/A</v>
      </c>
      <c r="AF180" s="131" t="e">
        <f>VLOOKUP(AF176,Tabelværdier!$A$42:$D$54,4,FALSE)</f>
        <v>#N/A</v>
      </c>
      <c r="AG180" s="131" t="e">
        <f>VLOOKUP(AG176,Tabelværdier!$A$42:$D$54,4,FALSE)</f>
        <v>#N/A</v>
      </c>
      <c r="AH180" s="131" t="e">
        <f>VLOOKUP(AH176,Tabelværdier!$A$42:$D$54,4,FALSE)</f>
        <v>#N/A</v>
      </c>
      <c r="AI180" s="131" t="e">
        <f>VLOOKUP(AI176,Tabelværdier!$A$42:$D$54,4,FALSE)</f>
        <v>#N/A</v>
      </c>
      <c r="AJ180" s="131" t="e">
        <f>VLOOKUP(AJ176,Tabelværdier!$A$42:$D$54,4,FALSE)</f>
        <v>#N/A</v>
      </c>
      <c r="AK180" s="131" t="e">
        <f>VLOOKUP(AK176,Tabelværdier!$A$42:$D$54,4,FALSE)</f>
        <v>#N/A</v>
      </c>
      <c r="AL180" s="131" t="e">
        <f>VLOOKUP(AL176,Tabelværdier!$A$42:$D$54,4,FALSE)</f>
        <v>#N/A</v>
      </c>
      <c r="AM180" s="131" t="e">
        <f>VLOOKUP(AM176,Tabelværdier!$A$42:$D$54,4,FALSE)</f>
        <v>#N/A</v>
      </c>
      <c r="AN180" s="131" t="e">
        <f>VLOOKUP(AN176,Tabelværdier!$A$42:$D$54,4,FALSE)</f>
        <v>#N/A</v>
      </c>
      <c r="AO180" s="131" t="e">
        <f>VLOOKUP(AO176,Tabelværdier!$A$42:$D$54,4,FALSE)</f>
        <v>#N/A</v>
      </c>
      <c r="AP180" s="131" t="e">
        <f>VLOOKUP(AP176,Tabelværdier!$A$42:$D$54,4,FALSE)</f>
        <v>#N/A</v>
      </c>
      <c r="AQ180" s="131" t="e">
        <f>VLOOKUP(AQ176,Tabelværdier!$A$42:$D$54,4,FALSE)</f>
        <v>#N/A</v>
      </c>
      <c r="AR180" s="131" t="e">
        <f>VLOOKUP(AR176,Tabelværdier!$A$42:$D$54,4,FALSE)</f>
        <v>#N/A</v>
      </c>
      <c r="AS180" s="131" t="e">
        <f>VLOOKUP(AS176,Tabelværdier!$A$42:$D$54,4,FALSE)</f>
        <v>#N/A</v>
      </c>
      <c r="AT180" s="131" t="e">
        <f>VLOOKUP(AT176,Tabelværdier!$A$42:$D$54,4,FALSE)</f>
        <v>#N/A</v>
      </c>
      <c r="AU180" s="131" t="e">
        <f>VLOOKUP(AU176,Tabelværdier!$A$42:$D$54,4,FALSE)</f>
        <v>#N/A</v>
      </c>
      <c r="AV180" s="131" t="e">
        <f>VLOOKUP(AV176,Tabelværdier!$A$42:$D$54,4,FALSE)</f>
        <v>#N/A</v>
      </c>
      <c r="AW180" s="131" t="e">
        <f>VLOOKUP(AW176,Tabelværdier!$A$42:$D$54,4,FALSE)</f>
        <v>#N/A</v>
      </c>
      <c r="AX180" s="131" t="e">
        <f>VLOOKUP(AX176,Tabelværdier!$A$42:$D$54,4,FALSE)</f>
        <v>#N/A</v>
      </c>
      <c r="AY180" s="131" t="e">
        <f>VLOOKUP(AY176,Tabelværdier!$A$42:$D$54,4,FALSE)</f>
        <v>#N/A</v>
      </c>
      <c r="AZ180" s="131" t="e">
        <f>VLOOKUP(AZ176,Tabelværdier!$A$42:$D$54,4,FALSE)</f>
        <v>#N/A</v>
      </c>
      <c r="BA180" s="131" t="e">
        <f>VLOOKUP(BA176,Tabelværdier!$A$42:$D$54,4,FALSE)</f>
        <v>#N/A</v>
      </c>
      <c r="BB180" s="131" t="e">
        <f>VLOOKUP(BB176,Tabelværdier!$A$42:$D$54,4,FALSE)</f>
        <v>#N/A</v>
      </c>
      <c r="BC180" s="131" t="e">
        <f>VLOOKUP(BC176,Tabelværdier!$A$42:$D$54,4,FALSE)</f>
        <v>#N/A</v>
      </c>
      <c r="BD180" s="131" t="e">
        <f>VLOOKUP(BD176,Tabelværdier!$A$42:$D$54,4,FALSE)</f>
        <v>#N/A</v>
      </c>
      <c r="BE180" s="131" t="e">
        <f>VLOOKUP(BE176,Tabelværdier!$A$42:$D$54,4,FALSE)</f>
        <v>#N/A</v>
      </c>
      <c r="BF180" s="131" t="e">
        <f>VLOOKUP(BF176,Tabelværdier!$A$42:$D$54,4,FALSE)</f>
        <v>#N/A</v>
      </c>
      <c r="BG180" s="131" t="e">
        <f>VLOOKUP(BG176,Tabelværdier!$A$42:$D$54,4,FALSE)</f>
        <v>#N/A</v>
      </c>
      <c r="BH180" s="131" t="e">
        <f>VLOOKUP(BH176,Tabelværdier!$A$42:$D$54,4,FALSE)</f>
        <v>#N/A</v>
      </c>
      <c r="BI180" s="131" t="e">
        <f>VLOOKUP(BI176,Tabelværdier!$A$42:$D$54,4,FALSE)</f>
        <v>#N/A</v>
      </c>
      <c r="BJ180" s="131" t="e">
        <f>VLOOKUP(BJ176,Tabelværdier!$A$42:$D$54,4,FALSE)</f>
        <v>#N/A</v>
      </c>
      <c r="BK180" s="131" t="e">
        <f>VLOOKUP(BK176,Tabelværdier!$A$42:$D$54,4,FALSE)</f>
        <v>#N/A</v>
      </c>
    </row>
    <row r="181" spans="2:63" x14ac:dyDescent="0.4">
      <c r="B181" t="s">
        <v>192</v>
      </c>
      <c r="C181" s="99" t="s">
        <v>427</v>
      </c>
      <c r="D181" s="99" t="s">
        <v>451</v>
      </c>
      <c r="E181" s="132">
        <f t="shared" ref="E181:AJ181" si="73">E180*E179*E178*1000</f>
        <v>32042.499999999996</v>
      </c>
      <c r="F181" s="132">
        <f t="shared" si="73"/>
        <v>32042.499999999996</v>
      </c>
      <c r="G181" s="132">
        <f t="shared" si="73"/>
        <v>32042.499999999996</v>
      </c>
      <c r="H181" s="132">
        <f t="shared" si="73"/>
        <v>32042.499999999996</v>
      </c>
      <c r="I181" s="132" t="e">
        <f t="shared" si="73"/>
        <v>#N/A</v>
      </c>
      <c r="J181" s="132" t="e">
        <f t="shared" si="73"/>
        <v>#N/A</v>
      </c>
      <c r="K181" s="132" t="e">
        <f t="shared" si="73"/>
        <v>#N/A</v>
      </c>
      <c r="L181" s="132" t="e">
        <f t="shared" si="73"/>
        <v>#N/A</v>
      </c>
      <c r="M181" s="132" t="e">
        <f t="shared" si="73"/>
        <v>#N/A</v>
      </c>
      <c r="N181" s="132" t="e">
        <f t="shared" si="73"/>
        <v>#N/A</v>
      </c>
      <c r="O181" s="132" t="e">
        <f t="shared" si="73"/>
        <v>#N/A</v>
      </c>
      <c r="P181" s="132" t="e">
        <f t="shared" si="73"/>
        <v>#N/A</v>
      </c>
      <c r="Q181" s="132" t="e">
        <f t="shared" si="73"/>
        <v>#N/A</v>
      </c>
      <c r="R181" s="132" t="e">
        <f t="shared" si="73"/>
        <v>#N/A</v>
      </c>
      <c r="S181" s="132" t="e">
        <f t="shared" si="73"/>
        <v>#N/A</v>
      </c>
      <c r="T181" s="132" t="e">
        <f t="shared" si="73"/>
        <v>#N/A</v>
      </c>
      <c r="U181" s="132" t="e">
        <f t="shared" si="73"/>
        <v>#N/A</v>
      </c>
      <c r="V181" s="132" t="e">
        <f t="shared" si="73"/>
        <v>#N/A</v>
      </c>
      <c r="W181" s="132" t="e">
        <f t="shared" si="73"/>
        <v>#N/A</v>
      </c>
      <c r="X181" s="132" t="e">
        <f t="shared" si="73"/>
        <v>#N/A</v>
      </c>
      <c r="Y181" s="132" t="e">
        <f t="shared" si="73"/>
        <v>#N/A</v>
      </c>
      <c r="Z181" s="132" t="e">
        <f t="shared" si="73"/>
        <v>#N/A</v>
      </c>
      <c r="AA181" s="132" t="e">
        <f t="shared" si="73"/>
        <v>#N/A</v>
      </c>
      <c r="AB181" s="132" t="e">
        <f t="shared" si="73"/>
        <v>#N/A</v>
      </c>
      <c r="AC181" s="132" t="e">
        <f t="shared" si="73"/>
        <v>#N/A</v>
      </c>
      <c r="AD181" s="132" t="e">
        <f t="shared" si="73"/>
        <v>#N/A</v>
      </c>
      <c r="AE181" s="132" t="e">
        <f t="shared" si="73"/>
        <v>#N/A</v>
      </c>
      <c r="AF181" s="132" t="e">
        <f t="shared" si="73"/>
        <v>#N/A</v>
      </c>
      <c r="AG181" s="132" t="e">
        <f t="shared" si="73"/>
        <v>#N/A</v>
      </c>
      <c r="AH181" s="132" t="e">
        <f t="shared" si="73"/>
        <v>#N/A</v>
      </c>
      <c r="AI181" s="132" t="e">
        <f t="shared" si="73"/>
        <v>#N/A</v>
      </c>
      <c r="AJ181" s="132" t="e">
        <f t="shared" si="73"/>
        <v>#N/A</v>
      </c>
      <c r="AK181" s="132" t="e">
        <f t="shared" ref="AK181:BK181" si="74">AK180*AK179*AK178*1000</f>
        <v>#N/A</v>
      </c>
      <c r="AL181" s="132" t="e">
        <f t="shared" si="74"/>
        <v>#N/A</v>
      </c>
      <c r="AM181" s="132" t="e">
        <f t="shared" si="74"/>
        <v>#N/A</v>
      </c>
      <c r="AN181" s="132" t="e">
        <f t="shared" si="74"/>
        <v>#N/A</v>
      </c>
      <c r="AO181" s="132" t="e">
        <f t="shared" si="74"/>
        <v>#N/A</v>
      </c>
      <c r="AP181" s="132" t="e">
        <f t="shared" si="74"/>
        <v>#N/A</v>
      </c>
      <c r="AQ181" s="132" t="e">
        <f t="shared" si="74"/>
        <v>#N/A</v>
      </c>
      <c r="AR181" s="132" t="e">
        <f t="shared" si="74"/>
        <v>#N/A</v>
      </c>
      <c r="AS181" s="132" t="e">
        <f t="shared" si="74"/>
        <v>#N/A</v>
      </c>
      <c r="AT181" s="132" t="e">
        <f t="shared" si="74"/>
        <v>#N/A</v>
      </c>
      <c r="AU181" s="132" t="e">
        <f t="shared" si="74"/>
        <v>#N/A</v>
      </c>
      <c r="AV181" s="132" t="e">
        <f t="shared" si="74"/>
        <v>#N/A</v>
      </c>
      <c r="AW181" s="132" t="e">
        <f t="shared" si="74"/>
        <v>#N/A</v>
      </c>
      <c r="AX181" s="132" t="e">
        <f t="shared" si="74"/>
        <v>#N/A</v>
      </c>
      <c r="AY181" s="132" t="e">
        <f t="shared" si="74"/>
        <v>#N/A</v>
      </c>
      <c r="AZ181" s="132" t="e">
        <f t="shared" si="74"/>
        <v>#N/A</v>
      </c>
      <c r="BA181" s="132" t="e">
        <f t="shared" si="74"/>
        <v>#N/A</v>
      </c>
      <c r="BB181" s="132" t="e">
        <f t="shared" si="74"/>
        <v>#N/A</v>
      </c>
      <c r="BC181" s="132" t="e">
        <f t="shared" si="74"/>
        <v>#N/A</v>
      </c>
      <c r="BD181" s="132" t="e">
        <f t="shared" si="74"/>
        <v>#N/A</v>
      </c>
      <c r="BE181" s="132" t="e">
        <f t="shared" si="74"/>
        <v>#N/A</v>
      </c>
      <c r="BF181" s="132" t="e">
        <f t="shared" si="74"/>
        <v>#N/A</v>
      </c>
      <c r="BG181" s="132" t="e">
        <f t="shared" si="74"/>
        <v>#N/A</v>
      </c>
      <c r="BH181" s="132" t="e">
        <f t="shared" si="74"/>
        <v>#N/A</v>
      </c>
      <c r="BI181" s="132" t="e">
        <f t="shared" si="74"/>
        <v>#N/A</v>
      </c>
      <c r="BJ181" s="132" t="e">
        <f t="shared" si="74"/>
        <v>#N/A</v>
      </c>
      <c r="BK181" s="132" t="e">
        <f t="shared" si="74"/>
        <v>#N/A</v>
      </c>
    </row>
    <row r="182" spans="2:63" x14ac:dyDescent="0.4">
      <c r="B182" t="s">
        <v>193</v>
      </c>
      <c r="C182" s="99" t="s">
        <v>428</v>
      </c>
      <c r="D182" s="99" t="s">
        <v>238</v>
      </c>
      <c r="E182" s="133">
        <f t="shared" ref="E182:AJ182" si="75">E19*E181/1000</f>
        <v>1391.4455625000001</v>
      </c>
      <c r="F182" s="133">
        <f t="shared" si="75"/>
        <v>1391.4455625000001</v>
      </c>
      <c r="G182" s="133">
        <f t="shared" si="75"/>
        <v>1314.1430312499999</v>
      </c>
      <c r="H182" s="133">
        <f t="shared" si="75"/>
        <v>1082.2354374999998</v>
      </c>
      <c r="I182" s="133" t="e">
        <f t="shared" si="75"/>
        <v>#VALUE!</v>
      </c>
      <c r="J182" s="133" t="e">
        <f t="shared" si="75"/>
        <v>#VALUE!</v>
      </c>
      <c r="K182" s="133" t="e">
        <f t="shared" si="75"/>
        <v>#VALUE!</v>
      </c>
      <c r="L182" s="133" t="e">
        <f t="shared" si="75"/>
        <v>#VALUE!</v>
      </c>
      <c r="M182" s="133" t="e">
        <f t="shared" si="75"/>
        <v>#VALUE!</v>
      </c>
      <c r="N182" s="133" t="e">
        <f t="shared" si="75"/>
        <v>#VALUE!</v>
      </c>
      <c r="O182" s="133" t="e">
        <f t="shared" si="75"/>
        <v>#VALUE!</v>
      </c>
      <c r="P182" s="133" t="e">
        <f t="shared" si="75"/>
        <v>#VALUE!</v>
      </c>
      <c r="Q182" s="133" t="e">
        <f t="shared" si="75"/>
        <v>#VALUE!</v>
      </c>
      <c r="R182" s="133" t="e">
        <f t="shared" si="75"/>
        <v>#VALUE!</v>
      </c>
      <c r="S182" s="133" t="e">
        <f t="shared" si="75"/>
        <v>#VALUE!</v>
      </c>
      <c r="T182" s="133" t="e">
        <f t="shared" si="75"/>
        <v>#VALUE!</v>
      </c>
      <c r="U182" s="133" t="e">
        <f t="shared" si="75"/>
        <v>#VALUE!</v>
      </c>
      <c r="V182" s="133" t="e">
        <f t="shared" si="75"/>
        <v>#VALUE!</v>
      </c>
      <c r="W182" s="133" t="e">
        <f t="shared" si="75"/>
        <v>#VALUE!</v>
      </c>
      <c r="X182" s="133" t="e">
        <f t="shared" si="75"/>
        <v>#VALUE!</v>
      </c>
      <c r="Y182" s="133" t="e">
        <f t="shared" si="75"/>
        <v>#VALUE!</v>
      </c>
      <c r="Z182" s="133" t="e">
        <f t="shared" si="75"/>
        <v>#VALUE!</v>
      </c>
      <c r="AA182" s="133" t="e">
        <f t="shared" si="75"/>
        <v>#VALUE!</v>
      </c>
      <c r="AB182" s="133" t="e">
        <f t="shared" si="75"/>
        <v>#VALUE!</v>
      </c>
      <c r="AC182" s="133" t="e">
        <f t="shared" si="75"/>
        <v>#VALUE!</v>
      </c>
      <c r="AD182" s="133" t="e">
        <f t="shared" si="75"/>
        <v>#VALUE!</v>
      </c>
      <c r="AE182" s="133" t="e">
        <f t="shared" si="75"/>
        <v>#VALUE!</v>
      </c>
      <c r="AF182" s="133" t="e">
        <f t="shared" si="75"/>
        <v>#VALUE!</v>
      </c>
      <c r="AG182" s="133" t="e">
        <f t="shared" si="75"/>
        <v>#VALUE!</v>
      </c>
      <c r="AH182" s="133" t="e">
        <f t="shared" si="75"/>
        <v>#VALUE!</v>
      </c>
      <c r="AI182" s="133" t="e">
        <f t="shared" si="75"/>
        <v>#VALUE!</v>
      </c>
      <c r="AJ182" s="133" t="e">
        <f t="shared" si="75"/>
        <v>#VALUE!</v>
      </c>
      <c r="AK182" s="133" t="e">
        <f t="shared" ref="AK182:BK182" si="76">AK19*AK181/1000</f>
        <v>#VALUE!</v>
      </c>
      <c r="AL182" s="133" t="e">
        <f t="shared" si="76"/>
        <v>#VALUE!</v>
      </c>
      <c r="AM182" s="133" t="e">
        <f t="shared" si="76"/>
        <v>#VALUE!</v>
      </c>
      <c r="AN182" s="133" t="e">
        <f t="shared" si="76"/>
        <v>#VALUE!</v>
      </c>
      <c r="AO182" s="133" t="e">
        <f t="shared" si="76"/>
        <v>#VALUE!</v>
      </c>
      <c r="AP182" s="133" t="e">
        <f t="shared" si="76"/>
        <v>#VALUE!</v>
      </c>
      <c r="AQ182" s="133" t="e">
        <f t="shared" si="76"/>
        <v>#VALUE!</v>
      </c>
      <c r="AR182" s="133" t="e">
        <f t="shared" si="76"/>
        <v>#VALUE!</v>
      </c>
      <c r="AS182" s="133" t="e">
        <f t="shared" si="76"/>
        <v>#VALUE!</v>
      </c>
      <c r="AT182" s="133" t="e">
        <f t="shared" si="76"/>
        <v>#VALUE!</v>
      </c>
      <c r="AU182" s="133" t="e">
        <f t="shared" si="76"/>
        <v>#VALUE!</v>
      </c>
      <c r="AV182" s="133" t="e">
        <f t="shared" si="76"/>
        <v>#VALUE!</v>
      </c>
      <c r="AW182" s="133" t="e">
        <f t="shared" si="76"/>
        <v>#VALUE!</v>
      </c>
      <c r="AX182" s="133" t="e">
        <f t="shared" si="76"/>
        <v>#VALUE!</v>
      </c>
      <c r="AY182" s="133" t="e">
        <f t="shared" si="76"/>
        <v>#VALUE!</v>
      </c>
      <c r="AZ182" s="133" t="e">
        <f t="shared" si="76"/>
        <v>#VALUE!</v>
      </c>
      <c r="BA182" s="133" t="e">
        <f t="shared" si="76"/>
        <v>#VALUE!</v>
      </c>
      <c r="BB182" s="133" t="e">
        <f t="shared" si="76"/>
        <v>#VALUE!</v>
      </c>
      <c r="BC182" s="133" t="e">
        <f t="shared" si="76"/>
        <v>#VALUE!</v>
      </c>
      <c r="BD182" s="133" t="e">
        <f t="shared" si="76"/>
        <v>#VALUE!</v>
      </c>
      <c r="BE182" s="133" t="e">
        <f t="shared" si="76"/>
        <v>#VALUE!</v>
      </c>
      <c r="BF182" s="133" t="e">
        <f t="shared" si="76"/>
        <v>#VALUE!</v>
      </c>
      <c r="BG182" s="133" t="e">
        <f t="shared" si="76"/>
        <v>#VALUE!</v>
      </c>
      <c r="BH182" s="133" t="e">
        <f t="shared" si="76"/>
        <v>#VALUE!</v>
      </c>
      <c r="BI182" s="133" t="e">
        <f t="shared" si="76"/>
        <v>#VALUE!</v>
      </c>
      <c r="BJ182" s="133" t="e">
        <f t="shared" si="76"/>
        <v>#VALUE!</v>
      </c>
      <c r="BK182" s="133" t="e">
        <f t="shared" si="76"/>
        <v>#VALUE!</v>
      </c>
    </row>
    <row r="183" spans="2:63" x14ac:dyDescent="0.4">
      <c r="B183" s="5" t="s">
        <v>218</v>
      </c>
      <c r="C183" s="99" t="s">
        <v>218</v>
      </c>
      <c r="D183" s="99" t="s">
        <v>218</v>
      </c>
      <c r="E183" s="133" t="s">
        <v>218</v>
      </c>
      <c r="F183" s="133" t="s">
        <v>218</v>
      </c>
      <c r="G183" s="133" t="s">
        <v>218</v>
      </c>
      <c r="H183" s="133" t="s">
        <v>218</v>
      </c>
      <c r="I183" s="133" t="s">
        <v>218</v>
      </c>
      <c r="J183" s="133" t="s">
        <v>218</v>
      </c>
      <c r="K183" s="133" t="s">
        <v>218</v>
      </c>
      <c r="L183" s="133" t="s">
        <v>218</v>
      </c>
      <c r="M183" s="133" t="s">
        <v>218</v>
      </c>
      <c r="N183" s="133" t="s">
        <v>218</v>
      </c>
      <c r="O183" s="133" t="s">
        <v>218</v>
      </c>
      <c r="P183" s="133" t="s">
        <v>218</v>
      </c>
      <c r="Q183" s="133" t="s">
        <v>218</v>
      </c>
      <c r="R183" s="133" t="s">
        <v>218</v>
      </c>
      <c r="S183" s="133" t="s">
        <v>218</v>
      </c>
      <c r="T183" s="133" t="s">
        <v>218</v>
      </c>
      <c r="U183" s="133" t="s">
        <v>218</v>
      </c>
      <c r="V183" s="133" t="s">
        <v>218</v>
      </c>
      <c r="W183" s="133" t="s">
        <v>218</v>
      </c>
      <c r="X183" s="133" t="s">
        <v>218</v>
      </c>
      <c r="Y183" s="133" t="s">
        <v>218</v>
      </c>
      <c r="Z183" s="133" t="s">
        <v>218</v>
      </c>
      <c r="AA183" s="133" t="s">
        <v>218</v>
      </c>
      <c r="AB183" s="133" t="s">
        <v>218</v>
      </c>
      <c r="AC183" s="133" t="s">
        <v>218</v>
      </c>
      <c r="AD183" s="133" t="s">
        <v>218</v>
      </c>
      <c r="AE183" s="133" t="s">
        <v>218</v>
      </c>
      <c r="AF183" s="133" t="s">
        <v>218</v>
      </c>
      <c r="AG183" s="133" t="s">
        <v>218</v>
      </c>
      <c r="AH183" s="133" t="s">
        <v>218</v>
      </c>
      <c r="AI183" s="133" t="s">
        <v>218</v>
      </c>
      <c r="AJ183" s="133" t="s">
        <v>218</v>
      </c>
      <c r="AK183" s="133" t="s">
        <v>218</v>
      </c>
      <c r="AL183" s="133" t="s">
        <v>218</v>
      </c>
      <c r="AM183" s="133" t="s">
        <v>218</v>
      </c>
      <c r="AN183" s="133" t="s">
        <v>218</v>
      </c>
      <c r="AO183" s="133" t="s">
        <v>218</v>
      </c>
      <c r="AP183" s="133" t="s">
        <v>218</v>
      </c>
      <c r="AQ183" s="133" t="s">
        <v>218</v>
      </c>
      <c r="AR183" s="133" t="s">
        <v>218</v>
      </c>
      <c r="AS183" s="133" t="s">
        <v>218</v>
      </c>
      <c r="AT183" s="133" t="s">
        <v>218</v>
      </c>
      <c r="AU183" s="133" t="s">
        <v>218</v>
      </c>
      <c r="AV183" s="133" t="s">
        <v>218</v>
      </c>
      <c r="AW183" s="133" t="s">
        <v>218</v>
      </c>
      <c r="AX183" s="133" t="s">
        <v>218</v>
      </c>
      <c r="AY183" s="133" t="s">
        <v>218</v>
      </c>
      <c r="AZ183" s="133" t="s">
        <v>218</v>
      </c>
      <c r="BA183" s="133" t="s">
        <v>218</v>
      </c>
      <c r="BB183" s="133" t="s">
        <v>218</v>
      </c>
      <c r="BC183" s="133" t="s">
        <v>218</v>
      </c>
      <c r="BD183" s="133" t="s">
        <v>218</v>
      </c>
      <c r="BE183" s="133" t="s">
        <v>218</v>
      </c>
      <c r="BF183" s="133" t="s">
        <v>218</v>
      </c>
      <c r="BG183" s="133" t="s">
        <v>218</v>
      </c>
      <c r="BH183" s="133" t="s">
        <v>218</v>
      </c>
      <c r="BI183" s="133" t="s">
        <v>218</v>
      </c>
      <c r="BJ183" s="133" t="s">
        <v>218</v>
      </c>
      <c r="BK183" s="133" t="s">
        <v>218</v>
      </c>
    </row>
    <row r="184" spans="2:63" x14ac:dyDescent="0.4">
      <c r="B184" t="s">
        <v>195</v>
      </c>
      <c r="C184" s="99" t="s">
        <v>424</v>
      </c>
      <c r="D184" s="99" t="s">
        <v>231</v>
      </c>
      <c r="E184" s="92">
        <f>VLOOKUP('Indtast oplysninger'!E19,Tabelværdier!$A$42:$B$54,2,FALSE)</f>
        <v>0.2</v>
      </c>
      <c r="F184" s="92">
        <f>VLOOKUP('Indtast oplysninger'!F19,Tabelværdier!$A$42:$B$54,2,FALSE)</f>
        <v>2.5000000000000001E-2</v>
      </c>
      <c r="G184" s="92">
        <f>VLOOKUP('Indtast oplysninger'!G19,Tabelværdier!$A$42:$B$54,2,FALSE)</f>
        <v>0.2</v>
      </c>
      <c r="H184" s="92">
        <f>VLOOKUP('Indtast oplysninger'!H19,Tabelværdier!$A$42:$B$54,2,FALSE)</f>
        <v>0.2</v>
      </c>
      <c r="I184" s="92" t="e">
        <f>VLOOKUP('Indtast oplysninger'!I19,Tabelværdier!$A$42:$B$54,2,FALSE)</f>
        <v>#N/A</v>
      </c>
      <c r="J184" s="92" t="e">
        <f>VLOOKUP('Indtast oplysninger'!J19,Tabelværdier!$A$42:$B$54,2,FALSE)</f>
        <v>#N/A</v>
      </c>
      <c r="K184" s="92" t="e">
        <f>VLOOKUP('Indtast oplysninger'!K19,Tabelværdier!$A$42:$B$54,2,FALSE)</f>
        <v>#N/A</v>
      </c>
      <c r="L184" s="92" t="e">
        <f>VLOOKUP('Indtast oplysninger'!L19,Tabelværdier!$A$42:$B$54,2,FALSE)</f>
        <v>#N/A</v>
      </c>
      <c r="M184" s="92" t="e">
        <f>VLOOKUP('Indtast oplysninger'!M19,Tabelværdier!$A$42:$B$54,2,FALSE)</f>
        <v>#N/A</v>
      </c>
      <c r="N184" s="92" t="e">
        <f>VLOOKUP('Indtast oplysninger'!N19,Tabelværdier!$A$42:$B$54,2,FALSE)</f>
        <v>#N/A</v>
      </c>
      <c r="O184" s="92" t="e">
        <f>VLOOKUP('Indtast oplysninger'!O19,Tabelværdier!$A$42:$B$54,2,FALSE)</f>
        <v>#N/A</v>
      </c>
      <c r="P184" s="92" t="e">
        <f>VLOOKUP('Indtast oplysninger'!P19,Tabelværdier!$A$42:$B$54,2,FALSE)</f>
        <v>#N/A</v>
      </c>
      <c r="Q184" s="92" t="e">
        <f>VLOOKUP('Indtast oplysninger'!Q19,Tabelværdier!$A$42:$B$54,2,FALSE)</f>
        <v>#N/A</v>
      </c>
      <c r="R184" s="92" t="e">
        <f>VLOOKUP('Indtast oplysninger'!R19,Tabelværdier!$A$42:$B$54,2,FALSE)</f>
        <v>#N/A</v>
      </c>
      <c r="S184" s="92" t="e">
        <f>VLOOKUP('Indtast oplysninger'!S19,Tabelværdier!$A$42:$B$54,2,FALSE)</f>
        <v>#N/A</v>
      </c>
      <c r="T184" s="92" t="e">
        <f>VLOOKUP('Indtast oplysninger'!T19,Tabelværdier!$A$42:$B$54,2,FALSE)</f>
        <v>#N/A</v>
      </c>
      <c r="U184" s="92" t="e">
        <f>VLOOKUP('Indtast oplysninger'!U19,Tabelværdier!$A$42:$B$54,2,FALSE)</f>
        <v>#N/A</v>
      </c>
      <c r="V184" s="92" t="e">
        <f>VLOOKUP('Indtast oplysninger'!V19,Tabelværdier!$A$42:$B$54,2,FALSE)</f>
        <v>#N/A</v>
      </c>
      <c r="W184" s="92" t="e">
        <f>VLOOKUP('Indtast oplysninger'!W19,Tabelværdier!$A$42:$B$54,2,FALSE)</f>
        <v>#N/A</v>
      </c>
      <c r="X184" s="92" t="e">
        <f>VLOOKUP('Indtast oplysninger'!X19,Tabelværdier!$A$42:$B$54,2,FALSE)</f>
        <v>#N/A</v>
      </c>
      <c r="Y184" s="92" t="e">
        <f>VLOOKUP('Indtast oplysninger'!Y19,Tabelværdier!$A$42:$B$54,2,FALSE)</f>
        <v>#N/A</v>
      </c>
      <c r="Z184" s="92" t="e">
        <f>VLOOKUP('Indtast oplysninger'!Z19,Tabelværdier!$A$42:$B$54,2,FALSE)</f>
        <v>#N/A</v>
      </c>
      <c r="AA184" s="92" t="e">
        <f>VLOOKUP('Indtast oplysninger'!AA19,Tabelværdier!$A$42:$B$54,2,FALSE)</f>
        <v>#N/A</v>
      </c>
      <c r="AB184" s="92" t="e">
        <f>VLOOKUP('Indtast oplysninger'!AB19,Tabelværdier!$A$42:$B$54,2,FALSE)</f>
        <v>#N/A</v>
      </c>
      <c r="AC184" s="92" t="e">
        <f>VLOOKUP('Indtast oplysninger'!AC19,Tabelværdier!$A$42:$B$54,2,FALSE)</f>
        <v>#N/A</v>
      </c>
      <c r="AD184" s="92" t="e">
        <f>VLOOKUP('Indtast oplysninger'!AD19,Tabelværdier!$A$42:$B$54,2,FALSE)</f>
        <v>#N/A</v>
      </c>
      <c r="AE184" s="92" t="e">
        <f>VLOOKUP('Indtast oplysninger'!AE19,Tabelværdier!$A$42:$B$54,2,FALSE)</f>
        <v>#N/A</v>
      </c>
      <c r="AF184" s="92" t="e">
        <f>VLOOKUP('Indtast oplysninger'!AF19,Tabelværdier!$A$42:$B$54,2,FALSE)</f>
        <v>#N/A</v>
      </c>
      <c r="AG184" s="92" t="e">
        <f>VLOOKUP('Indtast oplysninger'!AG19,Tabelværdier!$A$42:$B$54,2,FALSE)</f>
        <v>#N/A</v>
      </c>
      <c r="AH184" s="92" t="e">
        <f>VLOOKUP('Indtast oplysninger'!AH19,Tabelværdier!$A$42:$B$54,2,FALSE)</f>
        <v>#N/A</v>
      </c>
      <c r="AI184" s="92" t="e">
        <f>VLOOKUP('Indtast oplysninger'!AI19,Tabelværdier!$A$42:$B$54,2,FALSE)</f>
        <v>#N/A</v>
      </c>
      <c r="AJ184" s="92" t="e">
        <f>VLOOKUP('Indtast oplysninger'!AJ19,Tabelværdier!$A$42:$B$54,2,FALSE)</f>
        <v>#N/A</v>
      </c>
      <c r="AK184" s="92" t="e">
        <f>VLOOKUP('Indtast oplysninger'!AK19,Tabelværdier!$A$42:$B$54,2,FALSE)</f>
        <v>#N/A</v>
      </c>
      <c r="AL184" s="92" t="e">
        <f>VLOOKUP('Indtast oplysninger'!AL19,Tabelværdier!$A$42:$B$54,2,FALSE)</f>
        <v>#N/A</v>
      </c>
      <c r="AM184" s="92" t="e">
        <f>VLOOKUP('Indtast oplysninger'!AM19,Tabelværdier!$A$42:$B$54,2,FALSE)</f>
        <v>#N/A</v>
      </c>
      <c r="AN184" s="92" t="e">
        <f>VLOOKUP('Indtast oplysninger'!AN19,Tabelværdier!$A$42:$B$54,2,FALSE)</f>
        <v>#N/A</v>
      </c>
      <c r="AO184" s="92" t="e">
        <f>VLOOKUP('Indtast oplysninger'!AO19,Tabelværdier!$A$42:$B$54,2,FALSE)</f>
        <v>#N/A</v>
      </c>
      <c r="AP184" s="92" t="e">
        <f>VLOOKUP('Indtast oplysninger'!AP19,Tabelværdier!$A$42:$B$54,2,FALSE)</f>
        <v>#N/A</v>
      </c>
      <c r="AQ184" s="92" t="e">
        <f>VLOOKUP('Indtast oplysninger'!AQ19,Tabelværdier!$A$42:$B$54,2,FALSE)</f>
        <v>#N/A</v>
      </c>
      <c r="AR184" s="92" t="e">
        <f>VLOOKUP('Indtast oplysninger'!AR19,Tabelværdier!$A$42:$B$54,2,FALSE)</f>
        <v>#N/A</v>
      </c>
      <c r="AS184" s="92" t="e">
        <f>VLOOKUP('Indtast oplysninger'!AS19,Tabelværdier!$A$42:$B$54,2,FALSE)</f>
        <v>#N/A</v>
      </c>
      <c r="AT184" s="92" t="e">
        <f>VLOOKUP('Indtast oplysninger'!AT19,Tabelværdier!$A$42:$B$54,2,FALSE)</f>
        <v>#N/A</v>
      </c>
      <c r="AU184" s="92" t="e">
        <f>VLOOKUP('Indtast oplysninger'!AU19,Tabelværdier!$A$42:$B$54,2,FALSE)</f>
        <v>#N/A</v>
      </c>
      <c r="AV184" s="92" t="e">
        <f>VLOOKUP('Indtast oplysninger'!AV19,Tabelværdier!$A$42:$B$54,2,FALSE)</f>
        <v>#N/A</v>
      </c>
      <c r="AW184" s="92" t="e">
        <f>VLOOKUP('Indtast oplysninger'!AW19,Tabelværdier!$A$42:$B$54,2,FALSE)</f>
        <v>#N/A</v>
      </c>
      <c r="AX184" s="92" t="e">
        <f>VLOOKUP('Indtast oplysninger'!AX19,Tabelværdier!$A$42:$B$54,2,FALSE)</f>
        <v>#N/A</v>
      </c>
      <c r="AY184" s="92" t="e">
        <f>VLOOKUP('Indtast oplysninger'!AY19,Tabelværdier!$A$42:$B$54,2,FALSE)</f>
        <v>#N/A</v>
      </c>
      <c r="AZ184" s="92" t="e">
        <f>VLOOKUP('Indtast oplysninger'!AZ19,Tabelværdier!$A$42:$B$54,2,FALSE)</f>
        <v>#N/A</v>
      </c>
      <c r="BA184" s="92" t="e">
        <f>VLOOKUP('Indtast oplysninger'!BA19,Tabelværdier!$A$42:$B$54,2,FALSE)</f>
        <v>#N/A</v>
      </c>
      <c r="BB184" s="92" t="e">
        <f>VLOOKUP('Indtast oplysninger'!BB19,Tabelværdier!$A$42:$B$54,2,FALSE)</f>
        <v>#N/A</v>
      </c>
      <c r="BC184" s="92" t="e">
        <f>VLOOKUP('Indtast oplysninger'!BC19,Tabelværdier!$A$42:$B$54,2,FALSE)</f>
        <v>#N/A</v>
      </c>
      <c r="BD184" s="92" t="e">
        <f>VLOOKUP('Indtast oplysninger'!BD19,Tabelværdier!$A$42:$B$54,2,FALSE)</f>
        <v>#N/A</v>
      </c>
      <c r="BE184" s="92" t="e">
        <f>VLOOKUP('Indtast oplysninger'!BE19,Tabelværdier!$A$42:$B$54,2,FALSE)</f>
        <v>#N/A</v>
      </c>
      <c r="BF184" s="92" t="e">
        <f>VLOOKUP('Indtast oplysninger'!BF19,Tabelværdier!$A$42:$B$54,2,FALSE)</f>
        <v>#N/A</v>
      </c>
      <c r="BG184" s="92" t="e">
        <f>VLOOKUP('Indtast oplysninger'!BG19,Tabelværdier!$A$42:$B$54,2,FALSE)</f>
        <v>#N/A</v>
      </c>
      <c r="BH184" s="92" t="e">
        <f>VLOOKUP('Indtast oplysninger'!BH19,Tabelværdier!$A$42:$B$54,2,FALSE)</f>
        <v>#N/A</v>
      </c>
      <c r="BI184" s="92" t="e">
        <f>VLOOKUP('Indtast oplysninger'!BI19,Tabelværdier!$A$42:$B$54,2,FALSE)</f>
        <v>#N/A</v>
      </c>
      <c r="BJ184" s="92" t="e">
        <f>VLOOKUP('Indtast oplysninger'!BJ19,Tabelværdier!$A$42:$B$54,2,FALSE)</f>
        <v>#N/A</v>
      </c>
      <c r="BK184" s="92" t="e">
        <f>VLOOKUP('Indtast oplysninger'!BK19,Tabelværdier!$A$42:$B$54,2,FALSE)</f>
        <v>#N/A</v>
      </c>
    </row>
    <row r="185" spans="2:63" x14ac:dyDescent="0.4">
      <c r="B185" t="s">
        <v>196</v>
      </c>
      <c r="C185" s="99" t="s">
        <v>425</v>
      </c>
      <c r="D185" s="99" t="s">
        <v>231</v>
      </c>
      <c r="E185" s="92">
        <f t="shared" ref="E185:AJ185" si="77">MIN(0.1,E184)</f>
        <v>0.1</v>
      </c>
      <c r="F185" s="92">
        <f t="shared" si="77"/>
        <v>2.5000000000000001E-2</v>
      </c>
      <c r="G185" s="92">
        <f t="shared" si="77"/>
        <v>0.1</v>
      </c>
      <c r="H185" s="92">
        <f t="shared" si="77"/>
        <v>0.1</v>
      </c>
      <c r="I185" s="92" t="e">
        <f t="shared" si="77"/>
        <v>#N/A</v>
      </c>
      <c r="J185" s="92" t="e">
        <f t="shared" si="77"/>
        <v>#N/A</v>
      </c>
      <c r="K185" s="92" t="e">
        <f t="shared" si="77"/>
        <v>#N/A</v>
      </c>
      <c r="L185" s="92" t="e">
        <f t="shared" si="77"/>
        <v>#N/A</v>
      </c>
      <c r="M185" s="92" t="e">
        <f t="shared" si="77"/>
        <v>#N/A</v>
      </c>
      <c r="N185" s="92" t="e">
        <f t="shared" si="77"/>
        <v>#N/A</v>
      </c>
      <c r="O185" s="92" t="e">
        <f t="shared" si="77"/>
        <v>#N/A</v>
      </c>
      <c r="P185" s="92" t="e">
        <f t="shared" si="77"/>
        <v>#N/A</v>
      </c>
      <c r="Q185" s="92" t="e">
        <f t="shared" si="77"/>
        <v>#N/A</v>
      </c>
      <c r="R185" s="92" t="e">
        <f t="shared" si="77"/>
        <v>#N/A</v>
      </c>
      <c r="S185" s="92" t="e">
        <f t="shared" si="77"/>
        <v>#N/A</v>
      </c>
      <c r="T185" s="92" t="e">
        <f t="shared" si="77"/>
        <v>#N/A</v>
      </c>
      <c r="U185" s="92" t="e">
        <f t="shared" si="77"/>
        <v>#N/A</v>
      </c>
      <c r="V185" s="92" t="e">
        <f t="shared" si="77"/>
        <v>#N/A</v>
      </c>
      <c r="W185" s="92" t="e">
        <f t="shared" si="77"/>
        <v>#N/A</v>
      </c>
      <c r="X185" s="92" t="e">
        <f t="shared" si="77"/>
        <v>#N/A</v>
      </c>
      <c r="Y185" s="92" t="e">
        <f t="shared" si="77"/>
        <v>#N/A</v>
      </c>
      <c r="Z185" s="92" t="e">
        <f t="shared" si="77"/>
        <v>#N/A</v>
      </c>
      <c r="AA185" s="92" t="e">
        <f t="shared" si="77"/>
        <v>#N/A</v>
      </c>
      <c r="AB185" s="92" t="e">
        <f t="shared" si="77"/>
        <v>#N/A</v>
      </c>
      <c r="AC185" s="92" t="e">
        <f t="shared" si="77"/>
        <v>#N/A</v>
      </c>
      <c r="AD185" s="92" t="e">
        <f t="shared" si="77"/>
        <v>#N/A</v>
      </c>
      <c r="AE185" s="92" t="e">
        <f t="shared" si="77"/>
        <v>#N/A</v>
      </c>
      <c r="AF185" s="92" t="e">
        <f t="shared" si="77"/>
        <v>#N/A</v>
      </c>
      <c r="AG185" s="92" t="e">
        <f t="shared" si="77"/>
        <v>#N/A</v>
      </c>
      <c r="AH185" s="92" t="e">
        <f t="shared" si="77"/>
        <v>#N/A</v>
      </c>
      <c r="AI185" s="92" t="e">
        <f t="shared" si="77"/>
        <v>#N/A</v>
      </c>
      <c r="AJ185" s="92" t="e">
        <f t="shared" si="77"/>
        <v>#N/A</v>
      </c>
      <c r="AK185" s="92" t="e">
        <f t="shared" ref="AK185:BK185" si="78">MIN(0.1,AK184)</f>
        <v>#N/A</v>
      </c>
      <c r="AL185" s="92" t="e">
        <f t="shared" si="78"/>
        <v>#N/A</v>
      </c>
      <c r="AM185" s="92" t="e">
        <f t="shared" si="78"/>
        <v>#N/A</v>
      </c>
      <c r="AN185" s="92" t="e">
        <f t="shared" si="78"/>
        <v>#N/A</v>
      </c>
      <c r="AO185" s="92" t="e">
        <f t="shared" si="78"/>
        <v>#N/A</v>
      </c>
      <c r="AP185" s="92" t="e">
        <f t="shared" si="78"/>
        <v>#N/A</v>
      </c>
      <c r="AQ185" s="92" t="e">
        <f t="shared" si="78"/>
        <v>#N/A</v>
      </c>
      <c r="AR185" s="92" t="e">
        <f t="shared" si="78"/>
        <v>#N/A</v>
      </c>
      <c r="AS185" s="92" t="e">
        <f t="shared" si="78"/>
        <v>#N/A</v>
      </c>
      <c r="AT185" s="92" t="e">
        <f t="shared" si="78"/>
        <v>#N/A</v>
      </c>
      <c r="AU185" s="92" t="e">
        <f t="shared" si="78"/>
        <v>#N/A</v>
      </c>
      <c r="AV185" s="92" t="e">
        <f t="shared" si="78"/>
        <v>#N/A</v>
      </c>
      <c r="AW185" s="92" t="e">
        <f t="shared" si="78"/>
        <v>#N/A</v>
      </c>
      <c r="AX185" s="92" t="e">
        <f t="shared" si="78"/>
        <v>#N/A</v>
      </c>
      <c r="AY185" s="92" t="e">
        <f t="shared" si="78"/>
        <v>#N/A</v>
      </c>
      <c r="AZ185" s="92" t="e">
        <f t="shared" si="78"/>
        <v>#N/A</v>
      </c>
      <c r="BA185" s="92" t="e">
        <f t="shared" si="78"/>
        <v>#N/A</v>
      </c>
      <c r="BB185" s="92" t="e">
        <f t="shared" si="78"/>
        <v>#N/A</v>
      </c>
      <c r="BC185" s="92" t="e">
        <f t="shared" si="78"/>
        <v>#N/A</v>
      </c>
      <c r="BD185" s="92" t="e">
        <f t="shared" si="78"/>
        <v>#N/A</v>
      </c>
      <c r="BE185" s="92" t="e">
        <f t="shared" si="78"/>
        <v>#N/A</v>
      </c>
      <c r="BF185" s="92" t="e">
        <f t="shared" si="78"/>
        <v>#N/A</v>
      </c>
      <c r="BG185" s="92" t="e">
        <f t="shared" si="78"/>
        <v>#N/A</v>
      </c>
      <c r="BH185" s="92" t="e">
        <f t="shared" si="78"/>
        <v>#N/A</v>
      </c>
      <c r="BI185" s="92" t="e">
        <f t="shared" si="78"/>
        <v>#N/A</v>
      </c>
      <c r="BJ185" s="92" t="e">
        <f t="shared" si="78"/>
        <v>#N/A</v>
      </c>
      <c r="BK185" s="92" t="e">
        <f t="shared" si="78"/>
        <v>#N/A</v>
      </c>
    </row>
    <row r="186" spans="2:63" x14ac:dyDescent="0.4">
      <c r="B186" t="s">
        <v>197</v>
      </c>
      <c r="C186" s="99" t="s">
        <v>220</v>
      </c>
      <c r="D186" s="99" t="s">
        <v>450</v>
      </c>
      <c r="E186" s="133">
        <f>VLOOKUP('Indtast oplysninger'!E19,Tabelværdier!$A$42:$C$54,3,FALSE)</f>
        <v>1320</v>
      </c>
      <c r="F186" s="133">
        <f>VLOOKUP('Indtast oplysninger'!F19,Tabelværdier!$A$42:$C$54,3,FALSE)</f>
        <v>450</v>
      </c>
      <c r="G186" s="133">
        <f>VLOOKUP('Indtast oplysninger'!G19,Tabelværdier!$A$42:$C$54,3,FALSE)</f>
        <v>1200</v>
      </c>
      <c r="H186" s="133">
        <f>VLOOKUP('Indtast oplysninger'!H19,Tabelværdier!$A$42:$C$54,3,FALSE)</f>
        <v>2385</v>
      </c>
      <c r="I186" s="133" t="e">
        <f>VLOOKUP('Indtast oplysninger'!I19,Tabelværdier!$A$42:$C$54,3,FALSE)</f>
        <v>#N/A</v>
      </c>
      <c r="J186" s="133" t="e">
        <f>VLOOKUP('Indtast oplysninger'!J19,Tabelværdier!$A$42:$C$54,3,FALSE)</f>
        <v>#N/A</v>
      </c>
      <c r="K186" s="133" t="e">
        <f>VLOOKUP('Indtast oplysninger'!K19,Tabelværdier!$A$42:$C$54,3,FALSE)</f>
        <v>#N/A</v>
      </c>
      <c r="L186" s="133" t="e">
        <f>VLOOKUP('Indtast oplysninger'!L19,Tabelværdier!$A$42:$C$54,3,FALSE)</f>
        <v>#N/A</v>
      </c>
      <c r="M186" s="133" t="e">
        <f>VLOOKUP('Indtast oplysninger'!M19,Tabelværdier!$A$42:$C$54,3,FALSE)</f>
        <v>#N/A</v>
      </c>
      <c r="N186" s="133" t="e">
        <f>VLOOKUP('Indtast oplysninger'!N19,Tabelværdier!$A$42:$C$54,3,FALSE)</f>
        <v>#N/A</v>
      </c>
      <c r="O186" s="133" t="e">
        <f>VLOOKUP('Indtast oplysninger'!O19,Tabelværdier!$A$42:$C$54,3,FALSE)</f>
        <v>#N/A</v>
      </c>
      <c r="P186" s="133" t="e">
        <f>VLOOKUP('Indtast oplysninger'!P19,Tabelværdier!$A$42:$C$54,3,FALSE)</f>
        <v>#N/A</v>
      </c>
      <c r="Q186" s="133" t="e">
        <f>VLOOKUP('Indtast oplysninger'!Q19,Tabelværdier!$A$42:$C$54,3,FALSE)</f>
        <v>#N/A</v>
      </c>
      <c r="R186" s="133" t="e">
        <f>VLOOKUP('Indtast oplysninger'!R19,Tabelværdier!$A$42:$C$54,3,FALSE)</f>
        <v>#N/A</v>
      </c>
      <c r="S186" s="133" t="e">
        <f>VLOOKUP('Indtast oplysninger'!S19,Tabelværdier!$A$42:$C$54,3,FALSE)</f>
        <v>#N/A</v>
      </c>
      <c r="T186" s="133" t="e">
        <f>VLOOKUP('Indtast oplysninger'!T19,Tabelværdier!$A$42:$C$54,3,FALSE)</f>
        <v>#N/A</v>
      </c>
      <c r="U186" s="133" t="e">
        <f>VLOOKUP('Indtast oplysninger'!U19,Tabelværdier!$A$42:$C$54,3,FALSE)</f>
        <v>#N/A</v>
      </c>
      <c r="V186" s="133" t="e">
        <f>VLOOKUP('Indtast oplysninger'!V19,Tabelværdier!$A$42:$C$54,3,FALSE)</f>
        <v>#N/A</v>
      </c>
      <c r="W186" s="133" t="e">
        <f>VLOOKUP('Indtast oplysninger'!W19,Tabelværdier!$A$42:$C$54,3,FALSE)</f>
        <v>#N/A</v>
      </c>
      <c r="X186" s="133" t="e">
        <f>VLOOKUP('Indtast oplysninger'!X19,Tabelværdier!$A$42:$C$54,3,FALSE)</f>
        <v>#N/A</v>
      </c>
      <c r="Y186" s="133" t="e">
        <f>VLOOKUP('Indtast oplysninger'!Y19,Tabelværdier!$A$42:$C$54,3,FALSE)</f>
        <v>#N/A</v>
      </c>
      <c r="Z186" s="133" t="e">
        <f>VLOOKUP('Indtast oplysninger'!Z19,Tabelværdier!$A$42:$C$54,3,FALSE)</f>
        <v>#N/A</v>
      </c>
      <c r="AA186" s="133" t="e">
        <f>VLOOKUP('Indtast oplysninger'!AA19,Tabelværdier!$A$42:$C$54,3,FALSE)</f>
        <v>#N/A</v>
      </c>
      <c r="AB186" s="133" t="e">
        <f>VLOOKUP('Indtast oplysninger'!AB19,Tabelværdier!$A$42:$C$54,3,FALSE)</f>
        <v>#N/A</v>
      </c>
      <c r="AC186" s="133" t="e">
        <f>VLOOKUP('Indtast oplysninger'!AC19,Tabelværdier!$A$42:$C$54,3,FALSE)</f>
        <v>#N/A</v>
      </c>
      <c r="AD186" s="133" t="e">
        <f>VLOOKUP('Indtast oplysninger'!AD19,Tabelværdier!$A$42:$C$54,3,FALSE)</f>
        <v>#N/A</v>
      </c>
      <c r="AE186" s="133" t="e">
        <f>VLOOKUP('Indtast oplysninger'!AE19,Tabelværdier!$A$42:$C$54,3,FALSE)</f>
        <v>#N/A</v>
      </c>
      <c r="AF186" s="133" t="e">
        <f>VLOOKUP('Indtast oplysninger'!AF19,Tabelværdier!$A$42:$C$54,3,FALSE)</f>
        <v>#N/A</v>
      </c>
      <c r="AG186" s="133" t="e">
        <f>VLOOKUP('Indtast oplysninger'!AG19,Tabelværdier!$A$42:$C$54,3,FALSE)</f>
        <v>#N/A</v>
      </c>
      <c r="AH186" s="133" t="e">
        <f>VLOOKUP('Indtast oplysninger'!AH19,Tabelværdier!$A$42:$C$54,3,FALSE)</f>
        <v>#N/A</v>
      </c>
      <c r="AI186" s="133" t="e">
        <f>VLOOKUP('Indtast oplysninger'!AI19,Tabelværdier!$A$42:$C$54,3,FALSE)</f>
        <v>#N/A</v>
      </c>
      <c r="AJ186" s="133" t="e">
        <f>VLOOKUP('Indtast oplysninger'!AJ19,Tabelværdier!$A$42:$C$54,3,FALSE)</f>
        <v>#N/A</v>
      </c>
      <c r="AK186" s="133" t="e">
        <f>VLOOKUP('Indtast oplysninger'!AK19,Tabelværdier!$A$42:$C$54,3,FALSE)</f>
        <v>#N/A</v>
      </c>
      <c r="AL186" s="133" t="e">
        <f>VLOOKUP('Indtast oplysninger'!AL19,Tabelværdier!$A$42:$C$54,3,FALSE)</f>
        <v>#N/A</v>
      </c>
      <c r="AM186" s="133" t="e">
        <f>VLOOKUP('Indtast oplysninger'!AM19,Tabelværdier!$A$42:$C$54,3,FALSE)</f>
        <v>#N/A</v>
      </c>
      <c r="AN186" s="133" t="e">
        <f>VLOOKUP('Indtast oplysninger'!AN19,Tabelværdier!$A$42:$C$54,3,FALSE)</f>
        <v>#N/A</v>
      </c>
      <c r="AO186" s="133" t="e">
        <f>VLOOKUP('Indtast oplysninger'!AO19,Tabelværdier!$A$42:$C$54,3,FALSE)</f>
        <v>#N/A</v>
      </c>
      <c r="AP186" s="133" t="e">
        <f>VLOOKUP('Indtast oplysninger'!AP19,Tabelværdier!$A$42:$C$54,3,FALSE)</f>
        <v>#N/A</v>
      </c>
      <c r="AQ186" s="133" t="e">
        <f>VLOOKUP('Indtast oplysninger'!AQ19,Tabelværdier!$A$42:$C$54,3,FALSE)</f>
        <v>#N/A</v>
      </c>
      <c r="AR186" s="133" t="e">
        <f>VLOOKUP('Indtast oplysninger'!AR19,Tabelværdier!$A$42:$C$54,3,FALSE)</f>
        <v>#N/A</v>
      </c>
      <c r="AS186" s="133" t="e">
        <f>VLOOKUP('Indtast oplysninger'!AS19,Tabelværdier!$A$42:$C$54,3,FALSE)</f>
        <v>#N/A</v>
      </c>
      <c r="AT186" s="133" t="e">
        <f>VLOOKUP('Indtast oplysninger'!AT19,Tabelværdier!$A$42:$C$54,3,FALSE)</f>
        <v>#N/A</v>
      </c>
      <c r="AU186" s="133" t="e">
        <f>VLOOKUP('Indtast oplysninger'!AU19,Tabelværdier!$A$42:$C$54,3,FALSE)</f>
        <v>#N/A</v>
      </c>
      <c r="AV186" s="133" t="e">
        <f>VLOOKUP('Indtast oplysninger'!AV19,Tabelværdier!$A$42:$C$54,3,FALSE)</f>
        <v>#N/A</v>
      </c>
      <c r="AW186" s="133" t="e">
        <f>VLOOKUP('Indtast oplysninger'!AW19,Tabelværdier!$A$42:$C$54,3,FALSE)</f>
        <v>#N/A</v>
      </c>
      <c r="AX186" s="133" t="e">
        <f>VLOOKUP('Indtast oplysninger'!AX19,Tabelværdier!$A$42:$C$54,3,FALSE)</f>
        <v>#N/A</v>
      </c>
      <c r="AY186" s="133" t="e">
        <f>VLOOKUP('Indtast oplysninger'!AY19,Tabelværdier!$A$42:$C$54,3,FALSE)</f>
        <v>#N/A</v>
      </c>
      <c r="AZ186" s="133" t="e">
        <f>VLOOKUP('Indtast oplysninger'!AZ19,Tabelværdier!$A$42:$C$54,3,FALSE)</f>
        <v>#N/A</v>
      </c>
      <c r="BA186" s="133" t="e">
        <f>VLOOKUP('Indtast oplysninger'!BA19,Tabelværdier!$A$42:$C$54,3,FALSE)</f>
        <v>#N/A</v>
      </c>
      <c r="BB186" s="133" t="e">
        <f>VLOOKUP('Indtast oplysninger'!BB19,Tabelværdier!$A$42:$C$54,3,FALSE)</f>
        <v>#N/A</v>
      </c>
      <c r="BC186" s="133" t="e">
        <f>VLOOKUP('Indtast oplysninger'!BC19,Tabelværdier!$A$42:$C$54,3,FALSE)</f>
        <v>#N/A</v>
      </c>
      <c r="BD186" s="133" t="e">
        <f>VLOOKUP('Indtast oplysninger'!BD19,Tabelværdier!$A$42:$C$54,3,FALSE)</f>
        <v>#N/A</v>
      </c>
      <c r="BE186" s="133" t="e">
        <f>VLOOKUP('Indtast oplysninger'!BE19,Tabelværdier!$A$42:$C$54,3,FALSE)</f>
        <v>#N/A</v>
      </c>
      <c r="BF186" s="133" t="e">
        <f>VLOOKUP('Indtast oplysninger'!BF19,Tabelværdier!$A$42:$C$54,3,FALSE)</f>
        <v>#N/A</v>
      </c>
      <c r="BG186" s="133" t="e">
        <f>VLOOKUP('Indtast oplysninger'!BG19,Tabelværdier!$A$42:$C$54,3,FALSE)</f>
        <v>#N/A</v>
      </c>
      <c r="BH186" s="133" t="e">
        <f>VLOOKUP('Indtast oplysninger'!BH19,Tabelværdier!$A$42:$C$54,3,FALSE)</f>
        <v>#N/A</v>
      </c>
      <c r="BI186" s="133" t="e">
        <f>VLOOKUP('Indtast oplysninger'!BI19,Tabelværdier!$A$42:$C$54,3,FALSE)</f>
        <v>#N/A</v>
      </c>
      <c r="BJ186" s="133" t="e">
        <f>VLOOKUP('Indtast oplysninger'!BJ19,Tabelværdier!$A$42:$C$54,3,FALSE)</f>
        <v>#N/A</v>
      </c>
      <c r="BK186" s="133" t="e">
        <f>VLOOKUP('Indtast oplysninger'!BK19,Tabelværdier!$A$42:$C$54,3,FALSE)</f>
        <v>#N/A</v>
      </c>
    </row>
    <row r="187" spans="2:63" x14ac:dyDescent="0.4">
      <c r="B187" t="s">
        <v>198</v>
      </c>
      <c r="C187" s="99" t="s">
        <v>426</v>
      </c>
      <c r="D187" s="99" t="s">
        <v>237</v>
      </c>
      <c r="E187" s="131">
        <f>VLOOKUP('Indtast oplysninger'!E19,Tabelværdier!$A$42:$D$54,4,FALSE)</f>
        <v>1.2999999999999998</v>
      </c>
      <c r="F187" s="131">
        <f>VLOOKUP('Indtast oplysninger'!F19,Tabelværdier!$A$42:$D$54,4,FALSE)</f>
        <v>1.6</v>
      </c>
      <c r="G187" s="131">
        <f>VLOOKUP('Indtast oplysninger'!G19,Tabelværdier!$A$42:$D$54,4,FALSE)</f>
        <v>1.4</v>
      </c>
      <c r="H187" s="131">
        <f>VLOOKUP('Indtast oplysninger'!H19,Tabelværdier!$A$42:$D$54,4,FALSE)</f>
        <v>0.8</v>
      </c>
      <c r="I187" s="131" t="e">
        <f>VLOOKUP('Indtast oplysninger'!I19,Tabelværdier!$A$42:$D$54,4,FALSE)</f>
        <v>#N/A</v>
      </c>
      <c r="J187" s="131" t="e">
        <f>VLOOKUP('Indtast oplysninger'!J19,Tabelværdier!$A$42:$D$54,4,FALSE)</f>
        <v>#N/A</v>
      </c>
      <c r="K187" s="131" t="e">
        <f>VLOOKUP('Indtast oplysninger'!K19,Tabelværdier!$A$42:$D$54,4,FALSE)</f>
        <v>#N/A</v>
      </c>
      <c r="L187" s="131" t="e">
        <f>VLOOKUP('Indtast oplysninger'!L19,Tabelværdier!$A$42:$D$54,4,FALSE)</f>
        <v>#N/A</v>
      </c>
      <c r="M187" s="131" t="e">
        <f>VLOOKUP('Indtast oplysninger'!M19,Tabelværdier!$A$42:$D$54,4,FALSE)</f>
        <v>#N/A</v>
      </c>
      <c r="N187" s="131" t="e">
        <f>VLOOKUP('Indtast oplysninger'!N19,Tabelværdier!$A$42:$D$54,4,FALSE)</f>
        <v>#N/A</v>
      </c>
      <c r="O187" s="131" t="e">
        <f>VLOOKUP('Indtast oplysninger'!O19,Tabelværdier!$A$42:$D$54,4,FALSE)</f>
        <v>#N/A</v>
      </c>
      <c r="P187" s="131" t="e">
        <f>VLOOKUP('Indtast oplysninger'!P19,Tabelværdier!$A$42:$D$54,4,FALSE)</f>
        <v>#N/A</v>
      </c>
      <c r="Q187" s="131" t="e">
        <f>VLOOKUP('Indtast oplysninger'!Q19,Tabelværdier!$A$42:$D$54,4,FALSE)</f>
        <v>#N/A</v>
      </c>
      <c r="R187" s="131" t="e">
        <f>VLOOKUP('Indtast oplysninger'!R19,Tabelværdier!$A$42:$D$54,4,FALSE)</f>
        <v>#N/A</v>
      </c>
      <c r="S187" s="131" t="e">
        <f>VLOOKUP('Indtast oplysninger'!S19,Tabelværdier!$A$42:$D$54,4,FALSE)</f>
        <v>#N/A</v>
      </c>
      <c r="T187" s="131" t="e">
        <f>VLOOKUP('Indtast oplysninger'!T19,Tabelværdier!$A$42:$D$54,4,FALSE)</f>
        <v>#N/A</v>
      </c>
      <c r="U187" s="131" t="e">
        <f>VLOOKUP('Indtast oplysninger'!U19,Tabelværdier!$A$42:$D$54,4,FALSE)</f>
        <v>#N/A</v>
      </c>
      <c r="V187" s="131" t="e">
        <f>VLOOKUP('Indtast oplysninger'!V19,Tabelværdier!$A$42:$D$54,4,FALSE)</f>
        <v>#N/A</v>
      </c>
      <c r="W187" s="131" t="e">
        <f>VLOOKUP('Indtast oplysninger'!W19,Tabelværdier!$A$42:$D$54,4,FALSE)</f>
        <v>#N/A</v>
      </c>
      <c r="X187" s="131" t="e">
        <f>VLOOKUP('Indtast oplysninger'!X19,Tabelværdier!$A$42:$D$54,4,FALSE)</f>
        <v>#N/A</v>
      </c>
      <c r="Y187" s="131" t="e">
        <f>VLOOKUP('Indtast oplysninger'!Y19,Tabelværdier!$A$42:$D$54,4,FALSE)</f>
        <v>#N/A</v>
      </c>
      <c r="Z187" s="131" t="e">
        <f>VLOOKUP('Indtast oplysninger'!Z19,Tabelværdier!$A$42:$D$54,4,FALSE)</f>
        <v>#N/A</v>
      </c>
      <c r="AA187" s="131" t="e">
        <f>VLOOKUP('Indtast oplysninger'!AA19,Tabelværdier!$A$42:$D$54,4,FALSE)</f>
        <v>#N/A</v>
      </c>
      <c r="AB187" s="131" t="e">
        <f>VLOOKUP('Indtast oplysninger'!AB19,Tabelværdier!$A$42:$D$54,4,FALSE)</f>
        <v>#N/A</v>
      </c>
      <c r="AC187" s="131" t="e">
        <f>VLOOKUP('Indtast oplysninger'!AC19,Tabelværdier!$A$42:$D$54,4,FALSE)</f>
        <v>#N/A</v>
      </c>
      <c r="AD187" s="131" t="e">
        <f>VLOOKUP('Indtast oplysninger'!AD19,Tabelværdier!$A$42:$D$54,4,FALSE)</f>
        <v>#N/A</v>
      </c>
      <c r="AE187" s="131" t="e">
        <f>VLOOKUP('Indtast oplysninger'!AE19,Tabelværdier!$A$42:$D$54,4,FALSE)</f>
        <v>#N/A</v>
      </c>
      <c r="AF187" s="131" t="e">
        <f>VLOOKUP('Indtast oplysninger'!AF19,Tabelværdier!$A$42:$D$54,4,FALSE)</f>
        <v>#N/A</v>
      </c>
      <c r="AG187" s="131" t="e">
        <f>VLOOKUP('Indtast oplysninger'!AG19,Tabelværdier!$A$42:$D$54,4,FALSE)</f>
        <v>#N/A</v>
      </c>
      <c r="AH187" s="131" t="e">
        <f>VLOOKUP('Indtast oplysninger'!AH19,Tabelværdier!$A$42:$D$54,4,FALSE)</f>
        <v>#N/A</v>
      </c>
      <c r="AI187" s="131" t="e">
        <f>VLOOKUP('Indtast oplysninger'!AI19,Tabelværdier!$A$42:$D$54,4,FALSE)</f>
        <v>#N/A</v>
      </c>
      <c r="AJ187" s="131" t="e">
        <f>VLOOKUP('Indtast oplysninger'!AJ19,Tabelværdier!$A$42:$D$54,4,FALSE)</f>
        <v>#N/A</v>
      </c>
      <c r="AK187" s="131" t="e">
        <f>VLOOKUP('Indtast oplysninger'!AK19,Tabelværdier!$A$42:$D$54,4,FALSE)</f>
        <v>#N/A</v>
      </c>
      <c r="AL187" s="131" t="e">
        <f>VLOOKUP('Indtast oplysninger'!AL19,Tabelværdier!$A$42:$D$54,4,FALSE)</f>
        <v>#N/A</v>
      </c>
      <c r="AM187" s="131" t="e">
        <f>VLOOKUP('Indtast oplysninger'!AM19,Tabelværdier!$A$42:$D$54,4,FALSE)</f>
        <v>#N/A</v>
      </c>
      <c r="AN187" s="131" t="e">
        <f>VLOOKUP('Indtast oplysninger'!AN19,Tabelværdier!$A$42:$D$54,4,FALSE)</f>
        <v>#N/A</v>
      </c>
      <c r="AO187" s="131" t="e">
        <f>VLOOKUP('Indtast oplysninger'!AO19,Tabelværdier!$A$42:$D$54,4,FALSE)</f>
        <v>#N/A</v>
      </c>
      <c r="AP187" s="131" t="e">
        <f>VLOOKUP('Indtast oplysninger'!AP19,Tabelværdier!$A$42:$D$54,4,FALSE)</f>
        <v>#N/A</v>
      </c>
      <c r="AQ187" s="131" t="e">
        <f>VLOOKUP('Indtast oplysninger'!AQ19,Tabelværdier!$A$42:$D$54,4,FALSE)</f>
        <v>#N/A</v>
      </c>
      <c r="AR187" s="131" t="e">
        <f>VLOOKUP('Indtast oplysninger'!AR19,Tabelværdier!$A$42:$D$54,4,FALSE)</f>
        <v>#N/A</v>
      </c>
      <c r="AS187" s="131" t="e">
        <f>VLOOKUP('Indtast oplysninger'!AS19,Tabelværdier!$A$42:$D$54,4,FALSE)</f>
        <v>#N/A</v>
      </c>
      <c r="AT187" s="131" t="e">
        <f>VLOOKUP('Indtast oplysninger'!AT19,Tabelværdier!$A$42:$D$54,4,FALSE)</f>
        <v>#N/A</v>
      </c>
      <c r="AU187" s="131" t="e">
        <f>VLOOKUP('Indtast oplysninger'!AU19,Tabelværdier!$A$42:$D$54,4,FALSE)</f>
        <v>#N/A</v>
      </c>
      <c r="AV187" s="131" t="e">
        <f>VLOOKUP('Indtast oplysninger'!AV19,Tabelværdier!$A$42:$D$54,4,FALSE)</f>
        <v>#N/A</v>
      </c>
      <c r="AW187" s="131" t="e">
        <f>VLOOKUP('Indtast oplysninger'!AW19,Tabelværdier!$A$42:$D$54,4,FALSE)</f>
        <v>#N/A</v>
      </c>
      <c r="AX187" s="131" t="e">
        <f>VLOOKUP('Indtast oplysninger'!AX19,Tabelværdier!$A$42:$D$54,4,FALSE)</f>
        <v>#N/A</v>
      </c>
      <c r="AY187" s="131" t="e">
        <f>VLOOKUP('Indtast oplysninger'!AY19,Tabelværdier!$A$42:$D$54,4,FALSE)</f>
        <v>#N/A</v>
      </c>
      <c r="AZ187" s="131" t="e">
        <f>VLOOKUP('Indtast oplysninger'!AZ19,Tabelværdier!$A$42:$D$54,4,FALSE)</f>
        <v>#N/A</v>
      </c>
      <c r="BA187" s="131" t="e">
        <f>VLOOKUP('Indtast oplysninger'!BA19,Tabelværdier!$A$42:$D$54,4,FALSE)</f>
        <v>#N/A</v>
      </c>
      <c r="BB187" s="131" t="e">
        <f>VLOOKUP('Indtast oplysninger'!BB19,Tabelværdier!$A$42:$D$54,4,FALSE)</f>
        <v>#N/A</v>
      </c>
      <c r="BC187" s="131" t="e">
        <f>VLOOKUP('Indtast oplysninger'!BC19,Tabelværdier!$A$42:$D$54,4,FALSE)</f>
        <v>#N/A</v>
      </c>
      <c r="BD187" s="131" t="e">
        <f>VLOOKUP('Indtast oplysninger'!BD19,Tabelværdier!$A$42:$D$54,4,FALSE)</f>
        <v>#N/A</v>
      </c>
      <c r="BE187" s="131" t="e">
        <f>VLOOKUP('Indtast oplysninger'!BE19,Tabelværdier!$A$42:$D$54,4,FALSE)</f>
        <v>#N/A</v>
      </c>
      <c r="BF187" s="131" t="e">
        <f>VLOOKUP('Indtast oplysninger'!BF19,Tabelværdier!$A$42:$D$54,4,FALSE)</f>
        <v>#N/A</v>
      </c>
      <c r="BG187" s="131" t="e">
        <f>VLOOKUP('Indtast oplysninger'!BG19,Tabelværdier!$A$42:$D$54,4,FALSE)</f>
        <v>#N/A</v>
      </c>
      <c r="BH187" s="131" t="e">
        <f>VLOOKUP('Indtast oplysninger'!BH19,Tabelværdier!$A$42:$D$54,4,FALSE)</f>
        <v>#N/A</v>
      </c>
      <c r="BI187" s="131" t="e">
        <f>VLOOKUP('Indtast oplysninger'!BI19,Tabelværdier!$A$42:$D$54,4,FALSE)</f>
        <v>#N/A</v>
      </c>
      <c r="BJ187" s="131" t="e">
        <f>VLOOKUP('Indtast oplysninger'!BJ19,Tabelværdier!$A$42:$D$54,4,FALSE)</f>
        <v>#N/A</v>
      </c>
      <c r="BK187" s="131" t="e">
        <f>VLOOKUP('Indtast oplysninger'!BK19,Tabelværdier!$A$42:$D$54,4,FALSE)</f>
        <v>#N/A</v>
      </c>
    </row>
    <row r="188" spans="2:63" x14ac:dyDescent="0.4">
      <c r="B188" t="s">
        <v>199</v>
      </c>
      <c r="C188" s="99" t="s">
        <v>427</v>
      </c>
      <c r="D188" s="99" t="s">
        <v>451</v>
      </c>
      <c r="E188" s="133">
        <f t="shared" ref="E188:AJ188" si="79">1000*E187*E186*E185</f>
        <v>171600</v>
      </c>
      <c r="F188" s="133">
        <f t="shared" si="79"/>
        <v>18000</v>
      </c>
      <c r="G188" s="133">
        <f t="shared" si="79"/>
        <v>168000</v>
      </c>
      <c r="H188" s="133">
        <f t="shared" si="79"/>
        <v>190800</v>
      </c>
      <c r="I188" s="133" t="e">
        <f t="shared" si="79"/>
        <v>#N/A</v>
      </c>
      <c r="J188" s="133" t="e">
        <f t="shared" si="79"/>
        <v>#N/A</v>
      </c>
      <c r="K188" s="133" t="e">
        <f t="shared" si="79"/>
        <v>#N/A</v>
      </c>
      <c r="L188" s="133" t="e">
        <f t="shared" si="79"/>
        <v>#N/A</v>
      </c>
      <c r="M188" s="133" t="e">
        <f t="shared" si="79"/>
        <v>#N/A</v>
      </c>
      <c r="N188" s="133" t="e">
        <f t="shared" si="79"/>
        <v>#N/A</v>
      </c>
      <c r="O188" s="133" t="e">
        <f t="shared" si="79"/>
        <v>#N/A</v>
      </c>
      <c r="P188" s="133" t="e">
        <f t="shared" si="79"/>
        <v>#N/A</v>
      </c>
      <c r="Q188" s="133" t="e">
        <f t="shared" si="79"/>
        <v>#N/A</v>
      </c>
      <c r="R188" s="133" t="e">
        <f t="shared" si="79"/>
        <v>#N/A</v>
      </c>
      <c r="S188" s="133" t="e">
        <f t="shared" si="79"/>
        <v>#N/A</v>
      </c>
      <c r="T188" s="133" t="e">
        <f t="shared" si="79"/>
        <v>#N/A</v>
      </c>
      <c r="U188" s="133" t="e">
        <f t="shared" si="79"/>
        <v>#N/A</v>
      </c>
      <c r="V188" s="133" t="e">
        <f t="shared" si="79"/>
        <v>#N/A</v>
      </c>
      <c r="W188" s="133" t="e">
        <f t="shared" si="79"/>
        <v>#N/A</v>
      </c>
      <c r="X188" s="133" t="e">
        <f t="shared" si="79"/>
        <v>#N/A</v>
      </c>
      <c r="Y188" s="133" t="e">
        <f t="shared" si="79"/>
        <v>#N/A</v>
      </c>
      <c r="Z188" s="133" t="e">
        <f t="shared" si="79"/>
        <v>#N/A</v>
      </c>
      <c r="AA188" s="133" t="e">
        <f t="shared" si="79"/>
        <v>#N/A</v>
      </c>
      <c r="AB188" s="133" t="e">
        <f t="shared" si="79"/>
        <v>#N/A</v>
      </c>
      <c r="AC188" s="133" t="e">
        <f t="shared" si="79"/>
        <v>#N/A</v>
      </c>
      <c r="AD188" s="133" t="e">
        <f t="shared" si="79"/>
        <v>#N/A</v>
      </c>
      <c r="AE188" s="133" t="e">
        <f t="shared" si="79"/>
        <v>#N/A</v>
      </c>
      <c r="AF188" s="133" t="e">
        <f t="shared" si="79"/>
        <v>#N/A</v>
      </c>
      <c r="AG188" s="133" t="e">
        <f t="shared" si="79"/>
        <v>#N/A</v>
      </c>
      <c r="AH188" s="133" t="e">
        <f t="shared" si="79"/>
        <v>#N/A</v>
      </c>
      <c r="AI188" s="133" t="e">
        <f t="shared" si="79"/>
        <v>#N/A</v>
      </c>
      <c r="AJ188" s="133" t="e">
        <f t="shared" si="79"/>
        <v>#N/A</v>
      </c>
      <c r="AK188" s="133" t="e">
        <f t="shared" ref="AK188:BK188" si="80">1000*AK187*AK186*AK185</f>
        <v>#N/A</v>
      </c>
      <c r="AL188" s="133" t="e">
        <f t="shared" si="80"/>
        <v>#N/A</v>
      </c>
      <c r="AM188" s="133" t="e">
        <f t="shared" si="80"/>
        <v>#N/A</v>
      </c>
      <c r="AN188" s="133" t="e">
        <f t="shared" si="80"/>
        <v>#N/A</v>
      </c>
      <c r="AO188" s="133" t="e">
        <f t="shared" si="80"/>
        <v>#N/A</v>
      </c>
      <c r="AP188" s="133" t="e">
        <f t="shared" si="80"/>
        <v>#N/A</v>
      </c>
      <c r="AQ188" s="133" t="e">
        <f t="shared" si="80"/>
        <v>#N/A</v>
      </c>
      <c r="AR188" s="133" t="e">
        <f t="shared" si="80"/>
        <v>#N/A</v>
      </c>
      <c r="AS188" s="133" t="e">
        <f t="shared" si="80"/>
        <v>#N/A</v>
      </c>
      <c r="AT188" s="133" t="e">
        <f t="shared" si="80"/>
        <v>#N/A</v>
      </c>
      <c r="AU188" s="133" t="e">
        <f t="shared" si="80"/>
        <v>#N/A</v>
      </c>
      <c r="AV188" s="133" t="e">
        <f t="shared" si="80"/>
        <v>#N/A</v>
      </c>
      <c r="AW188" s="133" t="e">
        <f t="shared" si="80"/>
        <v>#N/A</v>
      </c>
      <c r="AX188" s="133" t="e">
        <f t="shared" si="80"/>
        <v>#N/A</v>
      </c>
      <c r="AY188" s="133" t="e">
        <f t="shared" si="80"/>
        <v>#N/A</v>
      </c>
      <c r="AZ188" s="133" t="e">
        <f t="shared" si="80"/>
        <v>#N/A</v>
      </c>
      <c r="BA188" s="133" t="e">
        <f t="shared" si="80"/>
        <v>#N/A</v>
      </c>
      <c r="BB188" s="133" t="e">
        <f t="shared" si="80"/>
        <v>#N/A</v>
      </c>
      <c r="BC188" s="133" t="e">
        <f t="shared" si="80"/>
        <v>#N/A</v>
      </c>
      <c r="BD188" s="133" t="e">
        <f t="shared" si="80"/>
        <v>#N/A</v>
      </c>
      <c r="BE188" s="133" t="e">
        <f t="shared" si="80"/>
        <v>#N/A</v>
      </c>
      <c r="BF188" s="133" t="e">
        <f t="shared" si="80"/>
        <v>#N/A</v>
      </c>
      <c r="BG188" s="133" t="e">
        <f t="shared" si="80"/>
        <v>#N/A</v>
      </c>
      <c r="BH188" s="133" t="e">
        <f t="shared" si="80"/>
        <v>#N/A</v>
      </c>
      <c r="BI188" s="133" t="e">
        <f t="shared" si="80"/>
        <v>#N/A</v>
      </c>
      <c r="BJ188" s="133" t="e">
        <f t="shared" si="80"/>
        <v>#N/A</v>
      </c>
      <c r="BK188" s="133" t="e">
        <f t="shared" si="80"/>
        <v>#N/A</v>
      </c>
    </row>
    <row r="189" spans="2:63" x14ac:dyDescent="0.4">
      <c r="B189" t="s">
        <v>562</v>
      </c>
      <c r="C189" s="99" t="s">
        <v>428</v>
      </c>
      <c r="D189" s="99" t="s">
        <v>238</v>
      </c>
      <c r="E189" s="133">
        <f t="shared" ref="E189:AJ189" si="81">E188*E14/1000</f>
        <v>12355.2</v>
      </c>
      <c r="F189" s="133">
        <f t="shared" si="81"/>
        <v>891</v>
      </c>
      <c r="G189" s="133">
        <f t="shared" si="81"/>
        <v>11392.5</v>
      </c>
      <c r="H189" s="133">
        <f t="shared" si="81"/>
        <v>12402</v>
      </c>
      <c r="I189" s="133" t="e">
        <f t="shared" si="81"/>
        <v>#N/A</v>
      </c>
      <c r="J189" s="133" t="e">
        <f t="shared" si="81"/>
        <v>#N/A</v>
      </c>
      <c r="K189" s="133" t="e">
        <f t="shared" si="81"/>
        <v>#N/A</v>
      </c>
      <c r="L189" s="133" t="e">
        <f t="shared" si="81"/>
        <v>#N/A</v>
      </c>
      <c r="M189" s="133" t="e">
        <f t="shared" si="81"/>
        <v>#N/A</v>
      </c>
      <c r="N189" s="133" t="e">
        <f t="shared" si="81"/>
        <v>#N/A</v>
      </c>
      <c r="O189" s="133" t="e">
        <f t="shared" si="81"/>
        <v>#N/A</v>
      </c>
      <c r="P189" s="133" t="e">
        <f t="shared" si="81"/>
        <v>#N/A</v>
      </c>
      <c r="Q189" s="133" t="e">
        <f t="shared" si="81"/>
        <v>#N/A</v>
      </c>
      <c r="R189" s="133" t="e">
        <f t="shared" si="81"/>
        <v>#N/A</v>
      </c>
      <c r="S189" s="133" t="e">
        <f t="shared" si="81"/>
        <v>#N/A</v>
      </c>
      <c r="T189" s="133" t="e">
        <f t="shared" si="81"/>
        <v>#N/A</v>
      </c>
      <c r="U189" s="133" t="e">
        <f t="shared" si="81"/>
        <v>#N/A</v>
      </c>
      <c r="V189" s="133" t="e">
        <f t="shared" si="81"/>
        <v>#N/A</v>
      </c>
      <c r="W189" s="133" t="e">
        <f t="shared" si="81"/>
        <v>#N/A</v>
      </c>
      <c r="X189" s="133" t="e">
        <f t="shared" si="81"/>
        <v>#N/A</v>
      </c>
      <c r="Y189" s="133" t="e">
        <f t="shared" si="81"/>
        <v>#N/A</v>
      </c>
      <c r="Z189" s="133" t="e">
        <f t="shared" si="81"/>
        <v>#N/A</v>
      </c>
      <c r="AA189" s="133" t="e">
        <f t="shared" si="81"/>
        <v>#N/A</v>
      </c>
      <c r="AB189" s="133" t="e">
        <f t="shared" si="81"/>
        <v>#N/A</v>
      </c>
      <c r="AC189" s="133" t="e">
        <f t="shared" si="81"/>
        <v>#N/A</v>
      </c>
      <c r="AD189" s="133" t="e">
        <f t="shared" si="81"/>
        <v>#N/A</v>
      </c>
      <c r="AE189" s="133" t="e">
        <f t="shared" si="81"/>
        <v>#N/A</v>
      </c>
      <c r="AF189" s="133" t="e">
        <f t="shared" si="81"/>
        <v>#N/A</v>
      </c>
      <c r="AG189" s="133" t="e">
        <f t="shared" si="81"/>
        <v>#N/A</v>
      </c>
      <c r="AH189" s="133" t="e">
        <f t="shared" si="81"/>
        <v>#N/A</v>
      </c>
      <c r="AI189" s="133" t="e">
        <f t="shared" si="81"/>
        <v>#N/A</v>
      </c>
      <c r="AJ189" s="133" t="e">
        <f t="shared" si="81"/>
        <v>#N/A</v>
      </c>
      <c r="AK189" s="133" t="e">
        <f t="shared" ref="AK189:BK189" si="82">AK188*AK14/1000</f>
        <v>#N/A</v>
      </c>
      <c r="AL189" s="133" t="e">
        <f t="shared" si="82"/>
        <v>#N/A</v>
      </c>
      <c r="AM189" s="133" t="e">
        <f t="shared" si="82"/>
        <v>#N/A</v>
      </c>
      <c r="AN189" s="133" t="e">
        <f t="shared" si="82"/>
        <v>#N/A</v>
      </c>
      <c r="AO189" s="133" t="e">
        <f t="shared" si="82"/>
        <v>#N/A</v>
      </c>
      <c r="AP189" s="133" t="e">
        <f t="shared" si="82"/>
        <v>#N/A</v>
      </c>
      <c r="AQ189" s="133" t="e">
        <f t="shared" si="82"/>
        <v>#N/A</v>
      </c>
      <c r="AR189" s="133" t="e">
        <f t="shared" si="82"/>
        <v>#N/A</v>
      </c>
      <c r="AS189" s="133" t="e">
        <f t="shared" si="82"/>
        <v>#N/A</v>
      </c>
      <c r="AT189" s="133" t="e">
        <f t="shared" si="82"/>
        <v>#N/A</v>
      </c>
      <c r="AU189" s="133" t="e">
        <f t="shared" si="82"/>
        <v>#N/A</v>
      </c>
      <c r="AV189" s="133" t="e">
        <f t="shared" si="82"/>
        <v>#N/A</v>
      </c>
      <c r="AW189" s="133" t="e">
        <f t="shared" si="82"/>
        <v>#N/A</v>
      </c>
      <c r="AX189" s="133" t="e">
        <f t="shared" si="82"/>
        <v>#N/A</v>
      </c>
      <c r="AY189" s="133" t="e">
        <f t="shared" si="82"/>
        <v>#N/A</v>
      </c>
      <c r="AZ189" s="133" t="e">
        <f t="shared" si="82"/>
        <v>#N/A</v>
      </c>
      <c r="BA189" s="133" t="e">
        <f t="shared" si="82"/>
        <v>#N/A</v>
      </c>
      <c r="BB189" s="133" t="e">
        <f t="shared" si="82"/>
        <v>#N/A</v>
      </c>
      <c r="BC189" s="133" t="e">
        <f t="shared" si="82"/>
        <v>#N/A</v>
      </c>
      <c r="BD189" s="133" t="e">
        <f t="shared" si="82"/>
        <v>#N/A</v>
      </c>
      <c r="BE189" s="133" t="e">
        <f t="shared" si="82"/>
        <v>#N/A</v>
      </c>
      <c r="BF189" s="133" t="e">
        <f t="shared" si="82"/>
        <v>#N/A</v>
      </c>
      <c r="BG189" s="133" t="e">
        <f t="shared" si="82"/>
        <v>#N/A</v>
      </c>
      <c r="BH189" s="133" t="e">
        <f t="shared" si="82"/>
        <v>#N/A</v>
      </c>
      <c r="BI189" s="133" t="e">
        <f t="shared" si="82"/>
        <v>#N/A</v>
      </c>
      <c r="BJ189" s="133" t="e">
        <f t="shared" si="82"/>
        <v>#N/A</v>
      </c>
      <c r="BK189" s="133" t="e">
        <f t="shared" si="82"/>
        <v>#N/A</v>
      </c>
    </row>
    <row r="190" spans="2:63" x14ac:dyDescent="0.4">
      <c r="B190" s="5" t="s">
        <v>218</v>
      </c>
      <c r="C190" s="99" t="s">
        <v>218</v>
      </c>
      <c r="D190" s="99" t="s">
        <v>218</v>
      </c>
      <c r="E190" s="92" t="s">
        <v>218</v>
      </c>
      <c r="F190" s="92" t="s">
        <v>218</v>
      </c>
      <c r="G190" s="92" t="s">
        <v>218</v>
      </c>
      <c r="H190" s="92" t="s">
        <v>218</v>
      </c>
      <c r="I190" s="92" t="s">
        <v>218</v>
      </c>
      <c r="J190" s="92" t="s">
        <v>218</v>
      </c>
      <c r="K190" s="92" t="s">
        <v>218</v>
      </c>
      <c r="L190" s="92" t="s">
        <v>218</v>
      </c>
      <c r="M190" s="92" t="s">
        <v>218</v>
      </c>
      <c r="N190" s="92" t="s">
        <v>218</v>
      </c>
      <c r="O190" s="92" t="s">
        <v>218</v>
      </c>
      <c r="P190" s="92" t="s">
        <v>218</v>
      </c>
      <c r="Q190" s="92" t="s">
        <v>218</v>
      </c>
      <c r="R190" s="92" t="s">
        <v>218</v>
      </c>
      <c r="S190" s="92" t="s">
        <v>218</v>
      </c>
      <c r="T190" s="92" t="s">
        <v>218</v>
      </c>
      <c r="U190" s="92" t="s">
        <v>218</v>
      </c>
      <c r="V190" s="92" t="s">
        <v>218</v>
      </c>
      <c r="W190" s="92" t="s">
        <v>218</v>
      </c>
      <c r="X190" s="92" t="s">
        <v>218</v>
      </c>
      <c r="Y190" s="92" t="s">
        <v>218</v>
      </c>
      <c r="Z190" s="92" t="s">
        <v>218</v>
      </c>
      <c r="AA190" s="92" t="s">
        <v>218</v>
      </c>
      <c r="AB190" s="92" t="s">
        <v>218</v>
      </c>
      <c r="AC190" s="92" t="s">
        <v>218</v>
      </c>
      <c r="AD190" s="92" t="s">
        <v>218</v>
      </c>
      <c r="AE190" s="92" t="s">
        <v>218</v>
      </c>
      <c r="AF190" s="92" t="s">
        <v>218</v>
      </c>
      <c r="AG190" s="92" t="s">
        <v>218</v>
      </c>
      <c r="AH190" s="92" t="s">
        <v>218</v>
      </c>
      <c r="AI190" s="92" t="s">
        <v>218</v>
      </c>
      <c r="AJ190" s="92" t="s">
        <v>218</v>
      </c>
      <c r="AK190" s="92" t="s">
        <v>218</v>
      </c>
      <c r="AL190" s="92" t="s">
        <v>218</v>
      </c>
      <c r="AM190" s="92" t="s">
        <v>218</v>
      </c>
      <c r="AN190" s="92" t="s">
        <v>218</v>
      </c>
      <c r="AO190" s="92" t="s">
        <v>218</v>
      </c>
      <c r="AP190" s="92" t="s">
        <v>218</v>
      </c>
      <c r="AQ190" s="92" t="s">
        <v>218</v>
      </c>
      <c r="AR190" s="92" t="s">
        <v>218</v>
      </c>
      <c r="AS190" s="92" t="s">
        <v>218</v>
      </c>
      <c r="AT190" s="92" t="s">
        <v>218</v>
      </c>
      <c r="AU190" s="92" t="s">
        <v>218</v>
      </c>
      <c r="AV190" s="92" t="s">
        <v>218</v>
      </c>
      <c r="AW190" s="92" t="s">
        <v>218</v>
      </c>
      <c r="AX190" s="92" t="s">
        <v>218</v>
      </c>
      <c r="AY190" s="92" t="s">
        <v>218</v>
      </c>
      <c r="AZ190" s="92" t="s">
        <v>218</v>
      </c>
      <c r="BA190" s="92" t="s">
        <v>218</v>
      </c>
      <c r="BB190" s="92" t="s">
        <v>218</v>
      </c>
      <c r="BC190" s="92" t="s">
        <v>218</v>
      </c>
      <c r="BD190" s="92" t="s">
        <v>218</v>
      </c>
      <c r="BE190" s="92" t="s">
        <v>218</v>
      </c>
      <c r="BF190" s="92" t="s">
        <v>218</v>
      </c>
      <c r="BG190" s="92" t="s">
        <v>218</v>
      </c>
      <c r="BH190" s="92" t="s">
        <v>218</v>
      </c>
      <c r="BI190" s="92" t="s">
        <v>218</v>
      </c>
      <c r="BJ190" s="92" t="s">
        <v>218</v>
      </c>
      <c r="BK190" s="92" t="s">
        <v>218</v>
      </c>
    </row>
    <row r="191" spans="2:63" x14ac:dyDescent="0.4">
      <c r="B191" t="s">
        <v>195</v>
      </c>
      <c r="C191" s="99" t="s">
        <v>424</v>
      </c>
      <c r="D191" s="99" t="s">
        <v>231</v>
      </c>
      <c r="E191" s="92">
        <f>VLOOKUP('Indtast oplysninger'!E20,Tabelværdier!$A$42:$B$54,2,FALSE)</f>
        <v>2.5000000000000001E-2</v>
      </c>
      <c r="F191" s="92">
        <f>VLOOKUP('Indtast oplysninger'!F20,Tabelværdier!$A$42:$B$54,2,FALSE)</f>
        <v>2.5000000000000001E-2</v>
      </c>
      <c r="G191" s="92">
        <f>VLOOKUP('Indtast oplysninger'!G20,Tabelværdier!$A$42:$B$54,2,FALSE)</f>
        <v>2.5000000000000001E-2</v>
      </c>
      <c r="H191" s="92">
        <f>VLOOKUP('Indtast oplysninger'!H20,Tabelværdier!$A$42:$B$54,2,FALSE)</f>
        <v>2.5000000000000001E-2</v>
      </c>
      <c r="I191" s="92" t="e">
        <f>VLOOKUP('Indtast oplysninger'!I20,Tabelværdier!$A$42:$B$54,2,FALSE)</f>
        <v>#N/A</v>
      </c>
      <c r="J191" s="92" t="e">
        <f>VLOOKUP('Indtast oplysninger'!J20,Tabelværdier!$A$42:$B$54,2,FALSE)</f>
        <v>#N/A</v>
      </c>
      <c r="K191" s="92" t="e">
        <f>VLOOKUP('Indtast oplysninger'!K20,Tabelværdier!$A$42:$B$54,2,FALSE)</f>
        <v>#N/A</v>
      </c>
      <c r="L191" s="92" t="e">
        <f>VLOOKUP('Indtast oplysninger'!L20,Tabelværdier!$A$42:$B$54,2,FALSE)</f>
        <v>#N/A</v>
      </c>
      <c r="M191" s="92" t="e">
        <f>VLOOKUP('Indtast oplysninger'!M20,Tabelværdier!$A$42:$B$54,2,FALSE)</f>
        <v>#N/A</v>
      </c>
      <c r="N191" s="92" t="e">
        <f>VLOOKUP('Indtast oplysninger'!N20,Tabelværdier!$A$42:$B$54,2,FALSE)</f>
        <v>#N/A</v>
      </c>
      <c r="O191" s="92" t="e">
        <f>VLOOKUP('Indtast oplysninger'!O20,Tabelværdier!$A$42:$B$54,2,FALSE)</f>
        <v>#N/A</v>
      </c>
      <c r="P191" s="92" t="e">
        <f>VLOOKUP('Indtast oplysninger'!P20,Tabelværdier!$A$42:$B$54,2,FALSE)</f>
        <v>#N/A</v>
      </c>
      <c r="Q191" s="92" t="e">
        <f>VLOOKUP('Indtast oplysninger'!Q20,Tabelværdier!$A$42:$B$54,2,FALSE)</f>
        <v>#N/A</v>
      </c>
      <c r="R191" s="92" t="e">
        <f>VLOOKUP('Indtast oplysninger'!R20,Tabelværdier!$A$42:$B$54,2,FALSE)</f>
        <v>#N/A</v>
      </c>
      <c r="S191" s="92" t="e">
        <f>VLOOKUP('Indtast oplysninger'!S20,Tabelværdier!$A$42:$B$54,2,FALSE)</f>
        <v>#N/A</v>
      </c>
      <c r="T191" s="92" t="e">
        <f>VLOOKUP('Indtast oplysninger'!T20,Tabelværdier!$A$42:$B$54,2,FALSE)</f>
        <v>#N/A</v>
      </c>
      <c r="U191" s="92" t="e">
        <f>VLOOKUP('Indtast oplysninger'!U20,Tabelværdier!$A$42:$B$54,2,FALSE)</f>
        <v>#N/A</v>
      </c>
      <c r="V191" s="92" t="e">
        <f>VLOOKUP('Indtast oplysninger'!V20,Tabelværdier!$A$42:$B$54,2,FALSE)</f>
        <v>#N/A</v>
      </c>
      <c r="W191" s="92" t="e">
        <f>VLOOKUP('Indtast oplysninger'!W20,Tabelværdier!$A$42:$B$54,2,FALSE)</f>
        <v>#N/A</v>
      </c>
      <c r="X191" s="92" t="e">
        <f>VLOOKUP('Indtast oplysninger'!X20,Tabelværdier!$A$42:$B$54,2,FALSE)</f>
        <v>#N/A</v>
      </c>
      <c r="Y191" s="92" t="e">
        <f>VLOOKUP('Indtast oplysninger'!Y20,Tabelværdier!$A$42:$B$54,2,FALSE)</f>
        <v>#N/A</v>
      </c>
      <c r="Z191" s="92" t="e">
        <f>VLOOKUP('Indtast oplysninger'!Z20,Tabelværdier!$A$42:$B$54,2,FALSE)</f>
        <v>#N/A</v>
      </c>
      <c r="AA191" s="92" t="e">
        <f>VLOOKUP('Indtast oplysninger'!AA20,Tabelværdier!$A$42:$B$54,2,FALSE)</f>
        <v>#N/A</v>
      </c>
      <c r="AB191" s="92" t="e">
        <f>VLOOKUP('Indtast oplysninger'!AB20,Tabelværdier!$A$42:$B$54,2,FALSE)</f>
        <v>#N/A</v>
      </c>
      <c r="AC191" s="92" t="e">
        <f>VLOOKUP('Indtast oplysninger'!AC20,Tabelværdier!$A$42:$B$54,2,FALSE)</f>
        <v>#N/A</v>
      </c>
      <c r="AD191" s="92" t="e">
        <f>VLOOKUP('Indtast oplysninger'!AD20,Tabelværdier!$A$42:$B$54,2,FALSE)</f>
        <v>#N/A</v>
      </c>
      <c r="AE191" s="92" t="e">
        <f>VLOOKUP('Indtast oplysninger'!AE20,Tabelværdier!$A$42:$B$54,2,FALSE)</f>
        <v>#N/A</v>
      </c>
      <c r="AF191" s="92" t="e">
        <f>VLOOKUP('Indtast oplysninger'!AF20,Tabelværdier!$A$42:$B$54,2,FALSE)</f>
        <v>#N/A</v>
      </c>
      <c r="AG191" s="92" t="e">
        <f>VLOOKUP('Indtast oplysninger'!AG20,Tabelværdier!$A$42:$B$54,2,FALSE)</f>
        <v>#N/A</v>
      </c>
      <c r="AH191" s="92" t="e">
        <f>VLOOKUP('Indtast oplysninger'!AH20,Tabelværdier!$A$42:$B$54,2,FALSE)</f>
        <v>#N/A</v>
      </c>
      <c r="AI191" s="92" t="e">
        <f>VLOOKUP('Indtast oplysninger'!AI20,Tabelværdier!$A$42:$B$54,2,FALSE)</f>
        <v>#N/A</v>
      </c>
      <c r="AJ191" s="92" t="e">
        <f>VLOOKUP('Indtast oplysninger'!AJ20,Tabelværdier!$A$42:$B$54,2,FALSE)</f>
        <v>#N/A</v>
      </c>
      <c r="AK191" s="92" t="e">
        <f>VLOOKUP('Indtast oplysninger'!AK20,Tabelværdier!$A$42:$B$54,2,FALSE)</f>
        <v>#N/A</v>
      </c>
      <c r="AL191" s="92" t="e">
        <f>VLOOKUP('Indtast oplysninger'!AL20,Tabelværdier!$A$42:$B$54,2,FALSE)</f>
        <v>#N/A</v>
      </c>
      <c r="AM191" s="92" t="e">
        <f>VLOOKUP('Indtast oplysninger'!AM20,Tabelværdier!$A$42:$B$54,2,FALSE)</f>
        <v>#N/A</v>
      </c>
      <c r="AN191" s="92" t="e">
        <f>VLOOKUP('Indtast oplysninger'!AN20,Tabelværdier!$A$42:$B$54,2,FALSE)</f>
        <v>#N/A</v>
      </c>
      <c r="AO191" s="92" t="e">
        <f>VLOOKUP('Indtast oplysninger'!AO20,Tabelværdier!$A$42:$B$54,2,FALSE)</f>
        <v>#N/A</v>
      </c>
      <c r="AP191" s="92" t="e">
        <f>VLOOKUP('Indtast oplysninger'!AP20,Tabelværdier!$A$42:$B$54,2,FALSE)</f>
        <v>#N/A</v>
      </c>
      <c r="AQ191" s="92" t="e">
        <f>VLOOKUP('Indtast oplysninger'!AQ20,Tabelværdier!$A$42:$B$54,2,FALSE)</f>
        <v>#N/A</v>
      </c>
      <c r="AR191" s="92" t="e">
        <f>VLOOKUP('Indtast oplysninger'!AR20,Tabelværdier!$A$42:$B$54,2,FALSE)</f>
        <v>#N/A</v>
      </c>
      <c r="AS191" s="92" t="e">
        <f>VLOOKUP('Indtast oplysninger'!AS20,Tabelværdier!$A$42:$B$54,2,FALSE)</f>
        <v>#N/A</v>
      </c>
      <c r="AT191" s="92" t="e">
        <f>VLOOKUP('Indtast oplysninger'!AT20,Tabelværdier!$A$42:$B$54,2,FALSE)</f>
        <v>#N/A</v>
      </c>
      <c r="AU191" s="92" t="e">
        <f>VLOOKUP('Indtast oplysninger'!AU20,Tabelværdier!$A$42:$B$54,2,FALSE)</f>
        <v>#N/A</v>
      </c>
      <c r="AV191" s="92" t="e">
        <f>VLOOKUP('Indtast oplysninger'!AV20,Tabelværdier!$A$42:$B$54,2,FALSE)</f>
        <v>#N/A</v>
      </c>
      <c r="AW191" s="92" t="e">
        <f>VLOOKUP('Indtast oplysninger'!AW20,Tabelværdier!$A$42:$B$54,2,FALSE)</f>
        <v>#N/A</v>
      </c>
      <c r="AX191" s="92" t="e">
        <f>VLOOKUP('Indtast oplysninger'!AX20,Tabelværdier!$A$42:$B$54,2,FALSE)</f>
        <v>#N/A</v>
      </c>
      <c r="AY191" s="92" t="e">
        <f>VLOOKUP('Indtast oplysninger'!AY20,Tabelværdier!$A$42:$B$54,2,FALSE)</f>
        <v>#N/A</v>
      </c>
      <c r="AZ191" s="92" t="e">
        <f>VLOOKUP('Indtast oplysninger'!AZ20,Tabelværdier!$A$42:$B$54,2,FALSE)</f>
        <v>#N/A</v>
      </c>
      <c r="BA191" s="92" t="e">
        <f>VLOOKUP('Indtast oplysninger'!BA20,Tabelværdier!$A$42:$B$54,2,FALSE)</f>
        <v>#N/A</v>
      </c>
      <c r="BB191" s="92" t="e">
        <f>VLOOKUP('Indtast oplysninger'!BB20,Tabelværdier!$A$42:$B$54,2,FALSE)</f>
        <v>#N/A</v>
      </c>
      <c r="BC191" s="92" t="e">
        <f>VLOOKUP('Indtast oplysninger'!BC20,Tabelværdier!$A$42:$B$54,2,FALSE)</f>
        <v>#N/A</v>
      </c>
      <c r="BD191" s="92" t="e">
        <f>VLOOKUP('Indtast oplysninger'!BD20,Tabelværdier!$A$42:$B$54,2,FALSE)</f>
        <v>#N/A</v>
      </c>
      <c r="BE191" s="92" t="e">
        <f>VLOOKUP('Indtast oplysninger'!BE20,Tabelværdier!$A$42:$B$54,2,FALSE)</f>
        <v>#N/A</v>
      </c>
      <c r="BF191" s="92" t="e">
        <f>VLOOKUP('Indtast oplysninger'!BF20,Tabelværdier!$A$42:$B$54,2,FALSE)</f>
        <v>#N/A</v>
      </c>
      <c r="BG191" s="92" t="e">
        <f>VLOOKUP('Indtast oplysninger'!BG20,Tabelværdier!$A$42:$B$54,2,FALSE)</f>
        <v>#N/A</v>
      </c>
      <c r="BH191" s="92" t="e">
        <f>VLOOKUP('Indtast oplysninger'!BH20,Tabelværdier!$A$42:$B$54,2,FALSE)</f>
        <v>#N/A</v>
      </c>
      <c r="BI191" s="92" t="e">
        <f>VLOOKUP('Indtast oplysninger'!BI20,Tabelværdier!$A$42:$B$54,2,FALSE)</f>
        <v>#N/A</v>
      </c>
      <c r="BJ191" s="92" t="e">
        <f>VLOOKUP('Indtast oplysninger'!BJ20,Tabelværdier!$A$42:$B$54,2,FALSE)</f>
        <v>#N/A</v>
      </c>
      <c r="BK191" s="92" t="e">
        <f>VLOOKUP('Indtast oplysninger'!BK20,Tabelværdier!$A$42:$B$54,2,FALSE)</f>
        <v>#N/A</v>
      </c>
    </row>
    <row r="192" spans="2:63" x14ac:dyDescent="0.4">
      <c r="B192" t="s">
        <v>196</v>
      </c>
      <c r="C192" s="99" t="s">
        <v>425</v>
      </c>
      <c r="D192" s="99" t="s">
        <v>231</v>
      </c>
      <c r="E192" s="92">
        <f t="shared" ref="E192:AJ192" si="83">MIN(0.1,E191)</f>
        <v>2.5000000000000001E-2</v>
      </c>
      <c r="F192" s="92">
        <f t="shared" si="83"/>
        <v>2.5000000000000001E-2</v>
      </c>
      <c r="G192" s="92">
        <f t="shared" si="83"/>
        <v>2.5000000000000001E-2</v>
      </c>
      <c r="H192" s="92">
        <f t="shared" si="83"/>
        <v>2.5000000000000001E-2</v>
      </c>
      <c r="I192" s="92" t="e">
        <f t="shared" si="83"/>
        <v>#N/A</v>
      </c>
      <c r="J192" s="92" t="e">
        <f t="shared" si="83"/>
        <v>#N/A</v>
      </c>
      <c r="K192" s="92" t="e">
        <f t="shared" si="83"/>
        <v>#N/A</v>
      </c>
      <c r="L192" s="92" t="e">
        <f t="shared" si="83"/>
        <v>#N/A</v>
      </c>
      <c r="M192" s="92" t="e">
        <f t="shared" si="83"/>
        <v>#N/A</v>
      </c>
      <c r="N192" s="92" t="e">
        <f t="shared" si="83"/>
        <v>#N/A</v>
      </c>
      <c r="O192" s="92" t="e">
        <f t="shared" si="83"/>
        <v>#N/A</v>
      </c>
      <c r="P192" s="92" t="e">
        <f t="shared" si="83"/>
        <v>#N/A</v>
      </c>
      <c r="Q192" s="92" t="e">
        <f t="shared" si="83"/>
        <v>#N/A</v>
      </c>
      <c r="R192" s="92" t="e">
        <f t="shared" si="83"/>
        <v>#N/A</v>
      </c>
      <c r="S192" s="92" t="e">
        <f t="shared" si="83"/>
        <v>#N/A</v>
      </c>
      <c r="T192" s="92" t="e">
        <f t="shared" si="83"/>
        <v>#N/A</v>
      </c>
      <c r="U192" s="92" t="e">
        <f t="shared" si="83"/>
        <v>#N/A</v>
      </c>
      <c r="V192" s="92" t="e">
        <f t="shared" si="83"/>
        <v>#N/A</v>
      </c>
      <c r="W192" s="92" t="e">
        <f t="shared" si="83"/>
        <v>#N/A</v>
      </c>
      <c r="X192" s="92" t="e">
        <f t="shared" si="83"/>
        <v>#N/A</v>
      </c>
      <c r="Y192" s="92" t="e">
        <f t="shared" si="83"/>
        <v>#N/A</v>
      </c>
      <c r="Z192" s="92" t="e">
        <f t="shared" si="83"/>
        <v>#N/A</v>
      </c>
      <c r="AA192" s="92" t="e">
        <f t="shared" si="83"/>
        <v>#N/A</v>
      </c>
      <c r="AB192" s="92" t="e">
        <f t="shared" si="83"/>
        <v>#N/A</v>
      </c>
      <c r="AC192" s="92" t="e">
        <f t="shared" si="83"/>
        <v>#N/A</v>
      </c>
      <c r="AD192" s="92" t="e">
        <f t="shared" si="83"/>
        <v>#N/A</v>
      </c>
      <c r="AE192" s="92" t="e">
        <f t="shared" si="83"/>
        <v>#N/A</v>
      </c>
      <c r="AF192" s="92" t="e">
        <f t="shared" si="83"/>
        <v>#N/A</v>
      </c>
      <c r="AG192" s="92" t="e">
        <f t="shared" si="83"/>
        <v>#N/A</v>
      </c>
      <c r="AH192" s="92" t="e">
        <f t="shared" si="83"/>
        <v>#N/A</v>
      </c>
      <c r="AI192" s="92" t="e">
        <f t="shared" si="83"/>
        <v>#N/A</v>
      </c>
      <c r="AJ192" s="92" t="e">
        <f t="shared" si="83"/>
        <v>#N/A</v>
      </c>
      <c r="AK192" s="92" t="e">
        <f t="shared" ref="AK192:BK192" si="84">MIN(0.1,AK191)</f>
        <v>#N/A</v>
      </c>
      <c r="AL192" s="92" t="e">
        <f t="shared" si="84"/>
        <v>#N/A</v>
      </c>
      <c r="AM192" s="92" t="e">
        <f t="shared" si="84"/>
        <v>#N/A</v>
      </c>
      <c r="AN192" s="92" t="e">
        <f t="shared" si="84"/>
        <v>#N/A</v>
      </c>
      <c r="AO192" s="92" t="e">
        <f t="shared" si="84"/>
        <v>#N/A</v>
      </c>
      <c r="AP192" s="92" t="e">
        <f t="shared" si="84"/>
        <v>#N/A</v>
      </c>
      <c r="AQ192" s="92" t="e">
        <f t="shared" si="84"/>
        <v>#N/A</v>
      </c>
      <c r="AR192" s="92" t="e">
        <f t="shared" si="84"/>
        <v>#N/A</v>
      </c>
      <c r="AS192" s="92" t="e">
        <f t="shared" si="84"/>
        <v>#N/A</v>
      </c>
      <c r="AT192" s="92" t="e">
        <f t="shared" si="84"/>
        <v>#N/A</v>
      </c>
      <c r="AU192" s="92" t="e">
        <f t="shared" si="84"/>
        <v>#N/A</v>
      </c>
      <c r="AV192" s="92" t="e">
        <f t="shared" si="84"/>
        <v>#N/A</v>
      </c>
      <c r="AW192" s="92" t="e">
        <f t="shared" si="84"/>
        <v>#N/A</v>
      </c>
      <c r="AX192" s="92" t="e">
        <f t="shared" si="84"/>
        <v>#N/A</v>
      </c>
      <c r="AY192" s="92" t="e">
        <f t="shared" si="84"/>
        <v>#N/A</v>
      </c>
      <c r="AZ192" s="92" t="e">
        <f t="shared" si="84"/>
        <v>#N/A</v>
      </c>
      <c r="BA192" s="92" t="e">
        <f t="shared" si="84"/>
        <v>#N/A</v>
      </c>
      <c r="BB192" s="92" t="e">
        <f t="shared" si="84"/>
        <v>#N/A</v>
      </c>
      <c r="BC192" s="92" t="e">
        <f t="shared" si="84"/>
        <v>#N/A</v>
      </c>
      <c r="BD192" s="92" t="e">
        <f t="shared" si="84"/>
        <v>#N/A</v>
      </c>
      <c r="BE192" s="92" t="e">
        <f t="shared" si="84"/>
        <v>#N/A</v>
      </c>
      <c r="BF192" s="92" t="e">
        <f t="shared" si="84"/>
        <v>#N/A</v>
      </c>
      <c r="BG192" s="92" t="e">
        <f t="shared" si="84"/>
        <v>#N/A</v>
      </c>
      <c r="BH192" s="92" t="e">
        <f t="shared" si="84"/>
        <v>#N/A</v>
      </c>
      <c r="BI192" s="92" t="e">
        <f t="shared" si="84"/>
        <v>#N/A</v>
      </c>
      <c r="BJ192" s="92" t="e">
        <f t="shared" si="84"/>
        <v>#N/A</v>
      </c>
      <c r="BK192" s="92" t="e">
        <f t="shared" si="84"/>
        <v>#N/A</v>
      </c>
    </row>
    <row r="193" spans="2:63" x14ac:dyDescent="0.4">
      <c r="B193" t="s">
        <v>197</v>
      </c>
      <c r="C193" s="99" t="s">
        <v>220</v>
      </c>
      <c r="D193" s="99" t="s">
        <v>450</v>
      </c>
      <c r="E193" s="132">
        <f>VLOOKUP('Indtast oplysninger'!E20,Tabelværdier!$A$42:$C$54,3,FALSE)</f>
        <v>450</v>
      </c>
      <c r="F193" s="132">
        <f>VLOOKUP('Indtast oplysninger'!F20,Tabelværdier!$A$42:$C$54,3,FALSE)</f>
        <v>200</v>
      </c>
      <c r="G193" s="132">
        <f>VLOOKUP('Indtast oplysninger'!G20,Tabelværdier!$A$42:$C$54,3,FALSE)</f>
        <v>881</v>
      </c>
      <c r="H193" s="132">
        <f>VLOOKUP('Indtast oplysninger'!H20,Tabelværdier!$A$42:$C$54,3,FALSE)</f>
        <v>470</v>
      </c>
      <c r="I193" s="132" t="e">
        <f>VLOOKUP('Indtast oplysninger'!I20,Tabelværdier!$A$42:$C$54,3,FALSE)</f>
        <v>#N/A</v>
      </c>
      <c r="J193" s="132" t="e">
        <f>VLOOKUP('Indtast oplysninger'!J20,Tabelværdier!$A$42:$C$54,3,FALSE)</f>
        <v>#N/A</v>
      </c>
      <c r="K193" s="132" t="e">
        <f>VLOOKUP('Indtast oplysninger'!K20,Tabelværdier!$A$42:$C$54,3,FALSE)</f>
        <v>#N/A</v>
      </c>
      <c r="L193" s="132" t="e">
        <f>VLOOKUP('Indtast oplysninger'!L20,Tabelværdier!$A$42:$C$54,3,FALSE)</f>
        <v>#N/A</v>
      </c>
      <c r="M193" s="132" t="e">
        <f>VLOOKUP('Indtast oplysninger'!M20,Tabelværdier!$A$42:$C$54,3,FALSE)</f>
        <v>#N/A</v>
      </c>
      <c r="N193" s="132" t="e">
        <f>VLOOKUP('Indtast oplysninger'!N20,Tabelværdier!$A$42:$C$54,3,FALSE)</f>
        <v>#N/A</v>
      </c>
      <c r="O193" s="132" t="e">
        <f>VLOOKUP('Indtast oplysninger'!O20,Tabelværdier!$A$42:$C$54,3,FALSE)</f>
        <v>#N/A</v>
      </c>
      <c r="P193" s="132" t="e">
        <f>VLOOKUP('Indtast oplysninger'!P20,Tabelværdier!$A$42:$C$54,3,FALSE)</f>
        <v>#N/A</v>
      </c>
      <c r="Q193" s="132" t="e">
        <f>VLOOKUP('Indtast oplysninger'!Q20,Tabelværdier!$A$42:$C$54,3,FALSE)</f>
        <v>#N/A</v>
      </c>
      <c r="R193" s="132" t="e">
        <f>VLOOKUP('Indtast oplysninger'!R20,Tabelværdier!$A$42:$C$54,3,FALSE)</f>
        <v>#N/A</v>
      </c>
      <c r="S193" s="132" t="e">
        <f>VLOOKUP('Indtast oplysninger'!S20,Tabelværdier!$A$42:$C$54,3,FALSE)</f>
        <v>#N/A</v>
      </c>
      <c r="T193" s="132" t="e">
        <f>VLOOKUP('Indtast oplysninger'!T20,Tabelværdier!$A$42:$C$54,3,FALSE)</f>
        <v>#N/A</v>
      </c>
      <c r="U193" s="132" t="e">
        <f>VLOOKUP('Indtast oplysninger'!U20,Tabelværdier!$A$42:$C$54,3,FALSE)</f>
        <v>#N/A</v>
      </c>
      <c r="V193" s="132" t="e">
        <f>VLOOKUP('Indtast oplysninger'!V20,Tabelværdier!$A$42:$C$54,3,FALSE)</f>
        <v>#N/A</v>
      </c>
      <c r="W193" s="132" t="e">
        <f>VLOOKUP('Indtast oplysninger'!W20,Tabelværdier!$A$42:$C$54,3,FALSE)</f>
        <v>#N/A</v>
      </c>
      <c r="X193" s="132" t="e">
        <f>VLOOKUP('Indtast oplysninger'!X20,Tabelværdier!$A$42:$C$54,3,FALSE)</f>
        <v>#N/A</v>
      </c>
      <c r="Y193" s="132" t="e">
        <f>VLOOKUP('Indtast oplysninger'!Y20,Tabelværdier!$A$42:$C$54,3,FALSE)</f>
        <v>#N/A</v>
      </c>
      <c r="Z193" s="132" t="e">
        <f>VLOOKUP('Indtast oplysninger'!Z20,Tabelværdier!$A$42:$C$54,3,FALSE)</f>
        <v>#N/A</v>
      </c>
      <c r="AA193" s="132" t="e">
        <f>VLOOKUP('Indtast oplysninger'!AA20,Tabelværdier!$A$42:$C$54,3,FALSE)</f>
        <v>#N/A</v>
      </c>
      <c r="AB193" s="132" t="e">
        <f>VLOOKUP('Indtast oplysninger'!AB20,Tabelværdier!$A$42:$C$54,3,FALSE)</f>
        <v>#N/A</v>
      </c>
      <c r="AC193" s="132" t="e">
        <f>VLOOKUP('Indtast oplysninger'!AC20,Tabelværdier!$A$42:$C$54,3,FALSE)</f>
        <v>#N/A</v>
      </c>
      <c r="AD193" s="132" t="e">
        <f>VLOOKUP('Indtast oplysninger'!AD20,Tabelværdier!$A$42:$C$54,3,FALSE)</f>
        <v>#N/A</v>
      </c>
      <c r="AE193" s="132" t="e">
        <f>VLOOKUP('Indtast oplysninger'!AE20,Tabelværdier!$A$42:$C$54,3,FALSE)</f>
        <v>#N/A</v>
      </c>
      <c r="AF193" s="132" t="e">
        <f>VLOOKUP('Indtast oplysninger'!AF20,Tabelværdier!$A$42:$C$54,3,FALSE)</f>
        <v>#N/A</v>
      </c>
      <c r="AG193" s="132" t="e">
        <f>VLOOKUP('Indtast oplysninger'!AG20,Tabelværdier!$A$42:$C$54,3,FALSE)</f>
        <v>#N/A</v>
      </c>
      <c r="AH193" s="132" t="e">
        <f>VLOOKUP('Indtast oplysninger'!AH20,Tabelværdier!$A$42:$C$54,3,FALSE)</f>
        <v>#N/A</v>
      </c>
      <c r="AI193" s="132" t="e">
        <f>VLOOKUP('Indtast oplysninger'!AI20,Tabelværdier!$A$42:$C$54,3,FALSE)</f>
        <v>#N/A</v>
      </c>
      <c r="AJ193" s="132" t="e">
        <f>VLOOKUP('Indtast oplysninger'!AJ20,Tabelværdier!$A$42:$C$54,3,FALSE)</f>
        <v>#N/A</v>
      </c>
      <c r="AK193" s="132" t="e">
        <f>VLOOKUP('Indtast oplysninger'!AK20,Tabelværdier!$A$42:$C$54,3,FALSE)</f>
        <v>#N/A</v>
      </c>
      <c r="AL193" s="132" t="e">
        <f>VLOOKUP('Indtast oplysninger'!AL20,Tabelværdier!$A$42:$C$54,3,FALSE)</f>
        <v>#N/A</v>
      </c>
      <c r="AM193" s="132" t="e">
        <f>VLOOKUP('Indtast oplysninger'!AM20,Tabelværdier!$A$42:$C$54,3,FALSE)</f>
        <v>#N/A</v>
      </c>
      <c r="AN193" s="132" t="e">
        <f>VLOOKUP('Indtast oplysninger'!AN20,Tabelværdier!$A$42:$C$54,3,FALSE)</f>
        <v>#N/A</v>
      </c>
      <c r="AO193" s="132" t="e">
        <f>VLOOKUP('Indtast oplysninger'!AO20,Tabelværdier!$A$42:$C$54,3,FALSE)</f>
        <v>#N/A</v>
      </c>
      <c r="AP193" s="132" t="e">
        <f>VLOOKUP('Indtast oplysninger'!AP20,Tabelværdier!$A$42:$C$54,3,FALSE)</f>
        <v>#N/A</v>
      </c>
      <c r="AQ193" s="132" t="e">
        <f>VLOOKUP('Indtast oplysninger'!AQ20,Tabelværdier!$A$42:$C$54,3,FALSE)</f>
        <v>#N/A</v>
      </c>
      <c r="AR193" s="132" t="e">
        <f>VLOOKUP('Indtast oplysninger'!AR20,Tabelværdier!$A$42:$C$54,3,FALSE)</f>
        <v>#N/A</v>
      </c>
      <c r="AS193" s="132" t="e">
        <f>VLOOKUP('Indtast oplysninger'!AS20,Tabelværdier!$A$42:$C$54,3,FALSE)</f>
        <v>#N/A</v>
      </c>
      <c r="AT193" s="132" t="e">
        <f>VLOOKUP('Indtast oplysninger'!AT20,Tabelværdier!$A$42:$C$54,3,FALSE)</f>
        <v>#N/A</v>
      </c>
      <c r="AU193" s="132" t="e">
        <f>VLOOKUP('Indtast oplysninger'!AU20,Tabelværdier!$A$42:$C$54,3,FALSE)</f>
        <v>#N/A</v>
      </c>
      <c r="AV193" s="132" t="e">
        <f>VLOOKUP('Indtast oplysninger'!AV20,Tabelværdier!$A$42:$C$54,3,FALSE)</f>
        <v>#N/A</v>
      </c>
      <c r="AW193" s="132" t="e">
        <f>VLOOKUP('Indtast oplysninger'!AW20,Tabelværdier!$A$42:$C$54,3,FALSE)</f>
        <v>#N/A</v>
      </c>
      <c r="AX193" s="132" t="e">
        <f>VLOOKUP('Indtast oplysninger'!AX20,Tabelværdier!$A$42:$C$54,3,FALSE)</f>
        <v>#N/A</v>
      </c>
      <c r="AY193" s="132" t="e">
        <f>VLOOKUP('Indtast oplysninger'!AY20,Tabelværdier!$A$42:$C$54,3,FALSE)</f>
        <v>#N/A</v>
      </c>
      <c r="AZ193" s="132" t="e">
        <f>VLOOKUP('Indtast oplysninger'!AZ20,Tabelværdier!$A$42:$C$54,3,FALSE)</f>
        <v>#N/A</v>
      </c>
      <c r="BA193" s="132" t="e">
        <f>VLOOKUP('Indtast oplysninger'!BA20,Tabelværdier!$A$42:$C$54,3,FALSE)</f>
        <v>#N/A</v>
      </c>
      <c r="BB193" s="132" t="e">
        <f>VLOOKUP('Indtast oplysninger'!BB20,Tabelværdier!$A$42:$C$54,3,FALSE)</f>
        <v>#N/A</v>
      </c>
      <c r="BC193" s="132" t="e">
        <f>VLOOKUP('Indtast oplysninger'!BC20,Tabelværdier!$A$42:$C$54,3,FALSE)</f>
        <v>#N/A</v>
      </c>
      <c r="BD193" s="132" t="e">
        <f>VLOOKUP('Indtast oplysninger'!BD20,Tabelværdier!$A$42:$C$54,3,FALSE)</f>
        <v>#N/A</v>
      </c>
      <c r="BE193" s="132" t="e">
        <f>VLOOKUP('Indtast oplysninger'!BE20,Tabelværdier!$A$42:$C$54,3,FALSE)</f>
        <v>#N/A</v>
      </c>
      <c r="BF193" s="132" t="e">
        <f>VLOOKUP('Indtast oplysninger'!BF20,Tabelværdier!$A$42:$C$54,3,FALSE)</f>
        <v>#N/A</v>
      </c>
      <c r="BG193" s="132" t="e">
        <f>VLOOKUP('Indtast oplysninger'!BG20,Tabelværdier!$A$42:$C$54,3,FALSE)</f>
        <v>#N/A</v>
      </c>
      <c r="BH193" s="132" t="e">
        <f>VLOOKUP('Indtast oplysninger'!BH20,Tabelværdier!$A$42:$C$54,3,FALSE)</f>
        <v>#N/A</v>
      </c>
      <c r="BI193" s="132" t="e">
        <f>VLOOKUP('Indtast oplysninger'!BI20,Tabelværdier!$A$42:$C$54,3,FALSE)</f>
        <v>#N/A</v>
      </c>
      <c r="BJ193" s="132" t="e">
        <f>VLOOKUP('Indtast oplysninger'!BJ20,Tabelværdier!$A$42:$C$54,3,FALSE)</f>
        <v>#N/A</v>
      </c>
      <c r="BK193" s="132" t="e">
        <f>VLOOKUP('Indtast oplysninger'!BK20,Tabelværdier!$A$42:$C$54,3,FALSE)</f>
        <v>#N/A</v>
      </c>
    </row>
    <row r="194" spans="2:63" x14ac:dyDescent="0.4">
      <c r="B194" t="s">
        <v>198</v>
      </c>
      <c r="C194" s="99" t="s">
        <v>426</v>
      </c>
      <c r="D194" s="99" t="s">
        <v>237</v>
      </c>
      <c r="E194" s="92">
        <f>VLOOKUP('Indtast oplysninger'!E20,Tabelværdier!$A$42:$D$54,4,FALSE)</f>
        <v>1.6</v>
      </c>
      <c r="F194" s="92">
        <f>VLOOKUP('Indtast oplysninger'!F20,Tabelværdier!$A$42:$D$54,4,FALSE)</f>
        <v>0.83699999999999997</v>
      </c>
      <c r="G194" s="92">
        <f>VLOOKUP('Indtast oplysninger'!G20,Tabelværdier!$A$42:$D$54,4,FALSE)</f>
        <v>1</v>
      </c>
      <c r="H194" s="92">
        <f>VLOOKUP('Indtast oplysninger'!H20,Tabelværdier!$A$42:$D$54,4,FALSE)</f>
        <v>0.84</v>
      </c>
      <c r="I194" s="92" t="e">
        <f>VLOOKUP('Indtast oplysninger'!I20,Tabelværdier!$A$42:$D$54,4,FALSE)</f>
        <v>#N/A</v>
      </c>
      <c r="J194" s="92" t="e">
        <f>VLOOKUP('Indtast oplysninger'!J20,Tabelværdier!$A$42:$D$54,4,FALSE)</f>
        <v>#N/A</v>
      </c>
      <c r="K194" s="92" t="e">
        <f>VLOOKUP('Indtast oplysninger'!K20,Tabelværdier!$A$42:$D$54,4,FALSE)</f>
        <v>#N/A</v>
      </c>
      <c r="L194" s="92" t="e">
        <f>VLOOKUP('Indtast oplysninger'!L20,Tabelværdier!$A$42:$D$54,4,FALSE)</f>
        <v>#N/A</v>
      </c>
      <c r="M194" s="92" t="e">
        <f>VLOOKUP('Indtast oplysninger'!M20,Tabelværdier!$A$42:$D$54,4,FALSE)</f>
        <v>#N/A</v>
      </c>
      <c r="N194" s="92" t="e">
        <f>VLOOKUP('Indtast oplysninger'!N20,Tabelværdier!$A$42:$D$54,4,FALSE)</f>
        <v>#N/A</v>
      </c>
      <c r="O194" s="92" t="e">
        <f>VLOOKUP('Indtast oplysninger'!O20,Tabelværdier!$A$42:$D$54,4,FALSE)</f>
        <v>#N/A</v>
      </c>
      <c r="P194" s="92" t="e">
        <f>VLOOKUP('Indtast oplysninger'!P20,Tabelværdier!$A$42:$D$54,4,FALSE)</f>
        <v>#N/A</v>
      </c>
      <c r="Q194" s="92" t="e">
        <f>VLOOKUP('Indtast oplysninger'!Q20,Tabelværdier!$A$42:$D$54,4,FALSE)</f>
        <v>#N/A</v>
      </c>
      <c r="R194" s="92" t="e">
        <f>VLOOKUP('Indtast oplysninger'!R20,Tabelværdier!$A$42:$D$54,4,FALSE)</f>
        <v>#N/A</v>
      </c>
      <c r="S194" s="92" t="e">
        <f>VLOOKUP('Indtast oplysninger'!S20,Tabelværdier!$A$42:$D$54,4,FALSE)</f>
        <v>#N/A</v>
      </c>
      <c r="T194" s="92" t="e">
        <f>VLOOKUP('Indtast oplysninger'!T20,Tabelværdier!$A$42:$D$54,4,FALSE)</f>
        <v>#N/A</v>
      </c>
      <c r="U194" s="92" t="e">
        <f>VLOOKUP('Indtast oplysninger'!U20,Tabelværdier!$A$42:$D$54,4,FALSE)</f>
        <v>#N/A</v>
      </c>
      <c r="V194" s="92" t="e">
        <f>VLOOKUP('Indtast oplysninger'!V20,Tabelværdier!$A$42:$D$54,4,FALSE)</f>
        <v>#N/A</v>
      </c>
      <c r="W194" s="92" t="e">
        <f>VLOOKUP('Indtast oplysninger'!W20,Tabelværdier!$A$42:$D$54,4,FALSE)</f>
        <v>#N/A</v>
      </c>
      <c r="X194" s="92" t="e">
        <f>VLOOKUP('Indtast oplysninger'!X20,Tabelværdier!$A$42:$D$54,4,FALSE)</f>
        <v>#N/A</v>
      </c>
      <c r="Y194" s="92" t="e">
        <f>VLOOKUP('Indtast oplysninger'!Y20,Tabelværdier!$A$42:$D$54,4,FALSE)</f>
        <v>#N/A</v>
      </c>
      <c r="Z194" s="92" t="e">
        <f>VLOOKUP('Indtast oplysninger'!Z20,Tabelværdier!$A$42:$D$54,4,FALSE)</f>
        <v>#N/A</v>
      </c>
      <c r="AA194" s="92" t="e">
        <f>VLOOKUP('Indtast oplysninger'!AA20,Tabelværdier!$A$42:$D$54,4,FALSE)</f>
        <v>#N/A</v>
      </c>
      <c r="AB194" s="92" t="e">
        <f>VLOOKUP('Indtast oplysninger'!AB20,Tabelværdier!$A$42:$D$54,4,FALSE)</f>
        <v>#N/A</v>
      </c>
      <c r="AC194" s="92" t="e">
        <f>VLOOKUP('Indtast oplysninger'!AC20,Tabelværdier!$A$42:$D$54,4,FALSE)</f>
        <v>#N/A</v>
      </c>
      <c r="AD194" s="92" t="e">
        <f>VLOOKUP('Indtast oplysninger'!AD20,Tabelværdier!$A$42:$D$54,4,FALSE)</f>
        <v>#N/A</v>
      </c>
      <c r="AE194" s="92" t="e">
        <f>VLOOKUP('Indtast oplysninger'!AE20,Tabelværdier!$A$42:$D$54,4,FALSE)</f>
        <v>#N/A</v>
      </c>
      <c r="AF194" s="92" t="e">
        <f>VLOOKUP('Indtast oplysninger'!AF20,Tabelværdier!$A$42:$D$54,4,FALSE)</f>
        <v>#N/A</v>
      </c>
      <c r="AG194" s="92" t="e">
        <f>VLOOKUP('Indtast oplysninger'!AG20,Tabelværdier!$A$42:$D$54,4,FALSE)</f>
        <v>#N/A</v>
      </c>
      <c r="AH194" s="92" t="e">
        <f>VLOOKUP('Indtast oplysninger'!AH20,Tabelværdier!$A$42:$D$54,4,FALSE)</f>
        <v>#N/A</v>
      </c>
      <c r="AI194" s="92" t="e">
        <f>VLOOKUP('Indtast oplysninger'!AI20,Tabelværdier!$A$42:$D$54,4,FALSE)</f>
        <v>#N/A</v>
      </c>
      <c r="AJ194" s="92" t="e">
        <f>VLOOKUP('Indtast oplysninger'!AJ20,Tabelværdier!$A$42:$D$54,4,FALSE)</f>
        <v>#N/A</v>
      </c>
      <c r="AK194" s="92" t="e">
        <f>VLOOKUP('Indtast oplysninger'!AK20,Tabelværdier!$A$42:$D$54,4,FALSE)</f>
        <v>#N/A</v>
      </c>
      <c r="AL194" s="92" t="e">
        <f>VLOOKUP('Indtast oplysninger'!AL20,Tabelværdier!$A$42:$D$54,4,FALSE)</f>
        <v>#N/A</v>
      </c>
      <c r="AM194" s="92" t="e">
        <f>VLOOKUP('Indtast oplysninger'!AM20,Tabelværdier!$A$42:$D$54,4,FALSE)</f>
        <v>#N/A</v>
      </c>
      <c r="AN194" s="92" t="e">
        <f>VLOOKUP('Indtast oplysninger'!AN20,Tabelværdier!$A$42:$D$54,4,FALSE)</f>
        <v>#N/A</v>
      </c>
      <c r="AO194" s="92" t="e">
        <f>VLOOKUP('Indtast oplysninger'!AO20,Tabelværdier!$A$42:$D$54,4,FALSE)</f>
        <v>#N/A</v>
      </c>
      <c r="AP194" s="92" t="e">
        <f>VLOOKUP('Indtast oplysninger'!AP20,Tabelværdier!$A$42:$D$54,4,FALSE)</f>
        <v>#N/A</v>
      </c>
      <c r="AQ194" s="92" t="e">
        <f>VLOOKUP('Indtast oplysninger'!AQ20,Tabelværdier!$A$42:$D$54,4,FALSE)</f>
        <v>#N/A</v>
      </c>
      <c r="AR194" s="92" t="e">
        <f>VLOOKUP('Indtast oplysninger'!AR20,Tabelværdier!$A$42:$D$54,4,FALSE)</f>
        <v>#N/A</v>
      </c>
      <c r="AS194" s="92" t="e">
        <f>VLOOKUP('Indtast oplysninger'!AS20,Tabelværdier!$A$42:$D$54,4,FALSE)</f>
        <v>#N/A</v>
      </c>
      <c r="AT194" s="92" t="e">
        <f>VLOOKUP('Indtast oplysninger'!AT20,Tabelværdier!$A$42:$D$54,4,FALSE)</f>
        <v>#N/A</v>
      </c>
      <c r="AU194" s="92" t="e">
        <f>VLOOKUP('Indtast oplysninger'!AU20,Tabelværdier!$A$42:$D$54,4,FALSE)</f>
        <v>#N/A</v>
      </c>
      <c r="AV194" s="92" t="e">
        <f>VLOOKUP('Indtast oplysninger'!AV20,Tabelværdier!$A$42:$D$54,4,FALSE)</f>
        <v>#N/A</v>
      </c>
      <c r="AW194" s="92" t="e">
        <f>VLOOKUP('Indtast oplysninger'!AW20,Tabelværdier!$A$42:$D$54,4,FALSE)</f>
        <v>#N/A</v>
      </c>
      <c r="AX194" s="92" t="e">
        <f>VLOOKUP('Indtast oplysninger'!AX20,Tabelværdier!$A$42:$D$54,4,FALSE)</f>
        <v>#N/A</v>
      </c>
      <c r="AY194" s="92" t="e">
        <f>VLOOKUP('Indtast oplysninger'!AY20,Tabelværdier!$A$42:$D$54,4,FALSE)</f>
        <v>#N/A</v>
      </c>
      <c r="AZ194" s="92" t="e">
        <f>VLOOKUP('Indtast oplysninger'!AZ20,Tabelværdier!$A$42:$D$54,4,FALSE)</f>
        <v>#N/A</v>
      </c>
      <c r="BA194" s="92" t="e">
        <f>VLOOKUP('Indtast oplysninger'!BA20,Tabelværdier!$A$42:$D$54,4,FALSE)</f>
        <v>#N/A</v>
      </c>
      <c r="BB194" s="92" t="e">
        <f>VLOOKUP('Indtast oplysninger'!BB20,Tabelværdier!$A$42:$D$54,4,FALSE)</f>
        <v>#N/A</v>
      </c>
      <c r="BC194" s="92" t="e">
        <f>VLOOKUP('Indtast oplysninger'!BC20,Tabelværdier!$A$42:$D$54,4,FALSE)</f>
        <v>#N/A</v>
      </c>
      <c r="BD194" s="92" t="e">
        <f>VLOOKUP('Indtast oplysninger'!BD20,Tabelværdier!$A$42:$D$54,4,FALSE)</f>
        <v>#N/A</v>
      </c>
      <c r="BE194" s="92" t="e">
        <f>VLOOKUP('Indtast oplysninger'!BE20,Tabelværdier!$A$42:$D$54,4,FALSE)</f>
        <v>#N/A</v>
      </c>
      <c r="BF194" s="92" t="e">
        <f>VLOOKUP('Indtast oplysninger'!BF20,Tabelværdier!$A$42:$D$54,4,FALSE)</f>
        <v>#N/A</v>
      </c>
      <c r="BG194" s="92" t="e">
        <f>VLOOKUP('Indtast oplysninger'!BG20,Tabelværdier!$A$42:$D$54,4,FALSE)</f>
        <v>#N/A</v>
      </c>
      <c r="BH194" s="92" t="e">
        <f>VLOOKUP('Indtast oplysninger'!BH20,Tabelværdier!$A$42:$D$54,4,FALSE)</f>
        <v>#N/A</v>
      </c>
      <c r="BI194" s="92" t="e">
        <f>VLOOKUP('Indtast oplysninger'!BI20,Tabelværdier!$A$42:$D$54,4,FALSE)</f>
        <v>#N/A</v>
      </c>
      <c r="BJ194" s="92" t="e">
        <f>VLOOKUP('Indtast oplysninger'!BJ20,Tabelværdier!$A$42:$D$54,4,FALSE)</f>
        <v>#N/A</v>
      </c>
      <c r="BK194" s="92" t="e">
        <f>VLOOKUP('Indtast oplysninger'!BK20,Tabelværdier!$A$42:$D$54,4,FALSE)</f>
        <v>#N/A</v>
      </c>
    </row>
    <row r="195" spans="2:63" x14ac:dyDescent="0.4">
      <c r="B195" t="s">
        <v>199</v>
      </c>
      <c r="C195" s="99" t="s">
        <v>427</v>
      </c>
      <c r="D195" s="99" t="s">
        <v>451</v>
      </c>
      <c r="E195" s="133">
        <f t="shared" ref="E195:AJ195" si="85">1000*E194*E193*E192</f>
        <v>18000</v>
      </c>
      <c r="F195" s="133">
        <f t="shared" si="85"/>
        <v>4185</v>
      </c>
      <c r="G195" s="133">
        <f t="shared" si="85"/>
        <v>22025</v>
      </c>
      <c r="H195" s="133">
        <f t="shared" si="85"/>
        <v>9870</v>
      </c>
      <c r="I195" s="133" t="e">
        <f t="shared" si="85"/>
        <v>#N/A</v>
      </c>
      <c r="J195" s="133" t="e">
        <f t="shared" si="85"/>
        <v>#N/A</v>
      </c>
      <c r="K195" s="133" t="e">
        <f t="shared" si="85"/>
        <v>#N/A</v>
      </c>
      <c r="L195" s="133" t="e">
        <f t="shared" si="85"/>
        <v>#N/A</v>
      </c>
      <c r="M195" s="133" t="e">
        <f t="shared" si="85"/>
        <v>#N/A</v>
      </c>
      <c r="N195" s="133" t="e">
        <f t="shared" si="85"/>
        <v>#N/A</v>
      </c>
      <c r="O195" s="133" t="e">
        <f t="shared" si="85"/>
        <v>#N/A</v>
      </c>
      <c r="P195" s="133" t="e">
        <f t="shared" si="85"/>
        <v>#N/A</v>
      </c>
      <c r="Q195" s="133" t="e">
        <f t="shared" si="85"/>
        <v>#N/A</v>
      </c>
      <c r="R195" s="133" t="e">
        <f t="shared" si="85"/>
        <v>#N/A</v>
      </c>
      <c r="S195" s="133" t="e">
        <f t="shared" si="85"/>
        <v>#N/A</v>
      </c>
      <c r="T195" s="133" t="e">
        <f t="shared" si="85"/>
        <v>#N/A</v>
      </c>
      <c r="U195" s="133" t="e">
        <f t="shared" si="85"/>
        <v>#N/A</v>
      </c>
      <c r="V195" s="133" t="e">
        <f t="shared" si="85"/>
        <v>#N/A</v>
      </c>
      <c r="W195" s="133" t="e">
        <f t="shared" si="85"/>
        <v>#N/A</v>
      </c>
      <c r="X195" s="133" t="e">
        <f t="shared" si="85"/>
        <v>#N/A</v>
      </c>
      <c r="Y195" s="133" t="e">
        <f t="shared" si="85"/>
        <v>#N/A</v>
      </c>
      <c r="Z195" s="133" t="e">
        <f t="shared" si="85"/>
        <v>#N/A</v>
      </c>
      <c r="AA195" s="133" t="e">
        <f t="shared" si="85"/>
        <v>#N/A</v>
      </c>
      <c r="AB195" s="133" t="e">
        <f t="shared" si="85"/>
        <v>#N/A</v>
      </c>
      <c r="AC195" s="133" t="e">
        <f t="shared" si="85"/>
        <v>#N/A</v>
      </c>
      <c r="AD195" s="133" t="e">
        <f t="shared" si="85"/>
        <v>#N/A</v>
      </c>
      <c r="AE195" s="133" t="e">
        <f t="shared" si="85"/>
        <v>#N/A</v>
      </c>
      <c r="AF195" s="133" t="e">
        <f t="shared" si="85"/>
        <v>#N/A</v>
      </c>
      <c r="AG195" s="133" t="e">
        <f t="shared" si="85"/>
        <v>#N/A</v>
      </c>
      <c r="AH195" s="133" t="e">
        <f t="shared" si="85"/>
        <v>#N/A</v>
      </c>
      <c r="AI195" s="133" t="e">
        <f t="shared" si="85"/>
        <v>#N/A</v>
      </c>
      <c r="AJ195" s="133" t="e">
        <f t="shared" si="85"/>
        <v>#N/A</v>
      </c>
      <c r="AK195" s="133" t="e">
        <f t="shared" ref="AK195:BK195" si="86">1000*AK194*AK193*AK192</f>
        <v>#N/A</v>
      </c>
      <c r="AL195" s="133" t="e">
        <f t="shared" si="86"/>
        <v>#N/A</v>
      </c>
      <c r="AM195" s="133" t="e">
        <f t="shared" si="86"/>
        <v>#N/A</v>
      </c>
      <c r="AN195" s="133" t="e">
        <f t="shared" si="86"/>
        <v>#N/A</v>
      </c>
      <c r="AO195" s="133" t="e">
        <f t="shared" si="86"/>
        <v>#N/A</v>
      </c>
      <c r="AP195" s="133" t="e">
        <f t="shared" si="86"/>
        <v>#N/A</v>
      </c>
      <c r="AQ195" s="133" t="e">
        <f t="shared" si="86"/>
        <v>#N/A</v>
      </c>
      <c r="AR195" s="133" t="e">
        <f t="shared" si="86"/>
        <v>#N/A</v>
      </c>
      <c r="AS195" s="133" t="e">
        <f t="shared" si="86"/>
        <v>#N/A</v>
      </c>
      <c r="AT195" s="133" t="e">
        <f t="shared" si="86"/>
        <v>#N/A</v>
      </c>
      <c r="AU195" s="133" t="e">
        <f t="shared" si="86"/>
        <v>#N/A</v>
      </c>
      <c r="AV195" s="133" t="e">
        <f t="shared" si="86"/>
        <v>#N/A</v>
      </c>
      <c r="AW195" s="133" t="e">
        <f t="shared" si="86"/>
        <v>#N/A</v>
      </c>
      <c r="AX195" s="133" t="e">
        <f t="shared" si="86"/>
        <v>#N/A</v>
      </c>
      <c r="AY195" s="133" t="e">
        <f t="shared" si="86"/>
        <v>#N/A</v>
      </c>
      <c r="AZ195" s="133" t="e">
        <f t="shared" si="86"/>
        <v>#N/A</v>
      </c>
      <c r="BA195" s="133" t="e">
        <f t="shared" si="86"/>
        <v>#N/A</v>
      </c>
      <c r="BB195" s="133" t="e">
        <f t="shared" si="86"/>
        <v>#N/A</v>
      </c>
      <c r="BC195" s="133" t="e">
        <f t="shared" si="86"/>
        <v>#N/A</v>
      </c>
      <c r="BD195" s="133" t="e">
        <f t="shared" si="86"/>
        <v>#N/A</v>
      </c>
      <c r="BE195" s="133" t="e">
        <f t="shared" si="86"/>
        <v>#N/A</v>
      </c>
      <c r="BF195" s="133" t="e">
        <f t="shared" si="86"/>
        <v>#N/A</v>
      </c>
      <c r="BG195" s="133" t="e">
        <f t="shared" si="86"/>
        <v>#N/A</v>
      </c>
      <c r="BH195" s="133" t="e">
        <f t="shared" si="86"/>
        <v>#N/A</v>
      </c>
      <c r="BI195" s="133" t="e">
        <f t="shared" si="86"/>
        <v>#N/A</v>
      </c>
      <c r="BJ195" s="133" t="e">
        <f t="shared" si="86"/>
        <v>#N/A</v>
      </c>
      <c r="BK195" s="133" t="e">
        <f t="shared" si="86"/>
        <v>#N/A</v>
      </c>
    </row>
    <row r="196" spans="2:63" x14ac:dyDescent="0.4">
      <c r="B196" t="s">
        <v>563</v>
      </c>
      <c r="C196" s="99" t="s">
        <v>428</v>
      </c>
      <c r="D196" s="99" t="s">
        <v>238</v>
      </c>
      <c r="E196" s="133">
        <f t="shared" ref="E196:AJ196" si="87">E195*E15/1000</f>
        <v>1296</v>
      </c>
      <c r="F196" s="133">
        <f t="shared" si="87"/>
        <v>207.1575</v>
      </c>
      <c r="G196" s="133">
        <f t="shared" si="87"/>
        <v>1493.5703125</v>
      </c>
      <c r="H196" s="133">
        <f t="shared" si="87"/>
        <v>641.54999999999995</v>
      </c>
      <c r="I196" s="133" t="e">
        <f t="shared" si="87"/>
        <v>#N/A</v>
      </c>
      <c r="J196" s="133" t="e">
        <f t="shared" si="87"/>
        <v>#N/A</v>
      </c>
      <c r="K196" s="133" t="e">
        <f t="shared" si="87"/>
        <v>#N/A</v>
      </c>
      <c r="L196" s="133" t="e">
        <f t="shared" si="87"/>
        <v>#N/A</v>
      </c>
      <c r="M196" s="133" t="e">
        <f t="shared" si="87"/>
        <v>#N/A</v>
      </c>
      <c r="N196" s="133" t="e">
        <f t="shared" si="87"/>
        <v>#N/A</v>
      </c>
      <c r="O196" s="133" t="e">
        <f t="shared" si="87"/>
        <v>#N/A</v>
      </c>
      <c r="P196" s="133" t="e">
        <f t="shared" si="87"/>
        <v>#N/A</v>
      </c>
      <c r="Q196" s="133" t="e">
        <f t="shared" si="87"/>
        <v>#N/A</v>
      </c>
      <c r="R196" s="133" t="e">
        <f t="shared" si="87"/>
        <v>#N/A</v>
      </c>
      <c r="S196" s="133" t="e">
        <f t="shared" si="87"/>
        <v>#N/A</v>
      </c>
      <c r="T196" s="133" t="e">
        <f t="shared" si="87"/>
        <v>#N/A</v>
      </c>
      <c r="U196" s="133" t="e">
        <f t="shared" si="87"/>
        <v>#N/A</v>
      </c>
      <c r="V196" s="133" t="e">
        <f t="shared" si="87"/>
        <v>#N/A</v>
      </c>
      <c r="W196" s="133" t="e">
        <f t="shared" si="87"/>
        <v>#N/A</v>
      </c>
      <c r="X196" s="133" t="e">
        <f t="shared" si="87"/>
        <v>#N/A</v>
      </c>
      <c r="Y196" s="133" t="e">
        <f t="shared" si="87"/>
        <v>#N/A</v>
      </c>
      <c r="Z196" s="133" t="e">
        <f t="shared" si="87"/>
        <v>#N/A</v>
      </c>
      <c r="AA196" s="133" t="e">
        <f t="shared" si="87"/>
        <v>#N/A</v>
      </c>
      <c r="AB196" s="133" t="e">
        <f t="shared" si="87"/>
        <v>#N/A</v>
      </c>
      <c r="AC196" s="133" t="e">
        <f t="shared" si="87"/>
        <v>#N/A</v>
      </c>
      <c r="AD196" s="133" t="e">
        <f t="shared" si="87"/>
        <v>#N/A</v>
      </c>
      <c r="AE196" s="133" t="e">
        <f t="shared" si="87"/>
        <v>#N/A</v>
      </c>
      <c r="AF196" s="133" t="e">
        <f t="shared" si="87"/>
        <v>#N/A</v>
      </c>
      <c r="AG196" s="133" t="e">
        <f t="shared" si="87"/>
        <v>#N/A</v>
      </c>
      <c r="AH196" s="133" t="e">
        <f t="shared" si="87"/>
        <v>#N/A</v>
      </c>
      <c r="AI196" s="133" t="e">
        <f t="shared" si="87"/>
        <v>#N/A</v>
      </c>
      <c r="AJ196" s="133" t="e">
        <f t="shared" si="87"/>
        <v>#N/A</v>
      </c>
      <c r="AK196" s="133" t="e">
        <f t="shared" ref="AK196:BK196" si="88">AK195*AK15/1000</f>
        <v>#N/A</v>
      </c>
      <c r="AL196" s="133" t="e">
        <f t="shared" si="88"/>
        <v>#N/A</v>
      </c>
      <c r="AM196" s="133" t="e">
        <f t="shared" si="88"/>
        <v>#N/A</v>
      </c>
      <c r="AN196" s="133" t="e">
        <f t="shared" si="88"/>
        <v>#N/A</v>
      </c>
      <c r="AO196" s="133" t="e">
        <f t="shared" si="88"/>
        <v>#N/A</v>
      </c>
      <c r="AP196" s="133" t="e">
        <f t="shared" si="88"/>
        <v>#N/A</v>
      </c>
      <c r="AQ196" s="133" t="e">
        <f t="shared" si="88"/>
        <v>#N/A</v>
      </c>
      <c r="AR196" s="133" t="e">
        <f t="shared" si="88"/>
        <v>#N/A</v>
      </c>
      <c r="AS196" s="133" t="e">
        <f t="shared" si="88"/>
        <v>#N/A</v>
      </c>
      <c r="AT196" s="133" t="e">
        <f t="shared" si="88"/>
        <v>#N/A</v>
      </c>
      <c r="AU196" s="133" t="e">
        <f t="shared" si="88"/>
        <v>#N/A</v>
      </c>
      <c r="AV196" s="133" t="e">
        <f t="shared" si="88"/>
        <v>#N/A</v>
      </c>
      <c r="AW196" s="133" t="e">
        <f t="shared" si="88"/>
        <v>#N/A</v>
      </c>
      <c r="AX196" s="133" t="e">
        <f t="shared" si="88"/>
        <v>#N/A</v>
      </c>
      <c r="AY196" s="133" t="e">
        <f t="shared" si="88"/>
        <v>#N/A</v>
      </c>
      <c r="AZ196" s="133" t="e">
        <f t="shared" si="88"/>
        <v>#N/A</v>
      </c>
      <c r="BA196" s="133" t="e">
        <f t="shared" si="88"/>
        <v>#N/A</v>
      </c>
      <c r="BB196" s="133" t="e">
        <f t="shared" si="88"/>
        <v>#N/A</v>
      </c>
      <c r="BC196" s="133" t="e">
        <f t="shared" si="88"/>
        <v>#N/A</v>
      </c>
      <c r="BD196" s="133" t="e">
        <f t="shared" si="88"/>
        <v>#N/A</v>
      </c>
      <c r="BE196" s="133" t="e">
        <f t="shared" si="88"/>
        <v>#N/A</v>
      </c>
      <c r="BF196" s="133" t="e">
        <f t="shared" si="88"/>
        <v>#N/A</v>
      </c>
      <c r="BG196" s="133" t="e">
        <f t="shared" si="88"/>
        <v>#N/A</v>
      </c>
      <c r="BH196" s="133" t="e">
        <f t="shared" si="88"/>
        <v>#N/A</v>
      </c>
      <c r="BI196" s="133" t="e">
        <f t="shared" si="88"/>
        <v>#N/A</v>
      </c>
      <c r="BJ196" s="133" t="e">
        <f t="shared" si="88"/>
        <v>#N/A</v>
      </c>
      <c r="BK196" s="133" t="e">
        <f t="shared" si="88"/>
        <v>#N/A</v>
      </c>
    </row>
    <row r="197" spans="2:63" x14ac:dyDescent="0.4">
      <c r="B197" s="5" t="s">
        <v>218</v>
      </c>
      <c r="C197" s="99" t="s">
        <v>218</v>
      </c>
      <c r="D197" s="99" t="s">
        <v>218</v>
      </c>
      <c r="E197" s="92" t="s">
        <v>218</v>
      </c>
      <c r="F197" s="92" t="s">
        <v>218</v>
      </c>
      <c r="G197" s="92" t="s">
        <v>218</v>
      </c>
      <c r="H197" s="92" t="s">
        <v>218</v>
      </c>
      <c r="I197" s="92" t="s">
        <v>218</v>
      </c>
      <c r="J197" s="92" t="s">
        <v>218</v>
      </c>
      <c r="K197" s="92" t="s">
        <v>218</v>
      </c>
      <c r="L197" s="92" t="s">
        <v>218</v>
      </c>
      <c r="M197" s="92" t="s">
        <v>218</v>
      </c>
      <c r="N197" s="92" t="s">
        <v>218</v>
      </c>
      <c r="O197" s="92" t="s">
        <v>218</v>
      </c>
      <c r="P197" s="92" t="s">
        <v>218</v>
      </c>
      <c r="Q197" s="92" t="s">
        <v>218</v>
      </c>
      <c r="R197" s="92" t="s">
        <v>218</v>
      </c>
      <c r="S197" s="92" t="s">
        <v>218</v>
      </c>
      <c r="T197" s="92" t="s">
        <v>218</v>
      </c>
      <c r="U197" s="92" t="s">
        <v>218</v>
      </c>
      <c r="V197" s="92" t="s">
        <v>218</v>
      </c>
      <c r="W197" s="92" t="s">
        <v>218</v>
      </c>
      <c r="X197" s="92" t="s">
        <v>218</v>
      </c>
      <c r="Y197" s="92" t="s">
        <v>218</v>
      </c>
      <c r="Z197" s="92" t="s">
        <v>218</v>
      </c>
      <c r="AA197" s="92" t="s">
        <v>218</v>
      </c>
      <c r="AB197" s="92" t="s">
        <v>218</v>
      </c>
      <c r="AC197" s="92" t="s">
        <v>218</v>
      </c>
      <c r="AD197" s="92" t="s">
        <v>218</v>
      </c>
      <c r="AE197" s="92" t="s">
        <v>218</v>
      </c>
      <c r="AF197" s="92" t="s">
        <v>218</v>
      </c>
      <c r="AG197" s="92" t="s">
        <v>218</v>
      </c>
      <c r="AH197" s="92" t="s">
        <v>218</v>
      </c>
      <c r="AI197" s="92" t="s">
        <v>218</v>
      </c>
      <c r="AJ197" s="92" t="s">
        <v>218</v>
      </c>
      <c r="AK197" s="92" t="s">
        <v>218</v>
      </c>
      <c r="AL197" s="92" t="s">
        <v>218</v>
      </c>
      <c r="AM197" s="92" t="s">
        <v>218</v>
      </c>
      <c r="AN197" s="92" t="s">
        <v>218</v>
      </c>
      <c r="AO197" s="92" t="s">
        <v>218</v>
      </c>
      <c r="AP197" s="92" t="s">
        <v>218</v>
      </c>
      <c r="AQ197" s="92" t="s">
        <v>218</v>
      </c>
      <c r="AR197" s="92" t="s">
        <v>218</v>
      </c>
      <c r="AS197" s="92" t="s">
        <v>218</v>
      </c>
      <c r="AT197" s="92" t="s">
        <v>218</v>
      </c>
      <c r="AU197" s="92" t="s">
        <v>218</v>
      </c>
      <c r="AV197" s="92" t="s">
        <v>218</v>
      </c>
      <c r="AW197" s="92" t="s">
        <v>218</v>
      </c>
      <c r="AX197" s="92" t="s">
        <v>218</v>
      </c>
      <c r="AY197" s="92" t="s">
        <v>218</v>
      </c>
      <c r="AZ197" s="92" t="s">
        <v>218</v>
      </c>
      <c r="BA197" s="92" t="s">
        <v>218</v>
      </c>
      <c r="BB197" s="92" t="s">
        <v>218</v>
      </c>
      <c r="BC197" s="92" t="s">
        <v>218</v>
      </c>
      <c r="BD197" s="92" t="s">
        <v>218</v>
      </c>
      <c r="BE197" s="92" t="s">
        <v>218</v>
      </c>
      <c r="BF197" s="92" t="s">
        <v>218</v>
      </c>
      <c r="BG197" s="92" t="s">
        <v>218</v>
      </c>
      <c r="BH197" s="92" t="s">
        <v>218</v>
      </c>
      <c r="BI197" s="92" t="s">
        <v>218</v>
      </c>
      <c r="BJ197" s="92" t="s">
        <v>218</v>
      </c>
      <c r="BK197" s="92" t="s">
        <v>218</v>
      </c>
    </row>
    <row r="198" spans="2:63" x14ac:dyDescent="0.4">
      <c r="B198" t="s">
        <v>200</v>
      </c>
      <c r="C198" s="99" t="s">
        <v>428</v>
      </c>
      <c r="D198" s="99" t="s">
        <v>238</v>
      </c>
      <c r="E198" s="133">
        <f t="shared" ref="E198:AJ198" si="89">E196+E189+E131+E182+E157+E105</f>
        <v>25536.247619000005</v>
      </c>
      <c r="F198" s="133">
        <f t="shared" si="89"/>
        <v>8024.6051450000004</v>
      </c>
      <c r="G198" s="133">
        <f t="shared" si="89"/>
        <v>20329.283376250001</v>
      </c>
      <c r="H198" s="133">
        <f t="shared" si="89"/>
        <v>25027.321844999999</v>
      </c>
      <c r="I198" s="133" t="e">
        <f t="shared" si="89"/>
        <v>#N/A</v>
      </c>
      <c r="J198" s="133" t="e">
        <f t="shared" si="89"/>
        <v>#N/A</v>
      </c>
      <c r="K198" s="133" t="e">
        <f t="shared" si="89"/>
        <v>#N/A</v>
      </c>
      <c r="L198" s="133" t="e">
        <f t="shared" si="89"/>
        <v>#N/A</v>
      </c>
      <c r="M198" s="133" t="e">
        <f t="shared" si="89"/>
        <v>#N/A</v>
      </c>
      <c r="N198" s="133" t="e">
        <f t="shared" si="89"/>
        <v>#N/A</v>
      </c>
      <c r="O198" s="133" t="e">
        <f t="shared" si="89"/>
        <v>#N/A</v>
      </c>
      <c r="P198" s="133" t="e">
        <f t="shared" si="89"/>
        <v>#N/A</v>
      </c>
      <c r="Q198" s="133" t="e">
        <f t="shared" si="89"/>
        <v>#N/A</v>
      </c>
      <c r="R198" s="133" t="e">
        <f t="shared" si="89"/>
        <v>#N/A</v>
      </c>
      <c r="S198" s="133" t="e">
        <f t="shared" si="89"/>
        <v>#N/A</v>
      </c>
      <c r="T198" s="133" t="e">
        <f t="shared" si="89"/>
        <v>#N/A</v>
      </c>
      <c r="U198" s="133" t="e">
        <f t="shared" si="89"/>
        <v>#N/A</v>
      </c>
      <c r="V198" s="133" t="e">
        <f t="shared" si="89"/>
        <v>#N/A</v>
      </c>
      <c r="W198" s="133" t="e">
        <f t="shared" si="89"/>
        <v>#N/A</v>
      </c>
      <c r="X198" s="133" t="e">
        <f t="shared" si="89"/>
        <v>#N/A</v>
      </c>
      <c r="Y198" s="133" t="e">
        <f t="shared" si="89"/>
        <v>#N/A</v>
      </c>
      <c r="Z198" s="133" t="e">
        <f t="shared" si="89"/>
        <v>#N/A</v>
      </c>
      <c r="AA198" s="133" t="e">
        <f t="shared" si="89"/>
        <v>#N/A</v>
      </c>
      <c r="AB198" s="133" t="e">
        <f t="shared" si="89"/>
        <v>#N/A</v>
      </c>
      <c r="AC198" s="133" t="e">
        <f t="shared" si="89"/>
        <v>#N/A</v>
      </c>
      <c r="AD198" s="133" t="e">
        <f t="shared" si="89"/>
        <v>#N/A</v>
      </c>
      <c r="AE198" s="133" t="e">
        <f t="shared" si="89"/>
        <v>#N/A</v>
      </c>
      <c r="AF198" s="133" t="e">
        <f t="shared" si="89"/>
        <v>#N/A</v>
      </c>
      <c r="AG198" s="133" t="e">
        <f t="shared" si="89"/>
        <v>#N/A</v>
      </c>
      <c r="AH198" s="133" t="e">
        <f t="shared" si="89"/>
        <v>#N/A</v>
      </c>
      <c r="AI198" s="133" t="e">
        <f t="shared" si="89"/>
        <v>#N/A</v>
      </c>
      <c r="AJ198" s="133" t="e">
        <f t="shared" si="89"/>
        <v>#N/A</v>
      </c>
      <c r="AK198" s="133" t="e">
        <f t="shared" ref="AK198:BK198" si="90">AK196+AK189+AK131+AK182+AK157+AK105</f>
        <v>#N/A</v>
      </c>
      <c r="AL198" s="133" t="e">
        <f t="shared" si="90"/>
        <v>#N/A</v>
      </c>
      <c r="AM198" s="133" t="e">
        <f t="shared" si="90"/>
        <v>#N/A</v>
      </c>
      <c r="AN198" s="133" t="e">
        <f t="shared" si="90"/>
        <v>#N/A</v>
      </c>
      <c r="AO198" s="133" t="e">
        <f t="shared" si="90"/>
        <v>#N/A</v>
      </c>
      <c r="AP198" s="133" t="e">
        <f t="shared" si="90"/>
        <v>#N/A</v>
      </c>
      <c r="AQ198" s="133" t="e">
        <f t="shared" si="90"/>
        <v>#N/A</v>
      </c>
      <c r="AR198" s="133" t="e">
        <f t="shared" si="90"/>
        <v>#N/A</v>
      </c>
      <c r="AS198" s="133" t="e">
        <f t="shared" si="90"/>
        <v>#N/A</v>
      </c>
      <c r="AT198" s="133" t="e">
        <f t="shared" si="90"/>
        <v>#N/A</v>
      </c>
      <c r="AU198" s="133" t="e">
        <f t="shared" si="90"/>
        <v>#N/A</v>
      </c>
      <c r="AV198" s="133" t="e">
        <f t="shared" si="90"/>
        <v>#N/A</v>
      </c>
      <c r="AW198" s="133" t="e">
        <f t="shared" si="90"/>
        <v>#N/A</v>
      </c>
      <c r="AX198" s="133" t="e">
        <f t="shared" si="90"/>
        <v>#N/A</v>
      </c>
      <c r="AY198" s="133" t="e">
        <f t="shared" si="90"/>
        <v>#N/A</v>
      </c>
      <c r="AZ198" s="133" t="e">
        <f t="shared" si="90"/>
        <v>#N/A</v>
      </c>
      <c r="BA198" s="133" t="e">
        <f t="shared" si="90"/>
        <v>#N/A</v>
      </c>
      <c r="BB198" s="133" t="e">
        <f t="shared" si="90"/>
        <v>#N/A</v>
      </c>
      <c r="BC198" s="133" t="e">
        <f t="shared" si="90"/>
        <v>#N/A</v>
      </c>
      <c r="BD198" s="133" t="e">
        <f t="shared" si="90"/>
        <v>#N/A</v>
      </c>
      <c r="BE198" s="133" t="e">
        <f t="shared" si="90"/>
        <v>#N/A</v>
      </c>
      <c r="BF198" s="133" t="e">
        <f t="shared" si="90"/>
        <v>#N/A</v>
      </c>
      <c r="BG198" s="133" t="e">
        <f t="shared" si="90"/>
        <v>#N/A</v>
      </c>
      <c r="BH198" s="133" t="e">
        <f t="shared" si="90"/>
        <v>#N/A</v>
      </c>
      <c r="BI198" s="133" t="e">
        <f t="shared" si="90"/>
        <v>#N/A</v>
      </c>
      <c r="BJ198" s="133" t="e">
        <f t="shared" si="90"/>
        <v>#N/A</v>
      </c>
      <c r="BK198" s="133" t="e">
        <f t="shared" si="90"/>
        <v>#N/A</v>
      </c>
    </row>
    <row r="199" spans="2:63" x14ac:dyDescent="0.4">
      <c r="B199" t="s">
        <v>201</v>
      </c>
      <c r="C199" s="99" t="s">
        <v>441</v>
      </c>
      <c r="D199" s="99" t="s">
        <v>0</v>
      </c>
      <c r="E199" s="134">
        <f t="shared" ref="E199:AJ199" si="91">(E198*1000)^2/(SUMPRODUCT(E206:E211,E212:E217,E212:E217))</f>
        <v>170.62132674270129</v>
      </c>
      <c r="F199" s="134">
        <f t="shared" si="91"/>
        <v>80.471214296298768</v>
      </c>
      <c r="G199" s="134">
        <f t="shared" si="91"/>
        <v>150.46385639088754</v>
      </c>
      <c r="H199" s="134">
        <f t="shared" si="91"/>
        <v>152.38885823966976</v>
      </c>
      <c r="I199" s="134" t="e">
        <f t="shared" si="91"/>
        <v>#N/A</v>
      </c>
      <c r="J199" s="134" t="e">
        <f t="shared" si="91"/>
        <v>#N/A</v>
      </c>
      <c r="K199" s="134" t="e">
        <f t="shared" si="91"/>
        <v>#N/A</v>
      </c>
      <c r="L199" s="134" t="e">
        <f t="shared" si="91"/>
        <v>#N/A</v>
      </c>
      <c r="M199" s="134" t="e">
        <f t="shared" si="91"/>
        <v>#N/A</v>
      </c>
      <c r="N199" s="134" t="e">
        <f t="shared" si="91"/>
        <v>#N/A</v>
      </c>
      <c r="O199" s="134" t="e">
        <f t="shared" si="91"/>
        <v>#N/A</v>
      </c>
      <c r="P199" s="134" t="e">
        <f t="shared" si="91"/>
        <v>#N/A</v>
      </c>
      <c r="Q199" s="134" t="e">
        <f t="shared" si="91"/>
        <v>#N/A</v>
      </c>
      <c r="R199" s="134" t="e">
        <f t="shared" si="91"/>
        <v>#N/A</v>
      </c>
      <c r="S199" s="134" t="e">
        <f t="shared" si="91"/>
        <v>#N/A</v>
      </c>
      <c r="T199" s="134" t="e">
        <f t="shared" si="91"/>
        <v>#N/A</v>
      </c>
      <c r="U199" s="134" t="e">
        <f t="shared" si="91"/>
        <v>#N/A</v>
      </c>
      <c r="V199" s="134" t="e">
        <f t="shared" si="91"/>
        <v>#N/A</v>
      </c>
      <c r="W199" s="134" t="e">
        <f t="shared" si="91"/>
        <v>#N/A</v>
      </c>
      <c r="X199" s="134" t="e">
        <f t="shared" si="91"/>
        <v>#N/A</v>
      </c>
      <c r="Y199" s="134" t="e">
        <f t="shared" si="91"/>
        <v>#N/A</v>
      </c>
      <c r="Z199" s="134" t="e">
        <f t="shared" si="91"/>
        <v>#N/A</v>
      </c>
      <c r="AA199" s="134" t="e">
        <f t="shared" si="91"/>
        <v>#N/A</v>
      </c>
      <c r="AB199" s="134" t="e">
        <f t="shared" si="91"/>
        <v>#N/A</v>
      </c>
      <c r="AC199" s="134" t="e">
        <f t="shared" si="91"/>
        <v>#N/A</v>
      </c>
      <c r="AD199" s="134" t="e">
        <f t="shared" si="91"/>
        <v>#N/A</v>
      </c>
      <c r="AE199" s="134" t="e">
        <f t="shared" si="91"/>
        <v>#N/A</v>
      </c>
      <c r="AF199" s="134" t="e">
        <f t="shared" si="91"/>
        <v>#N/A</v>
      </c>
      <c r="AG199" s="134" t="e">
        <f t="shared" si="91"/>
        <v>#N/A</v>
      </c>
      <c r="AH199" s="134" t="e">
        <f t="shared" si="91"/>
        <v>#N/A</v>
      </c>
      <c r="AI199" s="134" t="e">
        <f t="shared" si="91"/>
        <v>#N/A</v>
      </c>
      <c r="AJ199" s="134" t="e">
        <f t="shared" si="91"/>
        <v>#N/A</v>
      </c>
      <c r="AK199" s="134" t="e">
        <f t="shared" ref="AK199:BK199" si="92">(AK198*1000)^2/(SUMPRODUCT(AK206:AK211,AK212:AK217,AK212:AK217))</f>
        <v>#N/A</v>
      </c>
      <c r="AL199" s="134" t="e">
        <f t="shared" si="92"/>
        <v>#N/A</v>
      </c>
      <c r="AM199" s="134" t="e">
        <f t="shared" si="92"/>
        <v>#N/A</v>
      </c>
      <c r="AN199" s="134" t="e">
        <f t="shared" si="92"/>
        <v>#N/A</v>
      </c>
      <c r="AO199" s="134" t="e">
        <f t="shared" si="92"/>
        <v>#N/A</v>
      </c>
      <c r="AP199" s="134" t="e">
        <f t="shared" si="92"/>
        <v>#N/A</v>
      </c>
      <c r="AQ199" s="134" t="e">
        <f t="shared" si="92"/>
        <v>#N/A</v>
      </c>
      <c r="AR199" s="134" t="e">
        <f t="shared" si="92"/>
        <v>#N/A</v>
      </c>
      <c r="AS199" s="134" t="e">
        <f t="shared" si="92"/>
        <v>#N/A</v>
      </c>
      <c r="AT199" s="134" t="e">
        <f t="shared" si="92"/>
        <v>#N/A</v>
      </c>
      <c r="AU199" s="134" t="e">
        <f t="shared" si="92"/>
        <v>#N/A</v>
      </c>
      <c r="AV199" s="134" t="e">
        <f t="shared" si="92"/>
        <v>#N/A</v>
      </c>
      <c r="AW199" s="134" t="e">
        <f t="shared" si="92"/>
        <v>#N/A</v>
      </c>
      <c r="AX199" s="134" t="e">
        <f t="shared" si="92"/>
        <v>#N/A</v>
      </c>
      <c r="AY199" s="134" t="e">
        <f t="shared" si="92"/>
        <v>#N/A</v>
      </c>
      <c r="AZ199" s="134" t="e">
        <f t="shared" si="92"/>
        <v>#N/A</v>
      </c>
      <c r="BA199" s="134" t="e">
        <f t="shared" si="92"/>
        <v>#N/A</v>
      </c>
      <c r="BB199" s="134" t="e">
        <f t="shared" si="92"/>
        <v>#N/A</v>
      </c>
      <c r="BC199" s="134" t="e">
        <f t="shared" si="92"/>
        <v>#N/A</v>
      </c>
      <c r="BD199" s="134" t="e">
        <f t="shared" si="92"/>
        <v>#N/A</v>
      </c>
      <c r="BE199" s="134" t="e">
        <f t="shared" si="92"/>
        <v>#N/A</v>
      </c>
      <c r="BF199" s="134" t="e">
        <f t="shared" si="92"/>
        <v>#N/A</v>
      </c>
      <c r="BG199" s="134" t="e">
        <f t="shared" si="92"/>
        <v>#N/A</v>
      </c>
      <c r="BH199" s="134" t="e">
        <f t="shared" si="92"/>
        <v>#N/A</v>
      </c>
      <c r="BI199" s="134" t="e">
        <f t="shared" si="92"/>
        <v>#N/A</v>
      </c>
      <c r="BJ199" s="134" t="e">
        <f t="shared" si="92"/>
        <v>#N/A</v>
      </c>
      <c r="BK199" s="134" t="e">
        <f t="shared" si="92"/>
        <v>#N/A</v>
      </c>
    </row>
    <row r="200" spans="2:63" x14ac:dyDescent="0.4">
      <c r="B200" t="s">
        <v>202</v>
      </c>
      <c r="C200" s="99" t="s">
        <v>442</v>
      </c>
      <c r="D200" s="99" t="s">
        <v>240</v>
      </c>
      <c r="E200" s="92">
        <f t="shared" ref="E200:AJ200" si="93">1.2*0.35*E14</f>
        <v>30.24</v>
      </c>
      <c r="F200" s="92">
        <f t="shared" si="93"/>
        <v>20.79</v>
      </c>
      <c r="G200" s="92">
        <f t="shared" si="93"/>
        <v>28.481249999999999</v>
      </c>
      <c r="H200" s="92">
        <f t="shared" si="93"/>
        <v>27.3</v>
      </c>
      <c r="I200" s="92" t="e">
        <f t="shared" si="93"/>
        <v>#VALUE!</v>
      </c>
      <c r="J200" s="92" t="e">
        <f t="shared" si="93"/>
        <v>#VALUE!</v>
      </c>
      <c r="K200" s="92" t="e">
        <f t="shared" si="93"/>
        <v>#VALUE!</v>
      </c>
      <c r="L200" s="92" t="e">
        <f t="shared" si="93"/>
        <v>#VALUE!</v>
      </c>
      <c r="M200" s="92" t="e">
        <f t="shared" si="93"/>
        <v>#VALUE!</v>
      </c>
      <c r="N200" s="92" t="e">
        <f t="shared" si="93"/>
        <v>#VALUE!</v>
      </c>
      <c r="O200" s="92" t="e">
        <f t="shared" si="93"/>
        <v>#VALUE!</v>
      </c>
      <c r="P200" s="92" t="e">
        <f t="shared" si="93"/>
        <v>#VALUE!</v>
      </c>
      <c r="Q200" s="92" t="e">
        <f t="shared" si="93"/>
        <v>#VALUE!</v>
      </c>
      <c r="R200" s="92" t="e">
        <f t="shared" si="93"/>
        <v>#VALUE!</v>
      </c>
      <c r="S200" s="92" t="e">
        <f t="shared" si="93"/>
        <v>#VALUE!</v>
      </c>
      <c r="T200" s="92" t="e">
        <f t="shared" si="93"/>
        <v>#VALUE!</v>
      </c>
      <c r="U200" s="92" t="e">
        <f t="shared" si="93"/>
        <v>#VALUE!</v>
      </c>
      <c r="V200" s="92" t="e">
        <f t="shared" si="93"/>
        <v>#VALUE!</v>
      </c>
      <c r="W200" s="92" t="e">
        <f t="shared" si="93"/>
        <v>#VALUE!</v>
      </c>
      <c r="X200" s="92" t="e">
        <f t="shared" si="93"/>
        <v>#VALUE!</v>
      </c>
      <c r="Y200" s="92" t="e">
        <f t="shared" si="93"/>
        <v>#VALUE!</v>
      </c>
      <c r="Z200" s="92" t="e">
        <f t="shared" si="93"/>
        <v>#VALUE!</v>
      </c>
      <c r="AA200" s="92" t="e">
        <f t="shared" si="93"/>
        <v>#VALUE!</v>
      </c>
      <c r="AB200" s="92" t="e">
        <f t="shared" si="93"/>
        <v>#VALUE!</v>
      </c>
      <c r="AC200" s="92" t="e">
        <f t="shared" si="93"/>
        <v>#VALUE!</v>
      </c>
      <c r="AD200" s="92" t="e">
        <f t="shared" si="93"/>
        <v>#VALUE!</v>
      </c>
      <c r="AE200" s="92" t="e">
        <f t="shared" si="93"/>
        <v>#VALUE!</v>
      </c>
      <c r="AF200" s="92" t="e">
        <f t="shared" si="93"/>
        <v>#VALUE!</v>
      </c>
      <c r="AG200" s="92" t="e">
        <f t="shared" si="93"/>
        <v>#VALUE!</v>
      </c>
      <c r="AH200" s="92" t="e">
        <f t="shared" si="93"/>
        <v>#VALUE!</v>
      </c>
      <c r="AI200" s="92" t="e">
        <f t="shared" si="93"/>
        <v>#VALUE!</v>
      </c>
      <c r="AJ200" s="92" t="e">
        <f t="shared" si="93"/>
        <v>#VALUE!</v>
      </c>
      <c r="AK200" s="92" t="e">
        <f t="shared" ref="AK200:BK200" si="94">1.2*0.35*AK14</f>
        <v>#VALUE!</v>
      </c>
      <c r="AL200" s="92" t="e">
        <f t="shared" si="94"/>
        <v>#VALUE!</v>
      </c>
      <c r="AM200" s="92" t="e">
        <f t="shared" si="94"/>
        <v>#VALUE!</v>
      </c>
      <c r="AN200" s="92" t="e">
        <f t="shared" si="94"/>
        <v>#VALUE!</v>
      </c>
      <c r="AO200" s="92" t="e">
        <f t="shared" si="94"/>
        <v>#VALUE!</v>
      </c>
      <c r="AP200" s="92" t="e">
        <f t="shared" si="94"/>
        <v>#VALUE!</v>
      </c>
      <c r="AQ200" s="92" t="e">
        <f t="shared" si="94"/>
        <v>#VALUE!</v>
      </c>
      <c r="AR200" s="92" t="e">
        <f t="shared" si="94"/>
        <v>#VALUE!</v>
      </c>
      <c r="AS200" s="92" t="e">
        <f t="shared" si="94"/>
        <v>#VALUE!</v>
      </c>
      <c r="AT200" s="92" t="e">
        <f t="shared" si="94"/>
        <v>#VALUE!</v>
      </c>
      <c r="AU200" s="92" t="e">
        <f t="shared" si="94"/>
        <v>#VALUE!</v>
      </c>
      <c r="AV200" s="92" t="e">
        <f t="shared" si="94"/>
        <v>#VALUE!</v>
      </c>
      <c r="AW200" s="92" t="e">
        <f t="shared" si="94"/>
        <v>#VALUE!</v>
      </c>
      <c r="AX200" s="92" t="e">
        <f t="shared" si="94"/>
        <v>#VALUE!</v>
      </c>
      <c r="AY200" s="92" t="e">
        <f t="shared" si="94"/>
        <v>#VALUE!</v>
      </c>
      <c r="AZ200" s="92" t="e">
        <f t="shared" si="94"/>
        <v>#VALUE!</v>
      </c>
      <c r="BA200" s="92" t="e">
        <f t="shared" si="94"/>
        <v>#VALUE!</v>
      </c>
      <c r="BB200" s="92" t="e">
        <f t="shared" si="94"/>
        <v>#VALUE!</v>
      </c>
      <c r="BC200" s="92" t="e">
        <f t="shared" si="94"/>
        <v>#VALUE!</v>
      </c>
      <c r="BD200" s="92" t="e">
        <f t="shared" si="94"/>
        <v>#VALUE!</v>
      </c>
      <c r="BE200" s="92" t="e">
        <f t="shared" si="94"/>
        <v>#VALUE!</v>
      </c>
      <c r="BF200" s="92" t="e">
        <f t="shared" si="94"/>
        <v>#VALUE!</v>
      </c>
      <c r="BG200" s="92" t="e">
        <f t="shared" si="94"/>
        <v>#VALUE!</v>
      </c>
      <c r="BH200" s="92" t="e">
        <f t="shared" si="94"/>
        <v>#VALUE!</v>
      </c>
      <c r="BI200" s="92" t="e">
        <f t="shared" si="94"/>
        <v>#VALUE!</v>
      </c>
      <c r="BJ200" s="92" t="e">
        <f t="shared" si="94"/>
        <v>#VALUE!</v>
      </c>
      <c r="BK200" s="92" t="e">
        <f t="shared" si="94"/>
        <v>#VALUE!</v>
      </c>
    </row>
    <row r="201" spans="2:63" x14ac:dyDescent="0.4">
      <c r="B201" t="s">
        <v>203</v>
      </c>
      <c r="C201" s="99" t="s">
        <v>443</v>
      </c>
      <c r="D201" s="99" t="s">
        <v>240</v>
      </c>
      <c r="E201" s="134">
        <f>(IF(E83="Ja",Tabelværdier!$B$67,0)
+VLOOKUP(E82,Tabelværdier!$A$66:$B$70,2,FALSE))*1.2*E205/Tabelværdier!$B$64-E200</f>
        <v>227.15999999999997</v>
      </c>
      <c r="F201" s="134">
        <f>(IF(F83="Ja",Tabelværdier!$B$67,0)
+VLOOKUP(F82,Tabelværdier!$A$66:$B$70,2,FALSE))*1.2*F205/Tabelværdier!$B$64-F200</f>
        <v>137.61000000000001</v>
      </c>
      <c r="G201" s="134">
        <f>(IF(G83="Ja",Tabelværdier!$B$67,0)
+VLOOKUP(G82,Tabelværdier!$A$66:$B$70,2,FALSE))*1.2*G205/Tabelværdier!$B$64-G200</f>
        <v>129.91875000000002</v>
      </c>
      <c r="H201" s="134">
        <f>(IF(H83="Ja",Tabelværdier!$B$67,0)
+VLOOKUP(H82,Tabelværdier!$A$66:$B$70,2,FALSE))*1.2*H205/Tabelværdier!$B$64-H200</f>
        <v>32.099999999999994</v>
      </c>
      <c r="I201" s="134" t="e">
        <f>(IF(I83="Ja",Tabelværdier!$B$67,0)
+VLOOKUP(I82,Tabelværdier!$A$66:$B$70,2,FALSE))*1.2*I205/Tabelværdier!$B$64-I200</f>
        <v>#N/A</v>
      </c>
      <c r="J201" s="134" t="e">
        <f>(IF(J83="Ja",Tabelværdier!$B$67,0)
+VLOOKUP(J82,Tabelværdier!$A$66:$B$70,2,FALSE))*1.2*J205/Tabelværdier!$B$64-J200</f>
        <v>#N/A</v>
      </c>
      <c r="K201" s="134" t="e">
        <f>(IF(K83="Ja",Tabelværdier!$B$67,0)
+VLOOKUP(K82,Tabelværdier!$A$66:$B$70,2,FALSE))*1.2*K205/Tabelværdier!$B$64-K200</f>
        <v>#N/A</v>
      </c>
      <c r="L201" s="134" t="e">
        <f>(IF(L83="Ja",Tabelværdier!$B$67,0)
+VLOOKUP(L82,Tabelværdier!$A$66:$B$70,2,FALSE))*1.2*L205/Tabelværdier!$B$64-L200</f>
        <v>#N/A</v>
      </c>
      <c r="M201" s="134" t="e">
        <f>(IF(M83="Ja",Tabelværdier!$B$67,0)
+VLOOKUP(M82,Tabelværdier!$A$66:$B$70,2,FALSE))*1.2*M205/Tabelværdier!$B$64-M200</f>
        <v>#N/A</v>
      </c>
      <c r="N201" s="92" t="e">
        <f>(IF(N83="Ja",Tabelværdier!$B$67,0)
+VLOOKUP(N82,Tabelværdier!$A$66:$B$70,2,FALSE))*1.2*N205/Tabelværdier!$B$64-N200</f>
        <v>#N/A</v>
      </c>
      <c r="O201" s="134" t="e">
        <f>(IF(O83="Ja",Tabelværdier!$B$67,0)
+VLOOKUP(O82,Tabelværdier!$A$66:$B$70,2,FALSE))*1.2*O205/Tabelværdier!$B$64-O200</f>
        <v>#N/A</v>
      </c>
      <c r="P201" s="134" t="e">
        <f>(IF(P83="Ja",Tabelværdier!$B$67,0)
+VLOOKUP(P82,Tabelværdier!$A$66:$B$70,2,FALSE))*1.2*P205/Tabelværdier!$B$64-P200</f>
        <v>#N/A</v>
      </c>
      <c r="Q201" s="134" t="e">
        <f>(IF(Q83="Ja",Tabelværdier!$B$67,0)
+VLOOKUP(Q82,Tabelværdier!$A$66:$B$70,2,FALSE))*1.2*Q205/Tabelværdier!$B$64-Q200</f>
        <v>#N/A</v>
      </c>
      <c r="R201" s="134" t="e">
        <f>(IF(R83="Ja",Tabelværdier!$B$67,0)
+VLOOKUP(R82,Tabelværdier!$A$66:$B$70,2,FALSE))*1.2*R205/Tabelværdier!$B$64-R200</f>
        <v>#N/A</v>
      </c>
      <c r="S201" s="134" t="e">
        <f>(IF(S83="Ja",Tabelværdier!$B$67,0)
+VLOOKUP(S82,Tabelværdier!$A$66:$B$70,2,FALSE))*1.2*S205/Tabelværdier!$B$64-S200</f>
        <v>#N/A</v>
      </c>
      <c r="T201" s="134" t="e">
        <f>(IF(T83="Ja",Tabelværdier!$B$67,0)
+VLOOKUP(T82,Tabelværdier!$A$66:$B$70,2,FALSE))*1.2*T205/Tabelværdier!$B$64-T200</f>
        <v>#N/A</v>
      </c>
      <c r="U201" s="134" t="e">
        <f>(IF(U83="Ja",Tabelværdier!$B$67,0)
+VLOOKUP(U82,Tabelværdier!$A$66:$B$70,2,FALSE))*1.2*U205/Tabelværdier!$B$64-U200</f>
        <v>#N/A</v>
      </c>
      <c r="V201" s="134" t="e">
        <f>(IF(V83="Ja",Tabelværdier!$B$67,0)
+VLOOKUP(V82,Tabelværdier!$A$66:$B$70,2,FALSE))*1.2*V205/Tabelværdier!$B$64-V200</f>
        <v>#N/A</v>
      </c>
      <c r="W201" s="134" t="e">
        <f>(IF(W83="Ja",Tabelværdier!$B$67,0)
+VLOOKUP(W82,Tabelværdier!$A$66:$B$70,2,FALSE))*1.2*W205/Tabelværdier!$B$64-W200</f>
        <v>#N/A</v>
      </c>
      <c r="X201" s="134" t="e">
        <f>(IF(X83="Ja",Tabelværdier!$B$67,0)
+VLOOKUP(X82,Tabelværdier!$A$66:$B$70,2,FALSE))*1.2*X205/Tabelværdier!$B$64-X200</f>
        <v>#N/A</v>
      </c>
      <c r="Y201" s="134" t="e">
        <f>(IF(Y83="Ja",Tabelværdier!$B$67,0)
+VLOOKUP(Y82,Tabelværdier!$A$66:$B$70,2,FALSE))*1.2*Y205/Tabelværdier!$B$64-Y200</f>
        <v>#N/A</v>
      </c>
      <c r="Z201" s="134" t="e">
        <f>(IF(Z83="Ja",Tabelværdier!$B$67,0)
+VLOOKUP(Z82,Tabelværdier!$A$66:$B$70,2,FALSE))*1.2*Z205/Tabelværdier!$B$64-Z200</f>
        <v>#N/A</v>
      </c>
      <c r="AA201" s="134" t="e">
        <f>(IF(AA83="Ja",Tabelværdier!$B$67,0)
+VLOOKUP(AA82,Tabelværdier!$A$66:$B$70,2,FALSE))*1.2*AA205/Tabelværdier!$B$64-AA200</f>
        <v>#N/A</v>
      </c>
      <c r="AB201" s="134" t="e">
        <f>(IF(AB83="Ja",Tabelværdier!$B$67,0)
+VLOOKUP(AB82,Tabelværdier!$A$66:$B$70,2,FALSE))*1.2*AB205/Tabelværdier!$B$64-AB200</f>
        <v>#N/A</v>
      </c>
      <c r="AC201" s="134" t="e">
        <f>(IF(AC83="Ja",Tabelværdier!$B$67,0)
+VLOOKUP(AC82,Tabelværdier!$A$66:$B$70,2,FALSE))*1.2*AC205/Tabelværdier!$B$64-AC200</f>
        <v>#N/A</v>
      </c>
      <c r="AD201" s="134" t="e">
        <f>(IF(AD83="Ja",Tabelværdier!$B$67,0)
+VLOOKUP(AD82,Tabelværdier!$A$66:$B$70,2,FALSE))*1.2*AD205/Tabelværdier!$B$64-AD200</f>
        <v>#N/A</v>
      </c>
      <c r="AE201" s="134" t="e">
        <f>(IF(AE83="Ja",Tabelværdier!$B$67,0)
+VLOOKUP(AE82,Tabelværdier!$A$66:$B$70,2,FALSE))*1.2*AE205/Tabelværdier!$B$64-AE200</f>
        <v>#N/A</v>
      </c>
      <c r="AF201" s="134" t="e">
        <f>(IF(AF83="Ja",Tabelværdier!$B$67,0)
+VLOOKUP(AF82,Tabelværdier!$A$66:$B$70,2,FALSE))*1.2*AF205/Tabelværdier!$B$64-AF200</f>
        <v>#N/A</v>
      </c>
      <c r="AG201" s="134" t="e">
        <f>(IF(AG83="Ja",Tabelværdier!$B$67,0)
+VLOOKUP(AG82,Tabelværdier!$A$66:$B$70,2,FALSE))*1.2*AG205/Tabelværdier!$B$64-AG200</f>
        <v>#N/A</v>
      </c>
      <c r="AH201" s="134" t="e">
        <f>(IF(AH83="Ja",Tabelværdier!$B$67,0)
+VLOOKUP(AH82,Tabelværdier!$A$66:$B$70,2,FALSE))*1.2*AH205/Tabelværdier!$B$64-AH200</f>
        <v>#N/A</v>
      </c>
      <c r="AI201" s="134" t="e">
        <f>(IF(AI83="Ja",Tabelværdier!$B$67,0)
+VLOOKUP(AI82,Tabelværdier!$A$66:$B$70,2,FALSE))*1.2*AI205/Tabelværdier!$B$64-AI200</f>
        <v>#N/A</v>
      </c>
      <c r="AJ201" s="134" t="e">
        <f>(IF(AJ83="Ja",Tabelværdier!$B$67,0)
+VLOOKUP(AJ82,Tabelværdier!$A$66:$B$70,2,FALSE))*1.2*AJ205/Tabelværdier!$B$64-AJ200</f>
        <v>#N/A</v>
      </c>
      <c r="AK201" s="134" t="e">
        <f>(IF(AK83="Ja",Tabelværdier!$B$67,0)
+VLOOKUP(AK82,Tabelværdier!$A$66:$B$70,2,FALSE))*1.2*AK205/Tabelværdier!$B$64-AK200</f>
        <v>#N/A</v>
      </c>
      <c r="AL201" s="134" t="e">
        <f>(IF(AL83="Ja",Tabelværdier!$B$67,0)
+VLOOKUP(AL82,Tabelværdier!$A$66:$B$70,2,FALSE))*1.2*AL205/Tabelværdier!$B$64-AL200</f>
        <v>#N/A</v>
      </c>
      <c r="AM201" s="134" t="e">
        <f>(IF(AM83="Ja",Tabelværdier!$B$67,0)
+VLOOKUP(AM82,Tabelværdier!$A$66:$B$70,2,FALSE))*1.2*AM205/Tabelværdier!$B$64-AM200</f>
        <v>#N/A</v>
      </c>
      <c r="AN201" s="134" t="e">
        <f>(IF(AN83="Ja",Tabelværdier!$B$67,0)
+VLOOKUP(AN82,Tabelværdier!$A$66:$B$70,2,FALSE))*1.2*AN205/Tabelværdier!$B$64-AN200</f>
        <v>#N/A</v>
      </c>
      <c r="AO201" s="134" t="e">
        <f>(IF(AO83="Ja",Tabelværdier!$B$67,0)
+VLOOKUP(AO82,Tabelværdier!$A$66:$B$70,2,FALSE))*1.2*AO205/Tabelværdier!$B$64-AO200</f>
        <v>#N/A</v>
      </c>
      <c r="AP201" s="134" t="e">
        <f>(IF(AP83="Ja",Tabelværdier!$B$67,0)
+VLOOKUP(AP82,Tabelværdier!$A$66:$B$70,2,FALSE))*1.2*AP205/Tabelværdier!$B$64-AP200</f>
        <v>#N/A</v>
      </c>
      <c r="AQ201" s="134" t="e">
        <f>(IF(AQ83="Ja",Tabelværdier!$B$67,0)
+VLOOKUP(AQ82,Tabelværdier!$A$66:$B$70,2,FALSE))*1.2*AQ205/Tabelværdier!$B$64-AQ200</f>
        <v>#N/A</v>
      </c>
      <c r="AR201" s="134" t="e">
        <f>(IF(AR83="Ja",Tabelværdier!$B$67,0)
+VLOOKUP(AR82,Tabelværdier!$A$66:$B$70,2,FALSE))*1.2*AR205/Tabelværdier!$B$64-AR200</f>
        <v>#N/A</v>
      </c>
      <c r="AS201" s="134" t="e">
        <f>(IF(AS83="Ja",Tabelværdier!$B$67,0)
+VLOOKUP(AS82,Tabelværdier!$A$66:$B$70,2,FALSE))*1.2*AS205/Tabelværdier!$B$64-AS200</f>
        <v>#N/A</v>
      </c>
      <c r="AT201" s="134" t="e">
        <f>(IF(AT83="Ja",Tabelværdier!$B$67,0)
+VLOOKUP(AT82,Tabelværdier!$A$66:$B$70,2,FALSE))*1.2*AT205/Tabelværdier!$B$64-AT200</f>
        <v>#N/A</v>
      </c>
      <c r="AU201" s="134" t="e">
        <f>(IF(AU83="Ja",Tabelværdier!$B$67,0)
+VLOOKUP(AU82,Tabelværdier!$A$66:$B$70,2,FALSE))*1.2*AU205/Tabelværdier!$B$64-AU200</f>
        <v>#N/A</v>
      </c>
      <c r="AV201" s="134" t="e">
        <f>(IF(AV83="Ja",Tabelværdier!$B$67,0)
+VLOOKUP(AV82,Tabelværdier!$A$66:$B$70,2,FALSE))*1.2*AV205/Tabelværdier!$B$64-AV200</f>
        <v>#N/A</v>
      </c>
      <c r="AW201" s="134" t="e">
        <f>(IF(AW83="Ja",Tabelværdier!$B$67,0)
+VLOOKUP(AW82,Tabelværdier!$A$66:$B$70,2,FALSE))*1.2*AW205/Tabelværdier!$B$64-AW200</f>
        <v>#N/A</v>
      </c>
      <c r="AX201" s="134" t="e">
        <f>(IF(AX83="Ja",Tabelværdier!$B$67,0)
+VLOOKUP(AX82,Tabelværdier!$A$66:$B$70,2,FALSE))*1.2*AX205/Tabelværdier!$B$64-AX200</f>
        <v>#N/A</v>
      </c>
      <c r="AY201" s="134" t="e">
        <f>(IF(AY83="Ja",Tabelværdier!$B$67,0)
+VLOOKUP(AY82,Tabelværdier!$A$66:$B$70,2,FALSE))*1.2*AY205/Tabelværdier!$B$64-AY200</f>
        <v>#N/A</v>
      </c>
      <c r="AZ201" s="134" t="e">
        <f>(IF(AZ83="Ja",Tabelværdier!$B$67,0)
+VLOOKUP(AZ82,Tabelværdier!$A$66:$B$70,2,FALSE))*1.2*AZ205/Tabelværdier!$B$64-AZ200</f>
        <v>#N/A</v>
      </c>
      <c r="BA201" s="134" t="e">
        <f>(IF(BA83="Ja",Tabelværdier!$B$67,0)
+VLOOKUP(BA82,Tabelværdier!$A$66:$B$70,2,FALSE))*1.2*BA205/Tabelværdier!$B$64-BA200</f>
        <v>#N/A</v>
      </c>
      <c r="BB201" s="134" t="e">
        <f>(IF(BB83="Ja",Tabelværdier!$B$67,0)
+VLOOKUP(BB82,Tabelværdier!$A$66:$B$70,2,FALSE))*1.2*BB205/Tabelværdier!$B$64-BB200</f>
        <v>#N/A</v>
      </c>
      <c r="BC201" s="134" t="e">
        <f>(IF(BC83="Ja",Tabelværdier!$B$67,0)
+VLOOKUP(BC82,Tabelværdier!$A$66:$B$70,2,FALSE))*1.2*BC205/Tabelværdier!$B$64-BC200</f>
        <v>#N/A</v>
      </c>
      <c r="BD201" s="134" t="e">
        <f>(IF(BD83="Ja",Tabelværdier!$B$67,0)
+VLOOKUP(BD82,Tabelværdier!$A$66:$B$70,2,FALSE))*1.2*BD205/Tabelværdier!$B$64-BD200</f>
        <v>#N/A</v>
      </c>
      <c r="BE201" s="134" t="e">
        <f>(IF(BE83="Ja",Tabelværdier!$B$67,0)
+VLOOKUP(BE82,Tabelværdier!$A$66:$B$70,2,FALSE))*1.2*BE205/Tabelværdier!$B$64-BE200</f>
        <v>#N/A</v>
      </c>
      <c r="BF201" s="134" t="e">
        <f>(IF(BF83="Ja",Tabelværdier!$B$67,0)
+VLOOKUP(BF82,Tabelværdier!$A$66:$B$70,2,FALSE))*1.2*BF205/Tabelværdier!$B$64-BF200</f>
        <v>#N/A</v>
      </c>
      <c r="BG201" s="134" t="e">
        <f>(IF(BG83="Ja",Tabelværdier!$B$67,0)
+VLOOKUP(BG82,Tabelværdier!$A$66:$B$70,2,FALSE))*1.2*BG205/Tabelværdier!$B$64-BG200</f>
        <v>#N/A</v>
      </c>
      <c r="BH201" s="134" t="e">
        <f>(IF(BH83="Ja",Tabelværdier!$B$67,0)
+VLOOKUP(BH82,Tabelværdier!$A$66:$B$70,2,FALSE))*1.2*BH205/Tabelværdier!$B$64-BH200</f>
        <v>#N/A</v>
      </c>
      <c r="BI201" s="134" t="e">
        <f>(IF(BI83="Ja",Tabelværdier!$B$67,0)
+VLOOKUP(BI82,Tabelværdier!$A$66:$B$70,2,FALSE))*1.2*BI205/Tabelværdier!$B$64-BI200</f>
        <v>#N/A</v>
      </c>
      <c r="BJ201" s="134" t="e">
        <f>(IF(BJ83="Ja",Tabelværdier!$B$67,0)
+VLOOKUP(BJ82,Tabelværdier!$A$66:$B$70,2,FALSE))*1.2*BJ205/Tabelværdier!$B$64-BJ200</f>
        <v>#N/A</v>
      </c>
      <c r="BK201" s="134" t="e">
        <f>(IF(BK83="Ja",Tabelværdier!$B$67,0)
+VLOOKUP(BK82,Tabelværdier!$A$66:$B$70,2,FALSE))*1.2*BK205/Tabelværdier!$B$64-BK200</f>
        <v>#N/A</v>
      </c>
    </row>
    <row r="202" spans="2:63" x14ac:dyDescent="0.4">
      <c r="B202" t="s">
        <v>204</v>
      </c>
      <c r="C202" s="99" t="s">
        <v>444</v>
      </c>
      <c r="D202" s="99" t="s">
        <v>240</v>
      </c>
      <c r="E202" s="135">
        <f>E199*Tabelværdier!$B$74</f>
        <v>1552.6540733585816</v>
      </c>
      <c r="F202" s="135">
        <f>F199*Tabelværdier!$B$74</f>
        <v>732.28805009631878</v>
      </c>
      <c r="G202" s="135">
        <f>G199*Tabelværdier!$B$74</f>
        <v>1369.2210931570767</v>
      </c>
      <c r="H202" s="135">
        <f>H199*Tabelværdier!$B$74</f>
        <v>1386.7386099809949</v>
      </c>
      <c r="I202" s="135" t="e">
        <f>I199*Tabelværdier!$B$74</f>
        <v>#N/A</v>
      </c>
      <c r="J202" s="135" t="e">
        <f>J199*Tabelværdier!$B$74</f>
        <v>#N/A</v>
      </c>
      <c r="K202" s="135" t="e">
        <f>K199*Tabelværdier!$B$74</f>
        <v>#N/A</v>
      </c>
      <c r="L202" s="135" t="e">
        <f>L199*Tabelværdier!$B$74</f>
        <v>#N/A</v>
      </c>
      <c r="M202" s="135" t="e">
        <f>M199*Tabelværdier!$B$74</f>
        <v>#N/A</v>
      </c>
      <c r="N202" s="135" t="e">
        <f>N199*Tabelværdier!$B$74</f>
        <v>#N/A</v>
      </c>
      <c r="O202" s="135" t="e">
        <f>O199*Tabelværdier!$B$74</f>
        <v>#N/A</v>
      </c>
      <c r="P202" s="135" t="e">
        <f>P199*Tabelværdier!$B$74</f>
        <v>#N/A</v>
      </c>
      <c r="Q202" s="135" t="e">
        <f>Q199*Tabelværdier!$B$74</f>
        <v>#N/A</v>
      </c>
      <c r="R202" s="135" t="e">
        <f>R199*Tabelværdier!$B$74</f>
        <v>#N/A</v>
      </c>
      <c r="S202" s="135" t="e">
        <f>S199*Tabelværdier!$B$74</f>
        <v>#N/A</v>
      </c>
      <c r="T202" s="135" t="e">
        <f>T199*Tabelværdier!$B$74</f>
        <v>#N/A</v>
      </c>
      <c r="U202" s="135" t="e">
        <f>U199*Tabelværdier!$B$74</f>
        <v>#N/A</v>
      </c>
      <c r="V202" s="135" t="e">
        <f>V199*Tabelværdier!$B$74</f>
        <v>#N/A</v>
      </c>
      <c r="W202" s="135" t="e">
        <f>W199*Tabelværdier!$B$74</f>
        <v>#N/A</v>
      </c>
      <c r="X202" s="135" t="e">
        <f>X199*Tabelværdier!$B$74</f>
        <v>#N/A</v>
      </c>
      <c r="Y202" s="135" t="e">
        <f>Y199*Tabelværdier!$B$74</f>
        <v>#N/A</v>
      </c>
      <c r="Z202" s="135" t="e">
        <f>Z199*Tabelværdier!$B$74</f>
        <v>#N/A</v>
      </c>
      <c r="AA202" s="135" t="e">
        <f>AA199*Tabelværdier!$B$74</f>
        <v>#N/A</v>
      </c>
      <c r="AB202" s="135" t="e">
        <f>AB199*Tabelværdier!$B$74</f>
        <v>#N/A</v>
      </c>
      <c r="AC202" s="135" t="e">
        <f>AC199*Tabelværdier!$B$74</f>
        <v>#N/A</v>
      </c>
      <c r="AD202" s="135" t="e">
        <f>AD199*Tabelværdier!$B$74</f>
        <v>#N/A</v>
      </c>
      <c r="AE202" s="135" t="e">
        <f>AE199*Tabelværdier!$B$74</f>
        <v>#N/A</v>
      </c>
      <c r="AF202" s="135" t="e">
        <f>AF199*Tabelværdier!$B$74</f>
        <v>#N/A</v>
      </c>
      <c r="AG202" s="135" t="e">
        <f>AG199*Tabelværdier!$B$74</f>
        <v>#N/A</v>
      </c>
      <c r="AH202" s="135" t="e">
        <f>AH199*Tabelværdier!$B$74</f>
        <v>#N/A</v>
      </c>
      <c r="AI202" s="135" t="e">
        <f>AI199*Tabelværdier!$B$74</f>
        <v>#N/A</v>
      </c>
      <c r="AJ202" s="135" t="e">
        <f>AJ199*Tabelværdier!$B$74</f>
        <v>#N/A</v>
      </c>
      <c r="AK202" s="135" t="e">
        <f>AK199*Tabelværdier!$B$74</f>
        <v>#N/A</v>
      </c>
      <c r="AL202" s="135" t="e">
        <f>AL199*Tabelværdier!$B$74</f>
        <v>#N/A</v>
      </c>
      <c r="AM202" s="135" t="e">
        <f>AM199*Tabelværdier!$B$74</f>
        <v>#N/A</v>
      </c>
      <c r="AN202" s="135" t="e">
        <f>AN199*Tabelværdier!$B$74</f>
        <v>#N/A</v>
      </c>
      <c r="AO202" s="135" t="e">
        <f>AO199*Tabelværdier!$B$74</f>
        <v>#N/A</v>
      </c>
      <c r="AP202" s="135" t="e">
        <f>AP199*Tabelværdier!$B$74</f>
        <v>#N/A</v>
      </c>
      <c r="AQ202" s="135" t="e">
        <f>AQ199*Tabelværdier!$B$74</f>
        <v>#N/A</v>
      </c>
      <c r="AR202" s="135" t="e">
        <f>AR199*Tabelværdier!$B$74</f>
        <v>#N/A</v>
      </c>
      <c r="AS202" s="135" t="e">
        <f>AS199*Tabelværdier!$B$74</f>
        <v>#N/A</v>
      </c>
      <c r="AT202" s="135" t="e">
        <f>AT199*Tabelværdier!$B$74</f>
        <v>#N/A</v>
      </c>
      <c r="AU202" s="135" t="e">
        <f>AU199*Tabelværdier!$B$74</f>
        <v>#N/A</v>
      </c>
      <c r="AV202" s="135" t="e">
        <f>AV199*Tabelværdier!$B$74</f>
        <v>#N/A</v>
      </c>
      <c r="AW202" s="135" t="e">
        <f>AW199*Tabelværdier!$B$74</f>
        <v>#N/A</v>
      </c>
      <c r="AX202" s="135" t="e">
        <f>AX199*Tabelværdier!$B$74</f>
        <v>#N/A</v>
      </c>
      <c r="AY202" s="135" t="e">
        <f>AY199*Tabelværdier!$B$74</f>
        <v>#N/A</v>
      </c>
      <c r="AZ202" s="135" t="e">
        <f>AZ199*Tabelværdier!$B$74</f>
        <v>#N/A</v>
      </c>
      <c r="BA202" s="135" t="e">
        <f>BA199*Tabelværdier!$B$74</f>
        <v>#N/A</v>
      </c>
      <c r="BB202" s="135" t="e">
        <f>BB199*Tabelværdier!$B$74</f>
        <v>#N/A</v>
      </c>
      <c r="BC202" s="135" t="e">
        <f>BC199*Tabelværdier!$B$74</f>
        <v>#N/A</v>
      </c>
      <c r="BD202" s="135" t="e">
        <f>BD199*Tabelværdier!$B$74</f>
        <v>#N/A</v>
      </c>
      <c r="BE202" s="135" t="e">
        <f>BE199*Tabelværdier!$B$74</f>
        <v>#N/A</v>
      </c>
      <c r="BF202" s="135" t="e">
        <f>BF199*Tabelværdier!$B$74</f>
        <v>#N/A</v>
      </c>
      <c r="BG202" s="135" t="e">
        <f>BG199*Tabelværdier!$B$74</f>
        <v>#N/A</v>
      </c>
      <c r="BH202" s="135" t="e">
        <f>BH199*Tabelværdier!$B$74</f>
        <v>#N/A</v>
      </c>
      <c r="BI202" s="135" t="e">
        <f>BI199*Tabelværdier!$B$74</f>
        <v>#N/A</v>
      </c>
      <c r="BJ202" s="135" t="e">
        <f>BJ199*Tabelværdier!$B$74</f>
        <v>#N/A</v>
      </c>
      <c r="BK202" s="135" t="e">
        <f>BK199*Tabelværdier!$B$74</f>
        <v>#N/A</v>
      </c>
    </row>
    <row r="203" spans="2:63" x14ac:dyDescent="0.4">
      <c r="B203" t="s">
        <v>205</v>
      </c>
      <c r="C203" s="99" t="s">
        <v>445</v>
      </c>
      <c r="D203" s="99" t="s">
        <v>240</v>
      </c>
      <c r="E203" s="135">
        <f>Tabelværdier!$B$73*(E20+E14+E15+E25)</f>
        <v>980.23125000000005</v>
      </c>
      <c r="F203" s="135">
        <f>Tabelværdier!$B$73*(F20+F14+F15+F25)</f>
        <v>753.91125000000011</v>
      </c>
      <c r="G203" s="135">
        <f>Tabelværdier!$B$73*(G20+G14+G15+G25)</f>
        <v>935.907375</v>
      </c>
      <c r="H203" s="135">
        <f>Tabelværdier!$B$73*(H20+H14+H15+H25)</f>
        <v>902.19225000000006</v>
      </c>
      <c r="I203" s="135" t="e">
        <f>Tabelværdier!$B$73*(I20+I14+I15+I25)</f>
        <v>#VALUE!</v>
      </c>
      <c r="J203" s="135" t="e">
        <f>Tabelværdier!$B$73*(J20+J14+J15+J25)</f>
        <v>#VALUE!</v>
      </c>
      <c r="K203" s="135" t="e">
        <f>Tabelværdier!$B$73*(K20+K14+K15+K25)</f>
        <v>#VALUE!</v>
      </c>
      <c r="L203" s="135" t="e">
        <f>Tabelværdier!$B$73*(L20+L14+L15+L25)</f>
        <v>#VALUE!</v>
      </c>
      <c r="M203" s="135" t="e">
        <f>Tabelværdier!$B$73*(M20+M14+M15+M25)</f>
        <v>#VALUE!</v>
      </c>
      <c r="N203" s="135" t="e">
        <f>Tabelværdier!$B$73*(N20+N14+N15+N25)</f>
        <v>#VALUE!</v>
      </c>
      <c r="O203" s="135" t="e">
        <f>Tabelværdier!$B$73*(O20+O14+O15+O25)</f>
        <v>#VALUE!</v>
      </c>
      <c r="P203" s="135" t="e">
        <f>Tabelværdier!$B$73*(P20+P14+P15+P25)</f>
        <v>#VALUE!</v>
      </c>
      <c r="Q203" s="135" t="e">
        <f>Tabelværdier!$B$73*(Q20+Q14+Q15+Q25)</f>
        <v>#VALUE!</v>
      </c>
      <c r="R203" s="135" t="e">
        <f>Tabelværdier!$B$73*(R20+R14+R15+R25)</f>
        <v>#VALUE!</v>
      </c>
      <c r="S203" s="135" t="e">
        <f>Tabelværdier!$B$73*(S20+S14+S15+S25)</f>
        <v>#VALUE!</v>
      </c>
      <c r="T203" s="135" t="e">
        <f>Tabelværdier!$B$73*(T20+T14+T15+T25)</f>
        <v>#VALUE!</v>
      </c>
      <c r="U203" s="135" t="e">
        <f>Tabelværdier!$B$73*(U20+U14+U15+U25)</f>
        <v>#VALUE!</v>
      </c>
      <c r="V203" s="135" t="e">
        <f>Tabelværdier!$B$73*(V20+V14+V15+V25)</f>
        <v>#VALUE!</v>
      </c>
      <c r="W203" s="135" t="e">
        <f>Tabelværdier!$B$73*(W20+W14+W15+W25)</f>
        <v>#VALUE!</v>
      </c>
      <c r="X203" s="135" t="e">
        <f>Tabelværdier!$B$73*(X20+X14+X15+X25)</f>
        <v>#VALUE!</v>
      </c>
      <c r="Y203" s="135" t="e">
        <f>Tabelværdier!$B$73*(Y20+Y14+Y15+Y25)</f>
        <v>#VALUE!</v>
      </c>
      <c r="Z203" s="135" t="e">
        <f>Tabelværdier!$B$73*(Z20+Z14+Z15+Z25)</f>
        <v>#VALUE!</v>
      </c>
      <c r="AA203" s="135" t="e">
        <f>Tabelværdier!$B$73*(AA20+AA14+AA15+AA25)</f>
        <v>#VALUE!</v>
      </c>
      <c r="AB203" s="135" t="e">
        <f>Tabelværdier!$B$73*(AB20+AB14+AB15+AB25)</f>
        <v>#VALUE!</v>
      </c>
      <c r="AC203" s="135" t="e">
        <f>Tabelværdier!$B$73*(AC20+AC14+AC15+AC25)</f>
        <v>#VALUE!</v>
      </c>
      <c r="AD203" s="135" t="e">
        <f>Tabelværdier!$B$73*(AD20+AD14+AD15+AD25)</f>
        <v>#VALUE!</v>
      </c>
      <c r="AE203" s="135" t="e">
        <f>Tabelværdier!$B$73*(AE20+AE14+AE15+AE25)</f>
        <v>#VALUE!</v>
      </c>
      <c r="AF203" s="135" t="e">
        <f>Tabelværdier!$B$73*(AF20+AF14+AF15+AF25)</f>
        <v>#VALUE!</v>
      </c>
      <c r="AG203" s="135" t="e">
        <f>Tabelværdier!$B$73*(AG20+AG14+AG15+AG25)</f>
        <v>#VALUE!</v>
      </c>
      <c r="AH203" s="135" t="e">
        <f>Tabelværdier!$B$73*(AH20+AH14+AH15+AH25)</f>
        <v>#VALUE!</v>
      </c>
      <c r="AI203" s="135" t="e">
        <f>Tabelværdier!$B$73*(AI20+AI14+AI15+AI25)</f>
        <v>#VALUE!</v>
      </c>
      <c r="AJ203" s="135" t="e">
        <f>Tabelværdier!$B$73*(AJ20+AJ14+AJ15+AJ25)</f>
        <v>#VALUE!</v>
      </c>
      <c r="AK203" s="135" t="e">
        <f>Tabelværdier!$B$73*(AK20+AK14+AK15+AK25)</f>
        <v>#VALUE!</v>
      </c>
      <c r="AL203" s="135" t="e">
        <f>Tabelværdier!$B$73*(AL20+AL14+AL15+AL25)</f>
        <v>#VALUE!</v>
      </c>
      <c r="AM203" s="135" t="e">
        <f>Tabelværdier!$B$73*(AM20+AM14+AM15+AM25)</f>
        <v>#VALUE!</v>
      </c>
      <c r="AN203" s="135" t="e">
        <f>Tabelværdier!$B$73*(AN20+AN14+AN15+AN25)</f>
        <v>#VALUE!</v>
      </c>
      <c r="AO203" s="135" t="e">
        <f>Tabelværdier!$B$73*(AO20+AO14+AO15+AO25)</f>
        <v>#VALUE!</v>
      </c>
      <c r="AP203" s="135" t="e">
        <f>Tabelværdier!$B$73*(AP20+AP14+AP15+AP25)</f>
        <v>#VALUE!</v>
      </c>
      <c r="AQ203" s="135" t="e">
        <f>Tabelværdier!$B$73*(AQ20+AQ14+AQ15+AQ25)</f>
        <v>#VALUE!</v>
      </c>
      <c r="AR203" s="135" t="e">
        <f>Tabelværdier!$B$73*(AR20+AR14+AR15+AR25)</f>
        <v>#VALUE!</v>
      </c>
      <c r="AS203" s="135" t="e">
        <f>Tabelværdier!$B$73*(AS20+AS14+AS15+AS25)</f>
        <v>#VALUE!</v>
      </c>
      <c r="AT203" s="135" t="e">
        <f>Tabelværdier!$B$73*(AT20+AT14+AT15+AT25)</f>
        <v>#VALUE!</v>
      </c>
      <c r="AU203" s="135" t="e">
        <f>Tabelværdier!$B$73*(AU20+AU14+AU15+AU25)</f>
        <v>#VALUE!</v>
      </c>
      <c r="AV203" s="135" t="e">
        <f>Tabelværdier!$B$73*(AV20+AV14+AV15+AV25)</f>
        <v>#VALUE!</v>
      </c>
      <c r="AW203" s="135" t="e">
        <f>Tabelværdier!$B$73*(AW20+AW14+AW15+AW25)</f>
        <v>#VALUE!</v>
      </c>
      <c r="AX203" s="135" t="e">
        <f>Tabelværdier!$B$73*(AX20+AX14+AX15+AX25)</f>
        <v>#VALUE!</v>
      </c>
      <c r="AY203" s="135" t="e">
        <f>Tabelværdier!$B$73*(AY20+AY14+AY15+AY25)</f>
        <v>#VALUE!</v>
      </c>
      <c r="AZ203" s="135" t="e">
        <f>Tabelværdier!$B$73*(AZ20+AZ14+AZ15+AZ25)</f>
        <v>#VALUE!</v>
      </c>
      <c r="BA203" s="135" t="e">
        <f>Tabelværdier!$B$73*(BA20+BA14+BA15+BA25)</f>
        <v>#VALUE!</v>
      </c>
      <c r="BB203" s="135" t="e">
        <f>Tabelværdier!$B$73*(BB20+BB14+BB15+BB25)</f>
        <v>#VALUE!</v>
      </c>
      <c r="BC203" s="135" t="e">
        <f>Tabelværdier!$B$73*(BC20+BC14+BC15+BC25)</f>
        <v>#VALUE!</v>
      </c>
      <c r="BD203" s="135" t="e">
        <f>Tabelværdier!$B$73*(BD20+BD14+BD15+BD25)</f>
        <v>#VALUE!</v>
      </c>
      <c r="BE203" s="135" t="e">
        <f>Tabelværdier!$B$73*(BE20+BE14+BE15+BE25)</f>
        <v>#VALUE!</v>
      </c>
      <c r="BF203" s="135" t="e">
        <f>Tabelværdier!$B$73*(BF20+BF14+BF15+BF25)</f>
        <v>#VALUE!</v>
      </c>
      <c r="BG203" s="135" t="e">
        <f>Tabelværdier!$B$73*(BG20+BG14+BG15+BG25)</f>
        <v>#VALUE!</v>
      </c>
      <c r="BH203" s="135" t="e">
        <f>Tabelværdier!$B$73*(BH20+BH14+BH15+BH25)</f>
        <v>#VALUE!</v>
      </c>
      <c r="BI203" s="135" t="e">
        <f>Tabelværdier!$B$73*(BI20+BI14+BI15+BI25)</f>
        <v>#VALUE!</v>
      </c>
      <c r="BJ203" s="135" t="e">
        <f>Tabelværdier!$B$73*(BJ20+BJ14+BJ15+BJ25)</f>
        <v>#VALUE!</v>
      </c>
      <c r="BK203" s="135" t="e">
        <f>Tabelværdier!$B$73*(BK20+BK14+BK15+BK25)</f>
        <v>#VALUE!</v>
      </c>
    </row>
    <row r="204" spans="2:63" x14ac:dyDescent="0.4">
      <c r="B204" t="s">
        <v>206</v>
      </c>
      <c r="C204" s="99" t="s">
        <v>428</v>
      </c>
      <c r="D204" s="99" t="s">
        <v>242</v>
      </c>
      <c r="E204" s="134">
        <f t="shared" ref="E204:AJ204" si="95">E198*1000/(E14*3600)</f>
        <v>98.519473838734598</v>
      </c>
      <c r="F204" s="134">
        <f t="shared" si="95"/>
        <v>45.031454236812571</v>
      </c>
      <c r="G204" s="134">
        <f t="shared" si="95"/>
        <v>83.274074249872001</v>
      </c>
      <c r="H204" s="134">
        <f t="shared" si="95"/>
        <v>106.95436685897435</v>
      </c>
      <c r="I204" s="134" t="e">
        <f t="shared" si="95"/>
        <v>#N/A</v>
      </c>
      <c r="J204" s="134" t="e">
        <f t="shared" si="95"/>
        <v>#N/A</v>
      </c>
      <c r="K204" s="134" t="e">
        <f t="shared" si="95"/>
        <v>#N/A</v>
      </c>
      <c r="L204" s="134" t="e">
        <f t="shared" si="95"/>
        <v>#N/A</v>
      </c>
      <c r="M204" s="134" t="e">
        <f t="shared" si="95"/>
        <v>#N/A</v>
      </c>
      <c r="N204" s="134" t="e">
        <f t="shared" si="95"/>
        <v>#N/A</v>
      </c>
      <c r="O204" s="134" t="e">
        <f t="shared" si="95"/>
        <v>#N/A</v>
      </c>
      <c r="P204" s="134" t="e">
        <f t="shared" si="95"/>
        <v>#N/A</v>
      </c>
      <c r="Q204" s="134" t="e">
        <f t="shared" si="95"/>
        <v>#N/A</v>
      </c>
      <c r="R204" s="134" t="e">
        <f t="shared" si="95"/>
        <v>#N/A</v>
      </c>
      <c r="S204" s="134" t="e">
        <f t="shared" si="95"/>
        <v>#N/A</v>
      </c>
      <c r="T204" s="134" t="e">
        <f t="shared" si="95"/>
        <v>#N/A</v>
      </c>
      <c r="U204" s="134" t="e">
        <f t="shared" si="95"/>
        <v>#N/A</v>
      </c>
      <c r="V204" s="134" t="e">
        <f t="shared" si="95"/>
        <v>#N/A</v>
      </c>
      <c r="W204" s="134" t="e">
        <f t="shared" si="95"/>
        <v>#N/A</v>
      </c>
      <c r="X204" s="134" t="e">
        <f t="shared" si="95"/>
        <v>#N/A</v>
      </c>
      <c r="Y204" s="134" t="e">
        <f t="shared" si="95"/>
        <v>#N/A</v>
      </c>
      <c r="Z204" s="134" t="e">
        <f t="shared" si="95"/>
        <v>#N/A</v>
      </c>
      <c r="AA204" s="134" t="e">
        <f t="shared" si="95"/>
        <v>#N/A</v>
      </c>
      <c r="AB204" s="134" t="e">
        <f t="shared" si="95"/>
        <v>#N/A</v>
      </c>
      <c r="AC204" s="134" t="e">
        <f t="shared" si="95"/>
        <v>#N/A</v>
      </c>
      <c r="AD204" s="134" t="e">
        <f t="shared" si="95"/>
        <v>#N/A</v>
      </c>
      <c r="AE204" s="134" t="e">
        <f t="shared" si="95"/>
        <v>#N/A</v>
      </c>
      <c r="AF204" s="134" t="e">
        <f t="shared" si="95"/>
        <v>#N/A</v>
      </c>
      <c r="AG204" s="134" t="e">
        <f t="shared" si="95"/>
        <v>#N/A</v>
      </c>
      <c r="AH204" s="134" t="e">
        <f t="shared" si="95"/>
        <v>#N/A</v>
      </c>
      <c r="AI204" s="134" t="e">
        <f t="shared" si="95"/>
        <v>#N/A</v>
      </c>
      <c r="AJ204" s="134" t="e">
        <f t="shared" si="95"/>
        <v>#N/A</v>
      </c>
      <c r="AK204" s="134" t="e">
        <f t="shared" ref="AK204:BK204" si="96">AK198*1000/(AK14*3600)</f>
        <v>#N/A</v>
      </c>
      <c r="AL204" s="134" t="e">
        <f t="shared" si="96"/>
        <v>#N/A</v>
      </c>
      <c r="AM204" s="134" t="e">
        <f t="shared" si="96"/>
        <v>#N/A</v>
      </c>
      <c r="AN204" s="134" t="e">
        <f t="shared" si="96"/>
        <v>#N/A</v>
      </c>
      <c r="AO204" s="134" t="e">
        <f t="shared" si="96"/>
        <v>#N/A</v>
      </c>
      <c r="AP204" s="134" t="e">
        <f t="shared" si="96"/>
        <v>#N/A</v>
      </c>
      <c r="AQ204" s="134" t="e">
        <f t="shared" si="96"/>
        <v>#N/A</v>
      </c>
      <c r="AR204" s="134" t="e">
        <f t="shared" si="96"/>
        <v>#N/A</v>
      </c>
      <c r="AS204" s="134" t="e">
        <f t="shared" si="96"/>
        <v>#N/A</v>
      </c>
      <c r="AT204" s="134" t="e">
        <f t="shared" si="96"/>
        <v>#N/A</v>
      </c>
      <c r="AU204" s="134" t="e">
        <f t="shared" si="96"/>
        <v>#N/A</v>
      </c>
      <c r="AV204" s="134" t="e">
        <f t="shared" si="96"/>
        <v>#N/A</v>
      </c>
      <c r="AW204" s="134" t="e">
        <f t="shared" si="96"/>
        <v>#N/A</v>
      </c>
      <c r="AX204" s="134" t="e">
        <f t="shared" si="96"/>
        <v>#N/A</v>
      </c>
      <c r="AY204" s="134" t="e">
        <f t="shared" si="96"/>
        <v>#N/A</v>
      </c>
      <c r="AZ204" s="134" t="e">
        <f t="shared" si="96"/>
        <v>#N/A</v>
      </c>
      <c r="BA204" s="134" t="e">
        <f t="shared" si="96"/>
        <v>#N/A</v>
      </c>
      <c r="BB204" s="134" t="e">
        <f t="shared" si="96"/>
        <v>#N/A</v>
      </c>
      <c r="BC204" s="134" t="e">
        <f t="shared" si="96"/>
        <v>#N/A</v>
      </c>
      <c r="BD204" s="134" t="e">
        <f t="shared" si="96"/>
        <v>#N/A</v>
      </c>
      <c r="BE204" s="134" t="e">
        <f t="shared" si="96"/>
        <v>#N/A</v>
      </c>
      <c r="BF204" s="134" t="e">
        <f t="shared" si="96"/>
        <v>#N/A</v>
      </c>
      <c r="BG204" s="134" t="e">
        <f t="shared" si="96"/>
        <v>#N/A</v>
      </c>
      <c r="BH204" s="134" t="e">
        <f t="shared" si="96"/>
        <v>#N/A</v>
      </c>
      <c r="BI204" s="134" t="e">
        <f t="shared" si="96"/>
        <v>#N/A</v>
      </c>
      <c r="BJ204" s="134" t="e">
        <f t="shared" si="96"/>
        <v>#N/A</v>
      </c>
      <c r="BK204" s="134" t="e">
        <f t="shared" si="96"/>
        <v>#N/A</v>
      </c>
    </row>
    <row r="205" spans="2:63" x14ac:dyDescent="0.4">
      <c r="B205" t="s">
        <v>207</v>
      </c>
      <c r="C205" s="99" t="s">
        <v>446</v>
      </c>
      <c r="D205" s="99" t="s">
        <v>239</v>
      </c>
      <c r="E205" s="133">
        <f>Tabelværdier!$B$64*MIN(Tabelværdier!$B$65,E28)*0.75</f>
        <v>1650</v>
      </c>
      <c r="F205" s="133">
        <f>Tabelværdier!$B$64*MIN(Tabelværdier!$B$65,F28)*0.75</f>
        <v>1650</v>
      </c>
      <c r="G205" s="133">
        <f>Tabelværdier!$B$64*MIN(Tabelværdier!$B$65,G28)*0.75</f>
        <v>1650</v>
      </c>
      <c r="H205" s="133">
        <f>Tabelværdier!$B$64*MIN(Tabelværdier!$B$65,H28)*0.75</f>
        <v>1650</v>
      </c>
      <c r="I205" s="133" t="e">
        <f>Tabelværdier!$B$64*MIN(Tabelværdier!$B$65,I28)*0.75</f>
        <v>#VALUE!</v>
      </c>
      <c r="J205" s="133" t="e">
        <f>Tabelværdier!$B$64*MIN(Tabelværdier!$B$65,J28)*0.75</f>
        <v>#VALUE!</v>
      </c>
      <c r="K205" s="133" t="e">
        <f>Tabelværdier!$B$64*MIN(Tabelværdier!$B$65,K28)*0.75</f>
        <v>#VALUE!</v>
      </c>
      <c r="L205" s="133" t="e">
        <f>Tabelværdier!$B$64*MIN(Tabelværdier!$B$65,L28)*0.75</f>
        <v>#VALUE!</v>
      </c>
      <c r="M205" s="133" t="e">
        <f>Tabelværdier!$B$64*MIN(Tabelværdier!$B$65,M28)*0.75</f>
        <v>#VALUE!</v>
      </c>
      <c r="N205" s="133" t="e">
        <f>Tabelværdier!$B$64*MIN(Tabelværdier!$B$65,N28)*0.75</f>
        <v>#VALUE!</v>
      </c>
      <c r="O205" s="133" t="e">
        <f>Tabelværdier!$B$64*MIN(Tabelværdier!$B$65,O28)*0.75</f>
        <v>#VALUE!</v>
      </c>
      <c r="P205" s="133" t="e">
        <f>Tabelværdier!$B$64*MIN(Tabelværdier!$B$65,P28)*0.75</f>
        <v>#VALUE!</v>
      </c>
      <c r="Q205" s="133" t="e">
        <f>Tabelværdier!$B$64*MIN(Tabelværdier!$B$65,Q28)*0.75</f>
        <v>#VALUE!</v>
      </c>
      <c r="R205" s="133" t="e">
        <f>Tabelværdier!$B$64*MIN(Tabelværdier!$B$65,R28)*0.75</f>
        <v>#VALUE!</v>
      </c>
      <c r="S205" s="133" t="e">
        <f>Tabelværdier!$B$64*MIN(Tabelværdier!$B$65,S28)*0.75</f>
        <v>#VALUE!</v>
      </c>
      <c r="T205" s="133" t="e">
        <f>Tabelværdier!$B$64*MIN(Tabelværdier!$B$65,T28)*0.75</f>
        <v>#VALUE!</v>
      </c>
      <c r="U205" s="133" t="e">
        <f>Tabelværdier!$B$64*MIN(Tabelværdier!$B$65,U28)*0.75</f>
        <v>#VALUE!</v>
      </c>
      <c r="V205" s="133" t="e">
        <f>Tabelværdier!$B$64*MIN(Tabelværdier!$B$65,V28)*0.75</f>
        <v>#VALUE!</v>
      </c>
      <c r="W205" s="133" t="e">
        <f>Tabelværdier!$B$64*MIN(Tabelværdier!$B$65,W28)*0.75</f>
        <v>#VALUE!</v>
      </c>
      <c r="X205" s="133" t="e">
        <f>Tabelværdier!$B$64*MIN(Tabelværdier!$B$65,X28)*0.75</f>
        <v>#VALUE!</v>
      </c>
      <c r="Y205" s="133" t="e">
        <f>Tabelværdier!$B$64*MIN(Tabelværdier!$B$65,Y28)*0.75</f>
        <v>#VALUE!</v>
      </c>
      <c r="Z205" s="133" t="e">
        <f>Tabelværdier!$B$64*MIN(Tabelværdier!$B$65,Z28)*0.75</f>
        <v>#VALUE!</v>
      </c>
      <c r="AA205" s="133" t="e">
        <f>Tabelværdier!$B$64*MIN(Tabelværdier!$B$65,AA28)*0.75</f>
        <v>#VALUE!</v>
      </c>
      <c r="AB205" s="133" t="e">
        <f>Tabelværdier!$B$64*MIN(Tabelværdier!$B$65,AB28)*0.75</f>
        <v>#VALUE!</v>
      </c>
      <c r="AC205" s="133" t="e">
        <f>Tabelværdier!$B$64*MIN(Tabelværdier!$B$65,AC28)*0.75</f>
        <v>#VALUE!</v>
      </c>
      <c r="AD205" s="133" t="e">
        <f>Tabelværdier!$B$64*MIN(Tabelværdier!$B$65,AD28)*0.75</f>
        <v>#VALUE!</v>
      </c>
      <c r="AE205" s="133" t="e">
        <f>Tabelværdier!$B$64*MIN(Tabelværdier!$B$65,AE28)*0.75</f>
        <v>#VALUE!</v>
      </c>
      <c r="AF205" s="133" t="e">
        <f>Tabelværdier!$B$64*MIN(Tabelværdier!$B$65,AF28)*0.75</f>
        <v>#VALUE!</v>
      </c>
      <c r="AG205" s="133" t="e">
        <f>Tabelværdier!$B$64*MIN(Tabelværdier!$B$65,AG28)*0.75</f>
        <v>#VALUE!</v>
      </c>
      <c r="AH205" s="133" t="e">
        <f>Tabelværdier!$B$64*MIN(Tabelværdier!$B$65,AH28)*0.75</f>
        <v>#VALUE!</v>
      </c>
      <c r="AI205" s="133" t="e">
        <f>Tabelværdier!$B$64*MIN(Tabelværdier!$B$65,AI28)*0.75</f>
        <v>#VALUE!</v>
      </c>
      <c r="AJ205" s="133" t="e">
        <f>Tabelværdier!$B$64*MIN(Tabelværdier!$B$65,AJ28)*0.75</f>
        <v>#VALUE!</v>
      </c>
      <c r="AK205" s="133" t="e">
        <f>Tabelværdier!$B$64*MIN(Tabelværdier!$B$65,AK28)*0.75</f>
        <v>#VALUE!</v>
      </c>
      <c r="AL205" s="133" t="e">
        <f>Tabelværdier!$B$64*MIN(Tabelværdier!$B$65,AL28)*0.75</f>
        <v>#VALUE!</v>
      </c>
      <c r="AM205" s="133" t="e">
        <f>Tabelværdier!$B$64*MIN(Tabelværdier!$B$65,AM28)*0.75</f>
        <v>#VALUE!</v>
      </c>
      <c r="AN205" s="133" t="e">
        <f>Tabelværdier!$B$64*MIN(Tabelværdier!$B$65,AN28)*0.75</f>
        <v>#VALUE!</v>
      </c>
      <c r="AO205" s="133" t="e">
        <f>Tabelværdier!$B$64*MIN(Tabelværdier!$B$65,AO28)*0.75</f>
        <v>#VALUE!</v>
      </c>
      <c r="AP205" s="133" t="e">
        <f>Tabelværdier!$B$64*MIN(Tabelværdier!$B$65,AP28)*0.75</f>
        <v>#VALUE!</v>
      </c>
      <c r="AQ205" s="133" t="e">
        <f>Tabelværdier!$B$64*MIN(Tabelværdier!$B$65,AQ28)*0.75</f>
        <v>#VALUE!</v>
      </c>
      <c r="AR205" s="133" t="e">
        <f>Tabelværdier!$B$64*MIN(Tabelværdier!$B$65,AR28)*0.75</f>
        <v>#VALUE!</v>
      </c>
      <c r="AS205" s="133" t="e">
        <f>Tabelværdier!$B$64*MIN(Tabelværdier!$B$65,AS28)*0.75</f>
        <v>#VALUE!</v>
      </c>
      <c r="AT205" s="133" t="e">
        <f>Tabelværdier!$B$64*MIN(Tabelværdier!$B$65,AT28)*0.75</f>
        <v>#VALUE!</v>
      </c>
      <c r="AU205" s="133" t="e">
        <f>Tabelværdier!$B$64*MIN(Tabelværdier!$B$65,AU28)*0.75</f>
        <v>#VALUE!</v>
      </c>
      <c r="AV205" s="133" t="e">
        <f>Tabelværdier!$B$64*MIN(Tabelværdier!$B$65,AV28)*0.75</f>
        <v>#VALUE!</v>
      </c>
      <c r="AW205" s="133" t="e">
        <f>Tabelværdier!$B$64*MIN(Tabelværdier!$B$65,AW28)*0.75</f>
        <v>#VALUE!</v>
      </c>
      <c r="AX205" s="133" t="e">
        <f>Tabelværdier!$B$64*MIN(Tabelværdier!$B$65,AX28)*0.75</f>
        <v>#VALUE!</v>
      </c>
      <c r="AY205" s="133" t="e">
        <f>Tabelværdier!$B$64*MIN(Tabelværdier!$B$65,AY28)*0.75</f>
        <v>#VALUE!</v>
      </c>
      <c r="AZ205" s="133" t="e">
        <f>Tabelværdier!$B$64*MIN(Tabelværdier!$B$65,AZ28)*0.75</f>
        <v>#VALUE!</v>
      </c>
      <c r="BA205" s="133" t="e">
        <f>Tabelværdier!$B$64*MIN(Tabelværdier!$B$65,BA28)*0.75</f>
        <v>#VALUE!</v>
      </c>
      <c r="BB205" s="133" t="e">
        <f>Tabelværdier!$B$64*MIN(Tabelværdier!$B$65,BB28)*0.75</f>
        <v>#VALUE!</v>
      </c>
      <c r="BC205" s="133" t="e">
        <f>Tabelværdier!$B$64*MIN(Tabelværdier!$B$65,BC28)*0.75</f>
        <v>#VALUE!</v>
      </c>
      <c r="BD205" s="133" t="e">
        <f>Tabelværdier!$B$64*MIN(Tabelværdier!$B$65,BD28)*0.75</f>
        <v>#VALUE!</v>
      </c>
      <c r="BE205" s="133" t="e">
        <f>Tabelværdier!$B$64*MIN(Tabelværdier!$B$65,BE28)*0.75</f>
        <v>#VALUE!</v>
      </c>
      <c r="BF205" s="133" t="e">
        <f>Tabelværdier!$B$64*MIN(Tabelværdier!$B$65,BF28)*0.75</f>
        <v>#VALUE!</v>
      </c>
      <c r="BG205" s="133" t="e">
        <f>Tabelværdier!$B$64*MIN(Tabelværdier!$B$65,BG28)*0.75</f>
        <v>#VALUE!</v>
      </c>
      <c r="BH205" s="133" t="e">
        <f>Tabelværdier!$B$64*MIN(Tabelværdier!$B$65,BH28)*0.75</f>
        <v>#VALUE!</v>
      </c>
      <c r="BI205" s="133" t="e">
        <f>Tabelværdier!$B$64*MIN(Tabelværdier!$B$65,BI28)*0.75</f>
        <v>#VALUE!</v>
      </c>
      <c r="BJ205" s="133" t="e">
        <f>Tabelværdier!$B$64*MIN(Tabelværdier!$B$65,BJ28)*0.75</f>
        <v>#VALUE!</v>
      </c>
      <c r="BK205" s="133" t="e">
        <f>Tabelværdier!$B$64*MIN(Tabelværdier!$B$65,BK28)*0.75</f>
        <v>#VALUE!</v>
      </c>
    </row>
    <row r="206" spans="2:63" x14ac:dyDescent="0.4">
      <c r="B206" s="394" t="s">
        <v>208</v>
      </c>
      <c r="C206" s="99" t="s">
        <v>221</v>
      </c>
      <c r="D206" s="99" t="s">
        <v>218</v>
      </c>
      <c r="E206" s="134">
        <f t="shared" ref="E206:H209" si="97">E16</f>
        <v>32.96</v>
      </c>
      <c r="F206" s="134">
        <f t="shared" si="97"/>
        <v>22.66</v>
      </c>
      <c r="G206" s="134">
        <f t="shared" si="97"/>
        <v>32.96</v>
      </c>
      <c r="H206" s="134">
        <f t="shared" si="97"/>
        <v>33.99</v>
      </c>
      <c r="I206" s="134" t="e">
        <f t="shared" ref="I206:AN206" si="98">I16</f>
        <v>#VALUE!</v>
      </c>
      <c r="J206" s="134" t="e">
        <f t="shared" si="98"/>
        <v>#VALUE!</v>
      </c>
      <c r="K206" s="134" t="e">
        <f t="shared" si="98"/>
        <v>#VALUE!</v>
      </c>
      <c r="L206" s="134" t="e">
        <f t="shared" si="98"/>
        <v>#VALUE!</v>
      </c>
      <c r="M206" s="134" t="e">
        <f t="shared" si="98"/>
        <v>#VALUE!</v>
      </c>
      <c r="N206" s="134" t="e">
        <f t="shared" si="98"/>
        <v>#VALUE!</v>
      </c>
      <c r="O206" s="134" t="e">
        <f t="shared" si="98"/>
        <v>#VALUE!</v>
      </c>
      <c r="P206" s="134" t="e">
        <f t="shared" si="98"/>
        <v>#VALUE!</v>
      </c>
      <c r="Q206" s="134" t="e">
        <f t="shared" si="98"/>
        <v>#VALUE!</v>
      </c>
      <c r="R206" s="134" t="e">
        <f t="shared" si="98"/>
        <v>#VALUE!</v>
      </c>
      <c r="S206" s="134" t="e">
        <f t="shared" si="98"/>
        <v>#VALUE!</v>
      </c>
      <c r="T206" s="134" t="e">
        <f t="shared" si="98"/>
        <v>#VALUE!</v>
      </c>
      <c r="U206" s="134" t="e">
        <f t="shared" si="98"/>
        <v>#VALUE!</v>
      </c>
      <c r="V206" s="134" t="e">
        <f t="shared" si="98"/>
        <v>#VALUE!</v>
      </c>
      <c r="W206" s="134" t="e">
        <f t="shared" si="98"/>
        <v>#VALUE!</v>
      </c>
      <c r="X206" s="134" t="e">
        <f t="shared" si="98"/>
        <v>#VALUE!</v>
      </c>
      <c r="Y206" s="134" t="e">
        <f t="shared" si="98"/>
        <v>#VALUE!</v>
      </c>
      <c r="Z206" s="134" t="e">
        <f t="shared" si="98"/>
        <v>#VALUE!</v>
      </c>
      <c r="AA206" s="134" t="e">
        <f t="shared" si="98"/>
        <v>#VALUE!</v>
      </c>
      <c r="AB206" s="134" t="e">
        <f t="shared" si="98"/>
        <v>#VALUE!</v>
      </c>
      <c r="AC206" s="134" t="e">
        <f t="shared" si="98"/>
        <v>#VALUE!</v>
      </c>
      <c r="AD206" s="134" t="e">
        <f t="shared" si="98"/>
        <v>#VALUE!</v>
      </c>
      <c r="AE206" s="134" t="e">
        <f t="shared" si="98"/>
        <v>#VALUE!</v>
      </c>
      <c r="AF206" s="134" t="e">
        <f t="shared" si="98"/>
        <v>#VALUE!</v>
      </c>
      <c r="AG206" s="134" t="e">
        <f t="shared" si="98"/>
        <v>#VALUE!</v>
      </c>
      <c r="AH206" s="134" t="e">
        <f t="shared" si="98"/>
        <v>#VALUE!</v>
      </c>
      <c r="AI206" s="134" t="e">
        <f t="shared" si="98"/>
        <v>#VALUE!</v>
      </c>
      <c r="AJ206" s="134" t="e">
        <f t="shared" si="98"/>
        <v>#VALUE!</v>
      </c>
      <c r="AK206" s="134" t="e">
        <f t="shared" si="98"/>
        <v>#VALUE!</v>
      </c>
      <c r="AL206" s="134" t="e">
        <f t="shared" si="98"/>
        <v>#VALUE!</v>
      </c>
      <c r="AM206" s="134" t="e">
        <f t="shared" si="98"/>
        <v>#VALUE!</v>
      </c>
      <c r="AN206" s="134" t="e">
        <f t="shared" si="98"/>
        <v>#VALUE!</v>
      </c>
      <c r="AO206" s="134" t="e">
        <f t="shared" ref="AO206:BF206" si="99">AO16</f>
        <v>#VALUE!</v>
      </c>
      <c r="AP206" s="134" t="e">
        <f t="shared" si="99"/>
        <v>#VALUE!</v>
      </c>
      <c r="AQ206" s="134" t="e">
        <f t="shared" si="99"/>
        <v>#VALUE!</v>
      </c>
      <c r="AR206" s="134" t="e">
        <f t="shared" si="99"/>
        <v>#VALUE!</v>
      </c>
      <c r="AS206" s="134" t="e">
        <f t="shared" si="99"/>
        <v>#VALUE!</v>
      </c>
      <c r="AT206" s="134" t="e">
        <f t="shared" si="99"/>
        <v>#VALUE!</v>
      </c>
      <c r="AU206" s="134" t="e">
        <f t="shared" si="99"/>
        <v>#VALUE!</v>
      </c>
      <c r="AV206" s="134" t="e">
        <f t="shared" si="99"/>
        <v>#VALUE!</v>
      </c>
      <c r="AW206" s="134" t="e">
        <f t="shared" si="99"/>
        <v>#VALUE!</v>
      </c>
      <c r="AX206" s="134" t="e">
        <f t="shared" si="99"/>
        <v>#VALUE!</v>
      </c>
      <c r="AY206" s="134" t="e">
        <f t="shared" si="99"/>
        <v>#VALUE!</v>
      </c>
      <c r="AZ206" s="134" t="e">
        <f t="shared" si="99"/>
        <v>#VALUE!</v>
      </c>
      <c r="BA206" s="134" t="e">
        <f t="shared" si="99"/>
        <v>#VALUE!</v>
      </c>
      <c r="BB206" s="134" t="e">
        <f t="shared" si="99"/>
        <v>#VALUE!</v>
      </c>
      <c r="BC206" s="134" t="e">
        <f t="shared" si="99"/>
        <v>#VALUE!</v>
      </c>
      <c r="BD206" s="134" t="e">
        <f t="shared" si="99"/>
        <v>#VALUE!</v>
      </c>
      <c r="BE206" s="134" t="e">
        <f t="shared" si="99"/>
        <v>#VALUE!</v>
      </c>
      <c r="BF206" s="134" t="e">
        <f t="shared" si="99"/>
        <v>#VALUE!</v>
      </c>
      <c r="BG206" s="134" t="e">
        <f t="shared" ref="BG206:BK209" si="100">BG16</f>
        <v>#VALUE!</v>
      </c>
      <c r="BH206" s="134" t="e">
        <f t="shared" si="100"/>
        <v>#VALUE!</v>
      </c>
      <c r="BI206" s="134" t="e">
        <f t="shared" si="100"/>
        <v>#VALUE!</v>
      </c>
      <c r="BJ206" s="134" t="e">
        <f t="shared" si="100"/>
        <v>#VALUE!</v>
      </c>
      <c r="BK206" s="134" t="e">
        <f t="shared" si="100"/>
        <v>#VALUE!</v>
      </c>
    </row>
    <row r="207" spans="2:63" x14ac:dyDescent="0.4">
      <c r="B207" s="394"/>
      <c r="C207" s="99" t="s">
        <v>222</v>
      </c>
      <c r="D207" s="99" t="s">
        <v>218</v>
      </c>
      <c r="E207" s="134">
        <f t="shared" si="97"/>
        <v>24.0822</v>
      </c>
      <c r="F207" s="134">
        <f t="shared" si="97"/>
        <v>24.0822</v>
      </c>
      <c r="G207" s="134">
        <f t="shared" si="97"/>
        <v>24.0822</v>
      </c>
      <c r="H207" s="134">
        <f t="shared" si="97"/>
        <v>24.0822</v>
      </c>
      <c r="I207" s="134" t="e">
        <f>I17</f>
        <v>#VALUE!</v>
      </c>
      <c r="J207" s="134" t="e">
        <f t="shared" ref="J207:AS207" si="101">J17</f>
        <v>#VALUE!</v>
      </c>
      <c r="K207" s="134" t="e">
        <f t="shared" si="101"/>
        <v>#VALUE!</v>
      </c>
      <c r="L207" s="134" t="e">
        <f t="shared" si="101"/>
        <v>#VALUE!</v>
      </c>
      <c r="M207" s="134" t="e">
        <f t="shared" si="101"/>
        <v>#VALUE!</v>
      </c>
      <c r="N207" s="134" t="e">
        <f t="shared" si="101"/>
        <v>#VALUE!</v>
      </c>
      <c r="O207" s="134" t="e">
        <f t="shared" si="101"/>
        <v>#VALUE!</v>
      </c>
      <c r="P207" s="134" t="e">
        <f t="shared" si="101"/>
        <v>#VALUE!</v>
      </c>
      <c r="Q207" s="134" t="e">
        <f t="shared" si="101"/>
        <v>#VALUE!</v>
      </c>
      <c r="R207" s="134" t="e">
        <f t="shared" si="101"/>
        <v>#VALUE!</v>
      </c>
      <c r="S207" s="134" t="e">
        <f t="shared" si="101"/>
        <v>#VALUE!</v>
      </c>
      <c r="T207" s="134" t="e">
        <f t="shared" si="101"/>
        <v>#VALUE!</v>
      </c>
      <c r="U207" s="134" t="e">
        <f t="shared" si="101"/>
        <v>#VALUE!</v>
      </c>
      <c r="V207" s="134" t="e">
        <f t="shared" si="101"/>
        <v>#VALUE!</v>
      </c>
      <c r="W207" s="134" t="e">
        <f t="shared" si="101"/>
        <v>#VALUE!</v>
      </c>
      <c r="X207" s="134" t="e">
        <f t="shared" si="101"/>
        <v>#VALUE!</v>
      </c>
      <c r="Y207" s="134" t="e">
        <f t="shared" si="101"/>
        <v>#VALUE!</v>
      </c>
      <c r="Z207" s="134" t="e">
        <f t="shared" si="101"/>
        <v>#VALUE!</v>
      </c>
      <c r="AA207" s="134" t="e">
        <f t="shared" si="101"/>
        <v>#VALUE!</v>
      </c>
      <c r="AB207" s="134" t="e">
        <f t="shared" si="101"/>
        <v>#VALUE!</v>
      </c>
      <c r="AC207" s="134" t="e">
        <f t="shared" si="101"/>
        <v>#VALUE!</v>
      </c>
      <c r="AD207" s="134" t="e">
        <f t="shared" si="101"/>
        <v>#VALUE!</v>
      </c>
      <c r="AE207" s="134" t="e">
        <f t="shared" si="101"/>
        <v>#VALUE!</v>
      </c>
      <c r="AF207" s="134" t="e">
        <f t="shared" si="101"/>
        <v>#VALUE!</v>
      </c>
      <c r="AG207" s="134" t="e">
        <f t="shared" si="101"/>
        <v>#VALUE!</v>
      </c>
      <c r="AH207" s="134" t="e">
        <f t="shared" si="101"/>
        <v>#VALUE!</v>
      </c>
      <c r="AI207" s="134" t="e">
        <f t="shared" si="101"/>
        <v>#VALUE!</v>
      </c>
      <c r="AJ207" s="134" t="e">
        <f t="shared" si="101"/>
        <v>#VALUE!</v>
      </c>
      <c r="AK207" s="134" t="e">
        <f t="shared" si="101"/>
        <v>#VALUE!</v>
      </c>
      <c r="AL207" s="134" t="e">
        <f t="shared" si="101"/>
        <v>#VALUE!</v>
      </c>
      <c r="AM207" s="134" t="e">
        <f t="shared" si="101"/>
        <v>#VALUE!</v>
      </c>
      <c r="AN207" s="134" t="e">
        <f t="shared" si="101"/>
        <v>#VALUE!</v>
      </c>
      <c r="AO207" s="134" t="e">
        <f t="shared" si="101"/>
        <v>#VALUE!</v>
      </c>
      <c r="AP207" s="134" t="e">
        <f t="shared" si="101"/>
        <v>#VALUE!</v>
      </c>
      <c r="AQ207" s="134" t="e">
        <f t="shared" si="101"/>
        <v>#VALUE!</v>
      </c>
      <c r="AR207" s="134" t="e">
        <f t="shared" si="101"/>
        <v>#VALUE!</v>
      </c>
      <c r="AS207" s="134" t="e">
        <f t="shared" si="101"/>
        <v>#VALUE!</v>
      </c>
      <c r="AT207" s="134" t="e">
        <f t="shared" ref="AT207:AV209" si="102">AT17</f>
        <v>#VALUE!</v>
      </c>
      <c r="AU207" s="134" t="e">
        <f t="shared" si="102"/>
        <v>#VALUE!</v>
      </c>
      <c r="AV207" s="134" t="e">
        <f t="shared" si="102"/>
        <v>#VALUE!</v>
      </c>
      <c r="AW207" s="134" t="e">
        <f t="shared" ref="AW207:BF207" si="103">AW17</f>
        <v>#VALUE!</v>
      </c>
      <c r="AX207" s="134" t="e">
        <f t="shared" si="103"/>
        <v>#VALUE!</v>
      </c>
      <c r="AY207" s="134" t="e">
        <f t="shared" si="103"/>
        <v>#VALUE!</v>
      </c>
      <c r="AZ207" s="134" t="e">
        <f t="shared" si="103"/>
        <v>#VALUE!</v>
      </c>
      <c r="BA207" s="134" t="e">
        <f t="shared" si="103"/>
        <v>#VALUE!</v>
      </c>
      <c r="BB207" s="134" t="e">
        <f t="shared" si="103"/>
        <v>#VALUE!</v>
      </c>
      <c r="BC207" s="134" t="e">
        <f t="shared" si="103"/>
        <v>#VALUE!</v>
      </c>
      <c r="BD207" s="134" t="e">
        <f t="shared" si="103"/>
        <v>#VALUE!</v>
      </c>
      <c r="BE207" s="134" t="e">
        <f t="shared" si="103"/>
        <v>#VALUE!</v>
      </c>
      <c r="BF207" s="134" t="e">
        <f t="shared" si="103"/>
        <v>#VALUE!</v>
      </c>
      <c r="BG207" s="134" t="e">
        <f t="shared" si="100"/>
        <v>#VALUE!</v>
      </c>
      <c r="BH207" s="134" t="e">
        <f t="shared" si="100"/>
        <v>#VALUE!</v>
      </c>
      <c r="BI207" s="134" t="e">
        <f t="shared" si="100"/>
        <v>#VALUE!</v>
      </c>
      <c r="BJ207" s="134" t="e">
        <f t="shared" si="100"/>
        <v>#VALUE!</v>
      </c>
      <c r="BK207" s="134" t="e">
        <f t="shared" si="100"/>
        <v>#VALUE!</v>
      </c>
    </row>
    <row r="208" spans="2:63" x14ac:dyDescent="0.4">
      <c r="B208" s="394"/>
      <c r="C208" s="99" t="s">
        <v>223</v>
      </c>
      <c r="D208" s="99" t="s">
        <v>218</v>
      </c>
      <c r="E208" s="134">
        <f t="shared" si="97"/>
        <v>31.583840000000002</v>
      </c>
      <c r="F208" s="134">
        <f t="shared" si="97"/>
        <v>22.66</v>
      </c>
      <c r="G208" s="134">
        <f t="shared" si="97"/>
        <v>30.900000000000002</v>
      </c>
      <c r="H208" s="134">
        <f t="shared" si="97"/>
        <v>32.96</v>
      </c>
      <c r="I208" s="134" t="e">
        <f>I18</f>
        <v>#VALUE!</v>
      </c>
      <c r="J208" s="134" t="e">
        <f t="shared" ref="J208:AS208" si="104">J18</f>
        <v>#VALUE!</v>
      </c>
      <c r="K208" s="134" t="e">
        <f t="shared" si="104"/>
        <v>#VALUE!</v>
      </c>
      <c r="L208" s="134" t="e">
        <f t="shared" si="104"/>
        <v>#VALUE!</v>
      </c>
      <c r="M208" s="134" t="e">
        <f t="shared" si="104"/>
        <v>#VALUE!</v>
      </c>
      <c r="N208" s="134" t="e">
        <f t="shared" si="104"/>
        <v>#VALUE!</v>
      </c>
      <c r="O208" s="134" t="e">
        <f t="shared" si="104"/>
        <v>#VALUE!</v>
      </c>
      <c r="P208" s="134" t="e">
        <f t="shared" si="104"/>
        <v>#VALUE!</v>
      </c>
      <c r="Q208" s="134" t="e">
        <f t="shared" si="104"/>
        <v>#VALUE!</v>
      </c>
      <c r="R208" s="134" t="e">
        <f t="shared" si="104"/>
        <v>#VALUE!</v>
      </c>
      <c r="S208" s="134" t="e">
        <f t="shared" si="104"/>
        <v>#VALUE!</v>
      </c>
      <c r="T208" s="134" t="e">
        <f t="shared" si="104"/>
        <v>#VALUE!</v>
      </c>
      <c r="U208" s="134" t="e">
        <f t="shared" si="104"/>
        <v>#VALUE!</v>
      </c>
      <c r="V208" s="134" t="e">
        <f t="shared" si="104"/>
        <v>#VALUE!</v>
      </c>
      <c r="W208" s="134" t="e">
        <f t="shared" si="104"/>
        <v>#VALUE!</v>
      </c>
      <c r="X208" s="134" t="e">
        <f t="shared" si="104"/>
        <v>#VALUE!</v>
      </c>
      <c r="Y208" s="134" t="e">
        <f t="shared" si="104"/>
        <v>#VALUE!</v>
      </c>
      <c r="Z208" s="134" t="e">
        <f t="shared" si="104"/>
        <v>#VALUE!</v>
      </c>
      <c r="AA208" s="134" t="e">
        <f t="shared" si="104"/>
        <v>#VALUE!</v>
      </c>
      <c r="AB208" s="134" t="e">
        <f t="shared" si="104"/>
        <v>#VALUE!</v>
      </c>
      <c r="AC208" s="134" t="e">
        <f t="shared" si="104"/>
        <v>#VALUE!</v>
      </c>
      <c r="AD208" s="134" t="e">
        <f t="shared" si="104"/>
        <v>#VALUE!</v>
      </c>
      <c r="AE208" s="134" t="e">
        <f t="shared" si="104"/>
        <v>#VALUE!</v>
      </c>
      <c r="AF208" s="134" t="e">
        <f t="shared" si="104"/>
        <v>#VALUE!</v>
      </c>
      <c r="AG208" s="134" t="e">
        <f t="shared" si="104"/>
        <v>#VALUE!</v>
      </c>
      <c r="AH208" s="134" t="e">
        <f t="shared" si="104"/>
        <v>#VALUE!</v>
      </c>
      <c r="AI208" s="134" t="e">
        <f t="shared" si="104"/>
        <v>#VALUE!</v>
      </c>
      <c r="AJ208" s="134" t="e">
        <f t="shared" si="104"/>
        <v>#VALUE!</v>
      </c>
      <c r="AK208" s="134" t="e">
        <f t="shared" si="104"/>
        <v>#VALUE!</v>
      </c>
      <c r="AL208" s="134" t="e">
        <f t="shared" si="104"/>
        <v>#VALUE!</v>
      </c>
      <c r="AM208" s="134" t="e">
        <f t="shared" si="104"/>
        <v>#VALUE!</v>
      </c>
      <c r="AN208" s="134" t="e">
        <f t="shared" si="104"/>
        <v>#VALUE!</v>
      </c>
      <c r="AO208" s="134" t="e">
        <f t="shared" si="104"/>
        <v>#VALUE!</v>
      </c>
      <c r="AP208" s="134" t="e">
        <f t="shared" si="104"/>
        <v>#VALUE!</v>
      </c>
      <c r="AQ208" s="134" t="e">
        <f t="shared" si="104"/>
        <v>#VALUE!</v>
      </c>
      <c r="AR208" s="134" t="e">
        <f t="shared" si="104"/>
        <v>#VALUE!</v>
      </c>
      <c r="AS208" s="134" t="e">
        <f t="shared" si="104"/>
        <v>#VALUE!</v>
      </c>
      <c r="AT208" s="134" t="e">
        <f t="shared" si="102"/>
        <v>#VALUE!</v>
      </c>
      <c r="AU208" s="134" t="e">
        <f t="shared" si="102"/>
        <v>#VALUE!</v>
      </c>
      <c r="AV208" s="134" t="e">
        <f t="shared" si="102"/>
        <v>#VALUE!</v>
      </c>
      <c r="AW208" s="134" t="e">
        <f t="shared" ref="AW208:BF208" si="105">AW18</f>
        <v>#VALUE!</v>
      </c>
      <c r="AX208" s="134" t="e">
        <f t="shared" si="105"/>
        <v>#VALUE!</v>
      </c>
      <c r="AY208" s="134" t="e">
        <f t="shared" si="105"/>
        <v>#VALUE!</v>
      </c>
      <c r="AZ208" s="134" t="e">
        <f t="shared" si="105"/>
        <v>#VALUE!</v>
      </c>
      <c r="BA208" s="134" t="e">
        <f t="shared" si="105"/>
        <v>#VALUE!</v>
      </c>
      <c r="BB208" s="134" t="e">
        <f t="shared" si="105"/>
        <v>#VALUE!</v>
      </c>
      <c r="BC208" s="134" t="e">
        <f t="shared" si="105"/>
        <v>#VALUE!</v>
      </c>
      <c r="BD208" s="134" t="e">
        <f t="shared" si="105"/>
        <v>#VALUE!</v>
      </c>
      <c r="BE208" s="134" t="e">
        <f t="shared" si="105"/>
        <v>#VALUE!</v>
      </c>
      <c r="BF208" s="134" t="e">
        <f t="shared" si="105"/>
        <v>#VALUE!</v>
      </c>
      <c r="BG208" s="134" t="e">
        <f t="shared" si="100"/>
        <v>#VALUE!</v>
      </c>
      <c r="BH208" s="134" t="e">
        <f t="shared" si="100"/>
        <v>#VALUE!</v>
      </c>
      <c r="BI208" s="134" t="e">
        <f t="shared" si="100"/>
        <v>#VALUE!</v>
      </c>
      <c r="BJ208" s="134" t="e">
        <f t="shared" si="100"/>
        <v>#VALUE!</v>
      </c>
      <c r="BK208" s="134" t="e">
        <f t="shared" si="100"/>
        <v>#VALUE!</v>
      </c>
    </row>
    <row r="209" spans="2:63" x14ac:dyDescent="0.4">
      <c r="B209" s="394"/>
      <c r="C209" s="99" t="s">
        <v>224</v>
      </c>
      <c r="D209" s="99" t="s">
        <v>218</v>
      </c>
      <c r="E209" s="134">
        <f t="shared" si="97"/>
        <v>43.425000000000004</v>
      </c>
      <c r="F209" s="134">
        <f t="shared" si="97"/>
        <v>43.425000000000004</v>
      </c>
      <c r="G209" s="134">
        <f t="shared" si="97"/>
        <v>41.012500000000003</v>
      </c>
      <c r="H209" s="134">
        <f t="shared" si="97"/>
        <v>33.774999999999999</v>
      </c>
      <c r="I209" s="134" t="e">
        <f>I19</f>
        <v>#VALUE!</v>
      </c>
      <c r="J209" s="134" t="e">
        <f t="shared" ref="J209:AS209" si="106">J19</f>
        <v>#VALUE!</v>
      </c>
      <c r="K209" s="134" t="e">
        <f t="shared" si="106"/>
        <v>#VALUE!</v>
      </c>
      <c r="L209" s="134" t="e">
        <f t="shared" si="106"/>
        <v>#VALUE!</v>
      </c>
      <c r="M209" s="134" t="e">
        <f t="shared" si="106"/>
        <v>#VALUE!</v>
      </c>
      <c r="N209" s="134" t="e">
        <f t="shared" si="106"/>
        <v>#VALUE!</v>
      </c>
      <c r="O209" s="134" t="e">
        <f t="shared" si="106"/>
        <v>#VALUE!</v>
      </c>
      <c r="P209" s="134" t="e">
        <f t="shared" si="106"/>
        <v>#VALUE!</v>
      </c>
      <c r="Q209" s="134" t="e">
        <f t="shared" si="106"/>
        <v>#VALUE!</v>
      </c>
      <c r="R209" s="134" t="e">
        <f t="shared" si="106"/>
        <v>#VALUE!</v>
      </c>
      <c r="S209" s="134" t="e">
        <f t="shared" si="106"/>
        <v>#VALUE!</v>
      </c>
      <c r="T209" s="134" t="e">
        <f t="shared" si="106"/>
        <v>#VALUE!</v>
      </c>
      <c r="U209" s="134" t="e">
        <f t="shared" si="106"/>
        <v>#VALUE!</v>
      </c>
      <c r="V209" s="134" t="e">
        <f t="shared" si="106"/>
        <v>#VALUE!</v>
      </c>
      <c r="W209" s="134" t="e">
        <f t="shared" si="106"/>
        <v>#VALUE!</v>
      </c>
      <c r="X209" s="134" t="e">
        <f t="shared" si="106"/>
        <v>#VALUE!</v>
      </c>
      <c r="Y209" s="134" t="e">
        <f t="shared" si="106"/>
        <v>#VALUE!</v>
      </c>
      <c r="Z209" s="134" t="e">
        <f t="shared" si="106"/>
        <v>#VALUE!</v>
      </c>
      <c r="AA209" s="134" t="e">
        <f t="shared" si="106"/>
        <v>#VALUE!</v>
      </c>
      <c r="AB209" s="134" t="e">
        <f t="shared" si="106"/>
        <v>#VALUE!</v>
      </c>
      <c r="AC209" s="134" t="e">
        <f t="shared" si="106"/>
        <v>#VALUE!</v>
      </c>
      <c r="AD209" s="134" t="e">
        <f t="shared" si="106"/>
        <v>#VALUE!</v>
      </c>
      <c r="AE209" s="134" t="e">
        <f t="shared" si="106"/>
        <v>#VALUE!</v>
      </c>
      <c r="AF209" s="134" t="e">
        <f t="shared" si="106"/>
        <v>#VALUE!</v>
      </c>
      <c r="AG209" s="134" t="e">
        <f t="shared" si="106"/>
        <v>#VALUE!</v>
      </c>
      <c r="AH209" s="134" t="e">
        <f t="shared" si="106"/>
        <v>#VALUE!</v>
      </c>
      <c r="AI209" s="134" t="e">
        <f t="shared" si="106"/>
        <v>#VALUE!</v>
      </c>
      <c r="AJ209" s="134" t="e">
        <f t="shared" si="106"/>
        <v>#VALUE!</v>
      </c>
      <c r="AK209" s="134" t="e">
        <f t="shared" si="106"/>
        <v>#VALUE!</v>
      </c>
      <c r="AL209" s="134" t="e">
        <f t="shared" si="106"/>
        <v>#VALUE!</v>
      </c>
      <c r="AM209" s="134" t="e">
        <f t="shared" si="106"/>
        <v>#VALUE!</v>
      </c>
      <c r="AN209" s="134" t="e">
        <f t="shared" si="106"/>
        <v>#VALUE!</v>
      </c>
      <c r="AO209" s="134" t="e">
        <f t="shared" si="106"/>
        <v>#VALUE!</v>
      </c>
      <c r="AP209" s="134" t="e">
        <f t="shared" si="106"/>
        <v>#VALUE!</v>
      </c>
      <c r="AQ209" s="134" t="e">
        <f t="shared" si="106"/>
        <v>#VALUE!</v>
      </c>
      <c r="AR209" s="134" t="e">
        <f t="shared" si="106"/>
        <v>#VALUE!</v>
      </c>
      <c r="AS209" s="134" t="e">
        <f t="shared" si="106"/>
        <v>#VALUE!</v>
      </c>
      <c r="AT209" s="134" t="e">
        <f t="shared" si="102"/>
        <v>#VALUE!</v>
      </c>
      <c r="AU209" s="134" t="e">
        <f t="shared" si="102"/>
        <v>#VALUE!</v>
      </c>
      <c r="AV209" s="134" t="e">
        <f t="shared" si="102"/>
        <v>#VALUE!</v>
      </c>
      <c r="AW209" s="134" t="e">
        <f t="shared" ref="AW209:BF209" si="107">AW19</f>
        <v>#VALUE!</v>
      </c>
      <c r="AX209" s="134" t="e">
        <f t="shared" si="107"/>
        <v>#VALUE!</v>
      </c>
      <c r="AY209" s="134" t="e">
        <f t="shared" si="107"/>
        <v>#VALUE!</v>
      </c>
      <c r="AZ209" s="134" t="e">
        <f t="shared" si="107"/>
        <v>#VALUE!</v>
      </c>
      <c r="BA209" s="134" t="e">
        <f t="shared" si="107"/>
        <v>#VALUE!</v>
      </c>
      <c r="BB209" s="134" t="e">
        <f t="shared" si="107"/>
        <v>#VALUE!</v>
      </c>
      <c r="BC209" s="134" t="e">
        <f t="shared" si="107"/>
        <v>#VALUE!</v>
      </c>
      <c r="BD209" s="134" t="e">
        <f t="shared" si="107"/>
        <v>#VALUE!</v>
      </c>
      <c r="BE209" s="134" t="e">
        <f t="shared" si="107"/>
        <v>#VALUE!</v>
      </c>
      <c r="BF209" s="134" t="e">
        <f t="shared" si="107"/>
        <v>#VALUE!</v>
      </c>
      <c r="BG209" s="134" t="e">
        <f t="shared" si="100"/>
        <v>#VALUE!</v>
      </c>
      <c r="BH209" s="134" t="e">
        <f t="shared" si="100"/>
        <v>#VALUE!</v>
      </c>
      <c r="BI209" s="134" t="e">
        <f t="shared" si="100"/>
        <v>#VALUE!</v>
      </c>
      <c r="BJ209" s="134" t="e">
        <f t="shared" si="100"/>
        <v>#VALUE!</v>
      </c>
      <c r="BK209" s="134" t="e">
        <f t="shared" si="100"/>
        <v>#VALUE!</v>
      </c>
    </row>
    <row r="210" spans="2:63" x14ac:dyDescent="0.4">
      <c r="B210" s="394"/>
      <c r="C210" s="99" t="s">
        <v>225</v>
      </c>
      <c r="D210" s="99" t="s">
        <v>218</v>
      </c>
      <c r="E210" s="134">
        <f t="shared" ref="E210:I211" si="108">E14</f>
        <v>72</v>
      </c>
      <c r="F210" s="134">
        <f t="shared" si="108"/>
        <v>49.5</v>
      </c>
      <c r="G210" s="134">
        <f t="shared" si="108"/>
        <v>67.8125</v>
      </c>
      <c r="H210" s="134">
        <f t="shared" si="108"/>
        <v>65</v>
      </c>
      <c r="I210" s="134" t="e">
        <f t="shared" si="108"/>
        <v>#VALUE!</v>
      </c>
      <c r="J210" s="134" t="e">
        <f t="shared" ref="J210:BF210" si="109">J14</f>
        <v>#VALUE!</v>
      </c>
      <c r="K210" s="134" t="e">
        <f t="shared" si="109"/>
        <v>#VALUE!</v>
      </c>
      <c r="L210" s="134" t="e">
        <f t="shared" si="109"/>
        <v>#VALUE!</v>
      </c>
      <c r="M210" s="134" t="e">
        <f t="shared" si="109"/>
        <v>#VALUE!</v>
      </c>
      <c r="N210" s="134" t="e">
        <f t="shared" si="109"/>
        <v>#VALUE!</v>
      </c>
      <c r="O210" s="134" t="e">
        <f t="shared" si="109"/>
        <v>#VALUE!</v>
      </c>
      <c r="P210" s="134" t="e">
        <f t="shared" si="109"/>
        <v>#VALUE!</v>
      </c>
      <c r="Q210" s="134" t="e">
        <f t="shared" si="109"/>
        <v>#VALUE!</v>
      </c>
      <c r="R210" s="134" t="e">
        <f t="shared" si="109"/>
        <v>#VALUE!</v>
      </c>
      <c r="S210" s="134" t="e">
        <f t="shared" si="109"/>
        <v>#VALUE!</v>
      </c>
      <c r="T210" s="134" t="e">
        <f t="shared" si="109"/>
        <v>#VALUE!</v>
      </c>
      <c r="U210" s="134" t="e">
        <f t="shared" si="109"/>
        <v>#VALUE!</v>
      </c>
      <c r="V210" s="134" t="e">
        <f t="shared" si="109"/>
        <v>#VALUE!</v>
      </c>
      <c r="W210" s="134" t="e">
        <f t="shared" si="109"/>
        <v>#VALUE!</v>
      </c>
      <c r="X210" s="134" t="e">
        <f t="shared" si="109"/>
        <v>#VALUE!</v>
      </c>
      <c r="Y210" s="134" t="e">
        <f t="shared" si="109"/>
        <v>#VALUE!</v>
      </c>
      <c r="Z210" s="134" t="e">
        <f t="shared" si="109"/>
        <v>#VALUE!</v>
      </c>
      <c r="AA210" s="134" t="e">
        <f t="shared" si="109"/>
        <v>#VALUE!</v>
      </c>
      <c r="AB210" s="134" t="e">
        <f t="shared" si="109"/>
        <v>#VALUE!</v>
      </c>
      <c r="AC210" s="134" t="e">
        <f t="shared" si="109"/>
        <v>#VALUE!</v>
      </c>
      <c r="AD210" s="134" t="e">
        <f t="shared" si="109"/>
        <v>#VALUE!</v>
      </c>
      <c r="AE210" s="134" t="e">
        <f t="shared" si="109"/>
        <v>#VALUE!</v>
      </c>
      <c r="AF210" s="134" t="e">
        <f t="shared" si="109"/>
        <v>#VALUE!</v>
      </c>
      <c r="AG210" s="134" t="e">
        <f t="shared" si="109"/>
        <v>#VALUE!</v>
      </c>
      <c r="AH210" s="134" t="e">
        <f t="shared" si="109"/>
        <v>#VALUE!</v>
      </c>
      <c r="AI210" s="134" t="e">
        <f t="shared" si="109"/>
        <v>#VALUE!</v>
      </c>
      <c r="AJ210" s="134" t="e">
        <f t="shared" si="109"/>
        <v>#VALUE!</v>
      </c>
      <c r="AK210" s="134" t="e">
        <f t="shared" si="109"/>
        <v>#VALUE!</v>
      </c>
      <c r="AL210" s="134" t="e">
        <f t="shared" si="109"/>
        <v>#VALUE!</v>
      </c>
      <c r="AM210" s="134" t="e">
        <f t="shared" si="109"/>
        <v>#VALUE!</v>
      </c>
      <c r="AN210" s="134" t="e">
        <f t="shared" si="109"/>
        <v>#VALUE!</v>
      </c>
      <c r="AO210" s="134" t="e">
        <f t="shared" si="109"/>
        <v>#VALUE!</v>
      </c>
      <c r="AP210" s="134" t="e">
        <f t="shared" si="109"/>
        <v>#VALUE!</v>
      </c>
      <c r="AQ210" s="134" t="e">
        <f t="shared" si="109"/>
        <v>#VALUE!</v>
      </c>
      <c r="AR210" s="134" t="e">
        <f t="shared" si="109"/>
        <v>#VALUE!</v>
      </c>
      <c r="AS210" s="134" t="e">
        <f t="shared" si="109"/>
        <v>#VALUE!</v>
      </c>
      <c r="AT210" s="134" t="e">
        <f t="shared" si="109"/>
        <v>#VALUE!</v>
      </c>
      <c r="AU210" s="134" t="e">
        <f t="shared" si="109"/>
        <v>#VALUE!</v>
      </c>
      <c r="AV210" s="134" t="e">
        <f t="shared" si="109"/>
        <v>#VALUE!</v>
      </c>
      <c r="AW210" s="134" t="e">
        <f t="shared" si="109"/>
        <v>#VALUE!</v>
      </c>
      <c r="AX210" s="134" t="e">
        <f t="shared" si="109"/>
        <v>#VALUE!</v>
      </c>
      <c r="AY210" s="134" t="e">
        <f t="shared" si="109"/>
        <v>#VALUE!</v>
      </c>
      <c r="AZ210" s="134" t="e">
        <f t="shared" si="109"/>
        <v>#VALUE!</v>
      </c>
      <c r="BA210" s="134" t="e">
        <f t="shared" si="109"/>
        <v>#VALUE!</v>
      </c>
      <c r="BB210" s="134" t="e">
        <f t="shared" si="109"/>
        <v>#VALUE!</v>
      </c>
      <c r="BC210" s="134" t="e">
        <f t="shared" si="109"/>
        <v>#VALUE!</v>
      </c>
      <c r="BD210" s="134" t="e">
        <f t="shared" si="109"/>
        <v>#VALUE!</v>
      </c>
      <c r="BE210" s="134" t="e">
        <f t="shared" si="109"/>
        <v>#VALUE!</v>
      </c>
      <c r="BF210" s="134" t="e">
        <f t="shared" si="109"/>
        <v>#VALUE!</v>
      </c>
      <c r="BG210" s="134" t="e">
        <f t="shared" ref="BG210:BK211" si="110">BG14</f>
        <v>#VALUE!</v>
      </c>
      <c r="BH210" s="134" t="e">
        <f t="shared" si="110"/>
        <v>#VALUE!</v>
      </c>
      <c r="BI210" s="134" t="e">
        <f t="shared" si="110"/>
        <v>#VALUE!</v>
      </c>
      <c r="BJ210" s="134" t="e">
        <f t="shared" si="110"/>
        <v>#VALUE!</v>
      </c>
      <c r="BK210" s="134" t="e">
        <f t="shared" si="110"/>
        <v>#VALUE!</v>
      </c>
    </row>
    <row r="211" spans="2:63" x14ac:dyDescent="0.4">
      <c r="B211" s="394"/>
      <c r="C211" s="99" t="s">
        <v>226</v>
      </c>
      <c r="D211" s="99" t="s">
        <v>218</v>
      </c>
      <c r="E211" s="135">
        <f t="shared" si="108"/>
        <v>72</v>
      </c>
      <c r="F211" s="135">
        <f t="shared" si="108"/>
        <v>49.5</v>
      </c>
      <c r="G211" s="135">
        <f t="shared" si="108"/>
        <v>67.8125</v>
      </c>
      <c r="H211" s="135">
        <f t="shared" si="108"/>
        <v>65</v>
      </c>
      <c r="I211" s="135" t="e">
        <f t="shared" si="108"/>
        <v>#VALUE!</v>
      </c>
      <c r="J211" s="135" t="e">
        <f t="shared" ref="J211:BF211" si="111">J15</f>
        <v>#VALUE!</v>
      </c>
      <c r="K211" s="135" t="e">
        <f t="shared" si="111"/>
        <v>#VALUE!</v>
      </c>
      <c r="L211" s="135" t="e">
        <f t="shared" si="111"/>
        <v>#VALUE!</v>
      </c>
      <c r="M211" s="135" t="e">
        <f t="shared" si="111"/>
        <v>#VALUE!</v>
      </c>
      <c r="N211" s="135" t="e">
        <f t="shared" si="111"/>
        <v>#VALUE!</v>
      </c>
      <c r="O211" s="135" t="e">
        <f t="shared" si="111"/>
        <v>#VALUE!</v>
      </c>
      <c r="P211" s="135" t="e">
        <f t="shared" si="111"/>
        <v>#VALUE!</v>
      </c>
      <c r="Q211" s="135" t="e">
        <f t="shared" si="111"/>
        <v>#VALUE!</v>
      </c>
      <c r="R211" s="135" t="e">
        <f t="shared" si="111"/>
        <v>#VALUE!</v>
      </c>
      <c r="S211" s="135" t="e">
        <f t="shared" si="111"/>
        <v>#VALUE!</v>
      </c>
      <c r="T211" s="135" t="e">
        <f t="shared" si="111"/>
        <v>#VALUE!</v>
      </c>
      <c r="U211" s="135" t="e">
        <f t="shared" si="111"/>
        <v>#VALUE!</v>
      </c>
      <c r="V211" s="135" t="e">
        <f t="shared" si="111"/>
        <v>#VALUE!</v>
      </c>
      <c r="W211" s="135" t="e">
        <f t="shared" si="111"/>
        <v>#VALUE!</v>
      </c>
      <c r="X211" s="135" t="e">
        <f t="shared" si="111"/>
        <v>#VALUE!</v>
      </c>
      <c r="Y211" s="135" t="e">
        <f t="shared" si="111"/>
        <v>#VALUE!</v>
      </c>
      <c r="Z211" s="135" t="e">
        <f t="shared" si="111"/>
        <v>#VALUE!</v>
      </c>
      <c r="AA211" s="135" t="e">
        <f t="shared" si="111"/>
        <v>#VALUE!</v>
      </c>
      <c r="AB211" s="135" t="e">
        <f t="shared" si="111"/>
        <v>#VALUE!</v>
      </c>
      <c r="AC211" s="135" t="e">
        <f t="shared" si="111"/>
        <v>#VALUE!</v>
      </c>
      <c r="AD211" s="135" t="e">
        <f t="shared" si="111"/>
        <v>#VALUE!</v>
      </c>
      <c r="AE211" s="135" t="e">
        <f t="shared" si="111"/>
        <v>#VALUE!</v>
      </c>
      <c r="AF211" s="135" t="e">
        <f t="shared" si="111"/>
        <v>#VALUE!</v>
      </c>
      <c r="AG211" s="135" t="e">
        <f t="shared" si="111"/>
        <v>#VALUE!</v>
      </c>
      <c r="AH211" s="135" t="e">
        <f t="shared" si="111"/>
        <v>#VALUE!</v>
      </c>
      <c r="AI211" s="135" t="e">
        <f t="shared" si="111"/>
        <v>#VALUE!</v>
      </c>
      <c r="AJ211" s="135" t="e">
        <f t="shared" si="111"/>
        <v>#VALUE!</v>
      </c>
      <c r="AK211" s="135" t="e">
        <f t="shared" si="111"/>
        <v>#VALUE!</v>
      </c>
      <c r="AL211" s="135" t="e">
        <f t="shared" si="111"/>
        <v>#VALUE!</v>
      </c>
      <c r="AM211" s="135" t="e">
        <f t="shared" si="111"/>
        <v>#VALUE!</v>
      </c>
      <c r="AN211" s="135" t="e">
        <f t="shared" si="111"/>
        <v>#VALUE!</v>
      </c>
      <c r="AO211" s="135" t="e">
        <f t="shared" si="111"/>
        <v>#VALUE!</v>
      </c>
      <c r="AP211" s="135" t="e">
        <f t="shared" si="111"/>
        <v>#VALUE!</v>
      </c>
      <c r="AQ211" s="135" t="e">
        <f t="shared" si="111"/>
        <v>#VALUE!</v>
      </c>
      <c r="AR211" s="135" t="e">
        <f t="shared" si="111"/>
        <v>#VALUE!</v>
      </c>
      <c r="AS211" s="135" t="e">
        <f t="shared" si="111"/>
        <v>#VALUE!</v>
      </c>
      <c r="AT211" s="135" t="e">
        <f t="shared" si="111"/>
        <v>#VALUE!</v>
      </c>
      <c r="AU211" s="135" t="e">
        <f t="shared" si="111"/>
        <v>#VALUE!</v>
      </c>
      <c r="AV211" s="135" t="e">
        <f t="shared" si="111"/>
        <v>#VALUE!</v>
      </c>
      <c r="AW211" s="135" t="e">
        <f t="shared" si="111"/>
        <v>#VALUE!</v>
      </c>
      <c r="AX211" s="135" t="e">
        <f t="shared" si="111"/>
        <v>#VALUE!</v>
      </c>
      <c r="AY211" s="135" t="e">
        <f t="shared" si="111"/>
        <v>#VALUE!</v>
      </c>
      <c r="AZ211" s="135" t="e">
        <f t="shared" si="111"/>
        <v>#VALUE!</v>
      </c>
      <c r="BA211" s="135" t="e">
        <f t="shared" si="111"/>
        <v>#VALUE!</v>
      </c>
      <c r="BB211" s="135" t="e">
        <f t="shared" si="111"/>
        <v>#VALUE!</v>
      </c>
      <c r="BC211" s="135" t="e">
        <f t="shared" si="111"/>
        <v>#VALUE!</v>
      </c>
      <c r="BD211" s="135" t="e">
        <f t="shared" si="111"/>
        <v>#VALUE!</v>
      </c>
      <c r="BE211" s="135" t="e">
        <f t="shared" si="111"/>
        <v>#VALUE!</v>
      </c>
      <c r="BF211" s="135" t="e">
        <f t="shared" si="111"/>
        <v>#VALUE!</v>
      </c>
      <c r="BG211" s="135" t="e">
        <f t="shared" si="110"/>
        <v>#VALUE!</v>
      </c>
      <c r="BH211" s="135" t="e">
        <f t="shared" si="110"/>
        <v>#VALUE!</v>
      </c>
      <c r="BI211" s="135" t="e">
        <f t="shared" si="110"/>
        <v>#VALUE!</v>
      </c>
      <c r="BJ211" s="135" t="e">
        <f t="shared" si="110"/>
        <v>#VALUE!</v>
      </c>
      <c r="BK211" s="135" t="e">
        <f t="shared" si="110"/>
        <v>#VALUE!</v>
      </c>
    </row>
    <row r="212" spans="2:63" x14ac:dyDescent="0.4">
      <c r="B212" s="394" t="s">
        <v>209</v>
      </c>
      <c r="C212" s="99" t="s">
        <v>227</v>
      </c>
      <c r="D212" s="99" t="s">
        <v>218</v>
      </c>
      <c r="E212" s="133">
        <f t="shared" ref="E212:AJ212" si="112">E104</f>
        <v>32042.499999999996</v>
      </c>
      <c r="F212" s="133">
        <f t="shared" si="112"/>
        <v>32042.499999999996</v>
      </c>
      <c r="G212" s="133">
        <f t="shared" si="112"/>
        <v>32042.499999999996</v>
      </c>
      <c r="H212" s="133">
        <f t="shared" si="112"/>
        <v>169537.5</v>
      </c>
      <c r="I212" s="133" t="e">
        <f t="shared" si="112"/>
        <v>#N/A</v>
      </c>
      <c r="J212" s="133" t="e">
        <f t="shared" si="112"/>
        <v>#N/A</v>
      </c>
      <c r="K212" s="133" t="e">
        <f t="shared" si="112"/>
        <v>#N/A</v>
      </c>
      <c r="L212" s="133" t="e">
        <f t="shared" si="112"/>
        <v>#N/A</v>
      </c>
      <c r="M212" s="133" t="e">
        <f t="shared" si="112"/>
        <v>#N/A</v>
      </c>
      <c r="N212" s="133" t="e">
        <f t="shared" si="112"/>
        <v>#N/A</v>
      </c>
      <c r="O212" s="133" t="e">
        <f t="shared" si="112"/>
        <v>#N/A</v>
      </c>
      <c r="P212" s="133" t="e">
        <f t="shared" si="112"/>
        <v>#N/A</v>
      </c>
      <c r="Q212" s="133" t="e">
        <f t="shared" si="112"/>
        <v>#N/A</v>
      </c>
      <c r="R212" s="133" t="e">
        <f t="shared" si="112"/>
        <v>#N/A</v>
      </c>
      <c r="S212" s="133" t="e">
        <f t="shared" si="112"/>
        <v>#N/A</v>
      </c>
      <c r="T212" s="133" t="e">
        <f t="shared" si="112"/>
        <v>#N/A</v>
      </c>
      <c r="U212" s="133" t="e">
        <f t="shared" si="112"/>
        <v>#N/A</v>
      </c>
      <c r="V212" s="133" t="e">
        <f t="shared" si="112"/>
        <v>#N/A</v>
      </c>
      <c r="W212" s="133" t="e">
        <f t="shared" si="112"/>
        <v>#N/A</v>
      </c>
      <c r="X212" s="133" t="e">
        <f t="shared" si="112"/>
        <v>#N/A</v>
      </c>
      <c r="Y212" s="133" t="e">
        <f t="shared" si="112"/>
        <v>#N/A</v>
      </c>
      <c r="Z212" s="133" t="e">
        <f t="shared" si="112"/>
        <v>#N/A</v>
      </c>
      <c r="AA212" s="133" t="e">
        <f t="shared" si="112"/>
        <v>#N/A</v>
      </c>
      <c r="AB212" s="133" t="e">
        <f t="shared" si="112"/>
        <v>#N/A</v>
      </c>
      <c r="AC212" s="133" t="e">
        <f t="shared" si="112"/>
        <v>#N/A</v>
      </c>
      <c r="AD212" s="133" t="e">
        <f t="shared" si="112"/>
        <v>#N/A</v>
      </c>
      <c r="AE212" s="133" t="e">
        <f t="shared" si="112"/>
        <v>#N/A</v>
      </c>
      <c r="AF212" s="133" t="e">
        <f t="shared" si="112"/>
        <v>#N/A</v>
      </c>
      <c r="AG212" s="133" t="e">
        <f t="shared" si="112"/>
        <v>#N/A</v>
      </c>
      <c r="AH212" s="133" t="e">
        <f t="shared" si="112"/>
        <v>#N/A</v>
      </c>
      <c r="AI212" s="133" t="e">
        <f t="shared" si="112"/>
        <v>#N/A</v>
      </c>
      <c r="AJ212" s="133" t="e">
        <f t="shared" si="112"/>
        <v>#N/A</v>
      </c>
      <c r="AK212" s="133" t="e">
        <f t="shared" ref="AK212:BK212" si="113">AK104</f>
        <v>#N/A</v>
      </c>
      <c r="AL212" s="133" t="e">
        <f t="shared" si="113"/>
        <v>#N/A</v>
      </c>
      <c r="AM212" s="133" t="e">
        <f t="shared" si="113"/>
        <v>#N/A</v>
      </c>
      <c r="AN212" s="133" t="e">
        <f t="shared" si="113"/>
        <v>#N/A</v>
      </c>
      <c r="AO212" s="133" t="e">
        <f t="shared" si="113"/>
        <v>#N/A</v>
      </c>
      <c r="AP212" s="133" t="e">
        <f t="shared" si="113"/>
        <v>#N/A</v>
      </c>
      <c r="AQ212" s="133" t="e">
        <f t="shared" si="113"/>
        <v>#N/A</v>
      </c>
      <c r="AR212" s="133" t="e">
        <f t="shared" si="113"/>
        <v>#N/A</v>
      </c>
      <c r="AS212" s="133" t="e">
        <f t="shared" si="113"/>
        <v>#N/A</v>
      </c>
      <c r="AT212" s="133" t="e">
        <f t="shared" si="113"/>
        <v>#N/A</v>
      </c>
      <c r="AU212" s="133" t="e">
        <f t="shared" si="113"/>
        <v>#N/A</v>
      </c>
      <c r="AV212" s="133" t="e">
        <f t="shared" si="113"/>
        <v>#N/A</v>
      </c>
      <c r="AW212" s="133" t="e">
        <f t="shared" si="113"/>
        <v>#N/A</v>
      </c>
      <c r="AX212" s="133" t="e">
        <f t="shared" si="113"/>
        <v>#N/A</v>
      </c>
      <c r="AY212" s="133" t="e">
        <f t="shared" si="113"/>
        <v>#N/A</v>
      </c>
      <c r="AZ212" s="133" t="e">
        <f t="shared" si="113"/>
        <v>#N/A</v>
      </c>
      <c r="BA212" s="133" t="e">
        <f t="shared" si="113"/>
        <v>#N/A</v>
      </c>
      <c r="BB212" s="133" t="e">
        <f t="shared" si="113"/>
        <v>#N/A</v>
      </c>
      <c r="BC212" s="133" t="e">
        <f t="shared" si="113"/>
        <v>#N/A</v>
      </c>
      <c r="BD212" s="133" t="e">
        <f t="shared" si="113"/>
        <v>#N/A</v>
      </c>
      <c r="BE212" s="133" t="e">
        <f t="shared" si="113"/>
        <v>#N/A</v>
      </c>
      <c r="BF212" s="133" t="e">
        <f t="shared" si="113"/>
        <v>#N/A</v>
      </c>
      <c r="BG212" s="133" t="e">
        <f t="shared" si="113"/>
        <v>#N/A</v>
      </c>
      <c r="BH212" s="133" t="e">
        <f t="shared" si="113"/>
        <v>#N/A</v>
      </c>
      <c r="BI212" s="133" t="e">
        <f t="shared" si="113"/>
        <v>#N/A</v>
      </c>
      <c r="BJ212" s="133" t="e">
        <f t="shared" si="113"/>
        <v>#N/A</v>
      </c>
      <c r="BK212" s="133" t="e">
        <f t="shared" si="113"/>
        <v>#N/A</v>
      </c>
    </row>
    <row r="213" spans="2:63" x14ac:dyDescent="0.4">
      <c r="B213" s="394"/>
      <c r="C213" s="99" t="s">
        <v>228</v>
      </c>
      <c r="D213" s="99" t="s">
        <v>218</v>
      </c>
      <c r="E213" s="133">
        <f t="shared" ref="E213:AJ213" si="114">E130</f>
        <v>169537.5</v>
      </c>
      <c r="F213" s="133">
        <f t="shared" si="114"/>
        <v>169537.5</v>
      </c>
      <c r="G213" s="133">
        <f t="shared" si="114"/>
        <v>169537.5</v>
      </c>
      <c r="H213" s="133">
        <f t="shared" si="114"/>
        <v>169537.5</v>
      </c>
      <c r="I213" s="133" t="e">
        <f t="shared" si="114"/>
        <v>#N/A</v>
      </c>
      <c r="J213" s="133" t="e">
        <f t="shared" si="114"/>
        <v>#N/A</v>
      </c>
      <c r="K213" s="133" t="e">
        <f t="shared" si="114"/>
        <v>#N/A</v>
      </c>
      <c r="L213" s="133" t="e">
        <f t="shared" si="114"/>
        <v>#N/A</v>
      </c>
      <c r="M213" s="133" t="e">
        <f t="shared" si="114"/>
        <v>#N/A</v>
      </c>
      <c r="N213" s="133" t="e">
        <f t="shared" si="114"/>
        <v>#N/A</v>
      </c>
      <c r="O213" s="133" t="e">
        <f t="shared" si="114"/>
        <v>#N/A</v>
      </c>
      <c r="P213" s="133" t="e">
        <f t="shared" si="114"/>
        <v>#N/A</v>
      </c>
      <c r="Q213" s="133" t="e">
        <f t="shared" si="114"/>
        <v>#N/A</v>
      </c>
      <c r="R213" s="133" t="e">
        <f t="shared" si="114"/>
        <v>#N/A</v>
      </c>
      <c r="S213" s="133" t="e">
        <f t="shared" si="114"/>
        <v>#N/A</v>
      </c>
      <c r="T213" s="133" t="e">
        <f t="shared" si="114"/>
        <v>#N/A</v>
      </c>
      <c r="U213" s="133" t="e">
        <f t="shared" si="114"/>
        <v>#N/A</v>
      </c>
      <c r="V213" s="133" t="e">
        <f t="shared" si="114"/>
        <v>#N/A</v>
      </c>
      <c r="W213" s="133" t="e">
        <f t="shared" si="114"/>
        <v>#N/A</v>
      </c>
      <c r="X213" s="133" t="e">
        <f t="shared" si="114"/>
        <v>#N/A</v>
      </c>
      <c r="Y213" s="133" t="e">
        <f t="shared" si="114"/>
        <v>#N/A</v>
      </c>
      <c r="Z213" s="133" t="e">
        <f t="shared" si="114"/>
        <v>#N/A</v>
      </c>
      <c r="AA213" s="133" t="e">
        <f t="shared" si="114"/>
        <v>#N/A</v>
      </c>
      <c r="AB213" s="133" t="e">
        <f t="shared" si="114"/>
        <v>#N/A</v>
      </c>
      <c r="AC213" s="133" t="e">
        <f t="shared" si="114"/>
        <v>#N/A</v>
      </c>
      <c r="AD213" s="133" t="e">
        <f t="shared" si="114"/>
        <v>#N/A</v>
      </c>
      <c r="AE213" s="133" t="e">
        <f t="shared" si="114"/>
        <v>#N/A</v>
      </c>
      <c r="AF213" s="133" t="e">
        <f t="shared" si="114"/>
        <v>#N/A</v>
      </c>
      <c r="AG213" s="133" t="e">
        <f t="shared" si="114"/>
        <v>#N/A</v>
      </c>
      <c r="AH213" s="133" t="e">
        <f t="shared" si="114"/>
        <v>#N/A</v>
      </c>
      <c r="AI213" s="133" t="e">
        <f t="shared" si="114"/>
        <v>#N/A</v>
      </c>
      <c r="AJ213" s="133" t="e">
        <f t="shared" si="114"/>
        <v>#N/A</v>
      </c>
      <c r="AK213" s="133" t="e">
        <f t="shared" ref="AK213:BK213" si="115">AK130</f>
        <v>#N/A</v>
      </c>
      <c r="AL213" s="133" t="e">
        <f t="shared" si="115"/>
        <v>#N/A</v>
      </c>
      <c r="AM213" s="133" t="e">
        <f t="shared" si="115"/>
        <v>#N/A</v>
      </c>
      <c r="AN213" s="133" t="e">
        <f t="shared" si="115"/>
        <v>#N/A</v>
      </c>
      <c r="AO213" s="133" t="e">
        <f t="shared" si="115"/>
        <v>#N/A</v>
      </c>
      <c r="AP213" s="133" t="e">
        <f t="shared" si="115"/>
        <v>#N/A</v>
      </c>
      <c r="AQ213" s="133" t="e">
        <f t="shared" si="115"/>
        <v>#N/A</v>
      </c>
      <c r="AR213" s="133" t="e">
        <f t="shared" si="115"/>
        <v>#N/A</v>
      </c>
      <c r="AS213" s="133" t="e">
        <f t="shared" si="115"/>
        <v>#N/A</v>
      </c>
      <c r="AT213" s="133" t="e">
        <f t="shared" si="115"/>
        <v>#N/A</v>
      </c>
      <c r="AU213" s="133" t="e">
        <f t="shared" si="115"/>
        <v>#N/A</v>
      </c>
      <c r="AV213" s="133" t="e">
        <f t="shared" si="115"/>
        <v>#N/A</v>
      </c>
      <c r="AW213" s="133" t="e">
        <f t="shared" si="115"/>
        <v>#N/A</v>
      </c>
      <c r="AX213" s="133" t="e">
        <f t="shared" si="115"/>
        <v>#N/A</v>
      </c>
      <c r="AY213" s="133" t="e">
        <f t="shared" si="115"/>
        <v>#N/A</v>
      </c>
      <c r="AZ213" s="133" t="e">
        <f t="shared" si="115"/>
        <v>#N/A</v>
      </c>
      <c r="BA213" s="133" t="e">
        <f t="shared" si="115"/>
        <v>#N/A</v>
      </c>
      <c r="BB213" s="133" t="e">
        <f t="shared" si="115"/>
        <v>#N/A</v>
      </c>
      <c r="BC213" s="133" t="e">
        <f t="shared" si="115"/>
        <v>#N/A</v>
      </c>
      <c r="BD213" s="133" t="e">
        <f t="shared" si="115"/>
        <v>#N/A</v>
      </c>
      <c r="BE213" s="133" t="e">
        <f t="shared" si="115"/>
        <v>#N/A</v>
      </c>
      <c r="BF213" s="133" t="e">
        <f t="shared" si="115"/>
        <v>#N/A</v>
      </c>
      <c r="BG213" s="133" t="e">
        <f t="shared" si="115"/>
        <v>#N/A</v>
      </c>
      <c r="BH213" s="133" t="e">
        <f t="shared" si="115"/>
        <v>#N/A</v>
      </c>
      <c r="BI213" s="133" t="e">
        <f t="shared" si="115"/>
        <v>#N/A</v>
      </c>
      <c r="BJ213" s="133" t="e">
        <f t="shared" si="115"/>
        <v>#N/A</v>
      </c>
      <c r="BK213" s="133" t="e">
        <f t="shared" si="115"/>
        <v>#N/A</v>
      </c>
    </row>
    <row r="214" spans="2:63" x14ac:dyDescent="0.4">
      <c r="B214" s="394"/>
      <c r="C214" s="99" t="s">
        <v>229</v>
      </c>
      <c r="D214" s="99" t="s">
        <v>218</v>
      </c>
      <c r="E214" s="133">
        <f t="shared" ref="E214:AJ214" si="116">E156</f>
        <v>169537.5</v>
      </c>
      <c r="F214" s="133">
        <f t="shared" si="116"/>
        <v>32042.499999999996</v>
      </c>
      <c r="G214" s="133">
        <f t="shared" si="116"/>
        <v>32042.499999999996</v>
      </c>
      <c r="H214" s="133">
        <f t="shared" si="116"/>
        <v>32042.499999999996</v>
      </c>
      <c r="I214" s="133" t="e">
        <f t="shared" si="116"/>
        <v>#N/A</v>
      </c>
      <c r="J214" s="133" t="e">
        <f t="shared" si="116"/>
        <v>#N/A</v>
      </c>
      <c r="K214" s="133" t="e">
        <f t="shared" si="116"/>
        <v>#N/A</v>
      </c>
      <c r="L214" s="133" t="e">
        <f t="shared" si="116"/>
        <v>#N/A</v>
      </c>
      <c r="M214" s="133" t="e">
        <f t="shared" si="116"/>
        <v>#N/A</v>
      </c>
      <c r="N214" s="133" t="e">
        <f t="shared" si="116"/>
        <v>#N/A</v>
      </c>
      <c r="O214" s="133" t="e">
        <f t="shared" si="116"/>
        <v>#N/A</v>
      </c>
      <c r="P214" s="133" t="e">
        <f t="shared" si="116"/>
        <v>#N/A</v>
      </c>
      <c r="Q214" s="133" t="e">
        <f t="shared" si="116"/>
        <v>#N/A</v>
      </c>
      <c r="R214" s="133" t="e">
        <f t="shared" si="116"/>
        <v>#N/A</v>
      </c>
      <c r="S214" s="133" t="e">
        <f t="shared" si="116"/>
        <v>#N/A</v>
      </c>
      <c r="T214" s="133" t="e">
        <f t="shared" si="116"/>
        <v>#N/A</v>
      </c>
      <c r="U214" s="133" t="e">
        <f t="shared" si="116"/>
        <v>#N/A</v>
      </c>
      <c r="V214" s="133" t="e">
        <f t="shared" si="116"/>
        <v>#N/A</v>
      </c>
      <c r="W214" s="133" t="e">
        <f t="shared" si="116"/>
        <v>#N/A</v>
      </c>
      <c r="X214" s="133" t="e">
        <f t="shared" si="116"/>
        <v>#N/A</v>
      </c>
      <c r="Y214" s="133" t="e">
        <f t="shared" si="116"/>
        <v>#N/A</v>
      </c>
      <c r="Z214" s="133" t="e">
        <f t="shared" si="116"/>
        <v>#N/A</v>
      </c>
      <c r="AA214" s="133" t="e">
        <f t="shared" si="116"/>
        <v>#N/A</v>
      </c>
      <c r="AB214" s="133" t="e">
        <f t="shared" si="116"/>
        <v>#N/A</v>
      </c>
      <c r="AC214" s="133" t="e">
        <f t="shared" si="116"/>
        <v>#N/A</v>
      </c>
      <c r="AD214" s="133" t="e">
        <f t="shared" si="116"/>
        <v>#N/A</v>
      </c>
      <c r="AE214" s="133" t="e">
        <f t="shared" si="116"/>
        <v>#N/A</v>
      </c>
      <c r="AF214" s="133" t="e">
        <f t="shared" si="116"/>
        <v>#N/A</v>
      </c>
      <c r="AG214" s="133" t="e">
        <f t="shared" si="116"/>
        <v>#N/A</v>
      </c>
      <c r="AH214" s="133" t="e">
        <f t="shared" si="116"/>
        <v>#N/A</v>
      </c>
      <c r="AI214" s="133" t="e">
        <f t="shared" si="116"/>
        <v>#N/A</v>
      </c>
      <c r="AJ214" s="133" t="e">
        <f t="shared" si="116"/>
        <v>#N/A</v>
      </c>
      <c r="AK214" s="133" t="e">
        <f t="shared" ref="AK214:BK214" si="117">AK156</f>
        <v>#N/A</v>
      </c>
      <c r="AL214" s="133" t="e">
        <f t="shared" si="117"/>
        <v>#N/A</v>
      </c>
      <c r="AM214" s="133" t="e">
        <f t="shared" si="117"/>
        <v>#N/A</v>
      </c>
      <c r="AN214" s="133" t="e">
        <f t="shared" si="117"/>
        <v>#N/A</v>
      </c>
      <c r="AO214" s="133" t="e">
        <f t="shared" si="117"/>
        <v>#N/A</v>
      </c>
      <c r="AP214" s="133" t="e">
        <f t="shared" si="117"/>
        <v>#N/A</v>
      </c>
      <c r="AQ214" s="133" t="e">
        <f t="shared" si="117"/>
        <v>#N/A</v>
      </c>
      <c r="AR214" s="133" t="e">
        <f t="shared" si="117"/>
        <v>#N/A</v>
      </c>
      <c r="AS214" s="133" t="e">
        <f t="shared" si="117"/>
        <v>#N/A</v>
      </c>
      <c r="AT214" s="133" t="e">
        <f t="shared" si="117"/>
        <v>#N/A</v>
      </c>
      <c r="AU214" s="133" t="e">
        <f t="shared" si="117"/>
        <v>#N/A</v>
      </c>
      <c r="AV214" s="133" t="e">
        <f t="shared" si="117"/>
        <v>#N/A</v>
      </c>
      <c r="AW214" s="133" t="e">
        <f t="shared" si="117"/>
        <v>#N/A</v>
      </c>
      <c r="AX214" s="133" t="e">
        <f t="shared" si="117"/>
        <v>#N/A</v>
      </c>
      <c r="AY214" s="133" t="e">
        <f t="shared" si="117"/>
        <v>#N/A</v>
      </c>
      <c r="AZ214" s="133" t="e">
        <f t="shared" si="117"/>
        <v>#N/A</v>
      </c>
      <c r="BA214" s="133" t="e">
        <f t="shared" si="117"/>
        <v>#N/A</v>
      </c>
      <c r="BB214" s="133" t="e">
        <f t="shared" si="117"/>
        <v>#N/A</v>
      </c>
      <c r="BC214" s="133" t="e">
        <f t="shared" si="117"/>
        <v>#N/A</v>
      </c>
      <c r="BD214" s="133" t="e">
        <f t="shared" si="117"/>
        <v>#N/A</v>
      </c>
      <c r="BE214" s="133" t="e">
        <f t="shared" si="117"/>
        <v>#N/A</v>
      </c>
      <c r="BF214" s="133" t="e">
        <f t="shared" si="117"/>
        <v>#N/A</v>
      </c>
      <c r="BG214" s="133" t="e">
        <f t="shared" si="117"/>
        <v>#N/A</v>
      </c>
      <c r="BH214" s="133" t="e">
        <f t="shared" si="117"/>
        <v>#N/A</v>
      </c>
      <c r="BI214" s="133" t="e">
        <f t="shared" si="117"/>
        <v>#N/A</v>
      </c>
      <c r="BJ214" s="133" t="e">
        <f t="shared" si="117"/>
        <v>#N/A</v>
      </c>
      <c r="BK214" s="133" t="e">
        <f t="shared" si="117"/>
        <v>#N/A</v>
      </c>
    </row>
    <row r="215" spans="2:63" x14ac:dyDescent="0.4">
      <c r="B215" s="394"/>
      <c r="C215" s="99" t="s">
        <v>230</v>
      </c>
      <c r="D215" s="99" t="s">
        <v>218</v>
      </c>
      <c r="E215" s="133">
        <f t="shared" ref="E215:AJ215" si="118">E181</f>
        <v>32042.499999999996</v>
      </c>
      <c r="F215" s="133">
        <f t="shared" si="118"/>
        <v>32042.499999999996</v>
      </c>
      <c r="G215" s="133">
        <f t="shared" si="118"/>
        <v>32042.499999999996</v>
      </c>
      <c r="H215" s="133">
        <f t="shared" si="118"/>
        <v>32042.499999999996</v>
      </c>
      <c r="I215" s="133" t="e">
        <f t="shared" si="118"/>
        <v>#N/A</v>
      </c>
      <c r="J215" s="133" t="e">
        <f t="shared" si="118"/>
        <v>#N/A</v>
      </c>
      <c r="K215" s="133" t="e">
        <f t="shared" si="118"/>
        <v>#N/A</v>
      </c>
      <c r="L215" s="133" t="e">
        <f t="shared" si="118"/>
        <v>#N/A</v>
      </c>
      <c r="M215" s="133" t="e">
        <f t="shared" si="118"/>
        <v>#N/A</v>
      </c>
      <c r="N215" s="133" t="e">
        <f t="shared" si="118"/>
        <v>#N/A</v>
      </c>
      <c r="O215" s="133" t="e">
        <f t="shared" si="118"/>
        <v>#N/A</v>
      </c>
      <c r="P215" s="133" t="e">
        <f t="shared" si="118"/>
        <v>#N/A</v>
      </c>
      <c r="Q215" s="133" t="e">
        <f t="shared" si="118"/>
        <v>#N/A</v>
      </c>
      <c r="R215" s="133" t="e">
        <f t="shared" si="118"/>
        <v>#N/A</v>
      </c>
      <c r="S215" s="133" t="e">
        <f t="shared" si="118"/>
        <v>#N/A</v>
      </c>
      <c r="T215" s="133" t="e">
        <f t="shared" si="118"/>
        <v>#N/A</v>
      </c>
      <c r="U215" s="133" t="e">
        <f t="shared" si="118"/>
        <v>#N/A</v>
      </c>
      <c r="V215" s="133" t="e">
        <f t="shared" si="118"/>
        <v>#N/A</v>
      </c>
      <c r="W215" s="133" t="e">
        <f t="shared" si="118"/>
        <v>#N/A</v>
      </c>
      <c r="X215" s="133" t="e">
        <f t="shared" si="118"/>
        <v>#N/A</v>
      </c>
      <c r="Y215" s="133" t="e">
        <f t="shared" si="118"/>
        <v>#N/A</v>
      </c>
      <c r="Z215" s="133" t="e">
        <f t="shared" si="118"/>
        <v>#N/A</v>
      </c>
      <c r="AA215" s="133" t="e">
        <f t="shared" si="118"/>
        <v>#N/A</v>
      </c>
      <c r="AB215" s="133" t="e">
        <f t="shared" si="118"/>
        <v>#N/A</v>
      </c>
      <c r="AC215" s="133" t="e">
        <f t="shared" si="118"/>
        <v>#N/A</v>
      </c>
      <c r="AD215" s="133" t="e">
        <f t="shared" si="118"/>
        <v>#N/A</v>
      </c>
      <c r="AE215" s="133" t="e">
        <f t="shared" si="118"/>
        <v>#N/A</v>
      </c>
      <c r="AF215" s="133" t="e">
        <f t="shared" si="118"/>
        <v>#N/A</v>
      </c>
      <c r="AG215" s="133" t="e">
        <f t="shared" si="118"/>
        <v>#N/A</v>
      </c>
      <c r="AH215" s="133" t="e">
        <f t="shared" si="118"/>
        <v>#N/A</v>
      </c>
      <c r="AI215" s="133" t="e">
        <f t="shared" si="118"/>
        <v>#N/A</v>
      </c>
      <c r="AJ215" s="133" t="e">
        <f t="shared" si="118"/>
        <v>#N/A</v>
      </c>
      <c r="AK215" s="133" t="e">
        <f t="shared" ref="AK215:BK215" si="119">AK181</f>
        <v>#N/A</v>
      </c>
      <c r="AL215" s="133" t="e">
        <f t="shared" si="119"/>
        <v>#N/A</v>
      </c>
      <c r="AM215" s="133" t="e">
        <f t="shared" si="119"/>
        <v>#N/A</v>
      </c>
      <c r="AN215" s="133" t="e">
        <f t="shared" si="119"/>
        <v>#N/A</v>
      </c>
      <c r="AO215" s="133" t="e">
        <f t="shared" si="119"/>
        <v>#N/A</v>
      </c>
      <c r="AP215" s="133" t="e">
        <f t="shared" si="119"/>
        <v>#N/A</v>
      </c>
      <c r="AQ215" s="133" t="e">
        <f t="shared" si="119"/>
        <v>#N/A</v>
      </c>
      <c r="AR215" s="133" t="e">
        <f t="shared" si="119"/>
        <v>#N/A</v>
      </c>
      <c r="AS215" s="133" t="e">
        <f t="shared" si="119"/>
        <v>#N/A</v>
      </c>
      <c r="AT215" s="133" t="e">
        <f t="shared" si="119"/>
        <v>#N/A</v>
      </c>
      <c r="AU215" s="133" t="e">
        <f t="shared" si="119"/>
        <v>#N/A</v>
      </c>
      <c r="AV215" s="133" t="e">
        <f t="shared" si="119"/>
        <v>#N/A</v>
      </c>
      <c r="AW215" s="133" t="e">
        <f t="shared" si="119"/>
        <v>#N/A</v>
      </c>
      <c r="AX215" s="133" t="e">
        <f t="shared" si="119"/>
        <v>#N/A</v>
      </c>
      <c r="AY215" s="133" t="e">
        <f t="shared" si="119"/>
        <v>#N/A</v>
      </c>
      <c r="AZ215" s="133" t="e">
        <f t="shared" si="119"/>
        <v>#N/A</v>
      </c>
      <c r="BA215" s="133" t="e">
        <f t="shared" si="119"/>
        <v>#N/A</v>
      </c>
      <c r="BB215" s="133" t="e">
        <f t="shared" si="119"/>
        <v>#N/A</v>
      </c>
      <c r="BC215" s="133" t="e">
        <f t="shared" si="119"/>
        <v>#N/A</v>
      </c>
      <c r="BD215" s="133" t="e">
        <f t="shared" si="119"/>
        <v>#N/A</v>
      </c>
      <c r="BE215" s="133" t="e">
        <f t="shared" si="119"/>
        <v>#N/A</v>
      </c>
      <c r="BF215" s="133" t="e">
        <f t="shared" si="119"/>
        <v>#N/A</v>
      </c>
      <c r="BG215" s="133" t="e">
        <f t="shared" si="119"/>
        <v>#N/A</v>
      </c>
      <c r="BH215" s="133" t="e">
        <f t="shared" si="119"/>
        <v>#N/A</v>
      </c>
      <c r="BI215" s="133" t="e">
        <f t="shared" si="119"/>
        <v>#N/A</v>
      </c>
      <c r="BJ215" s="133" t="e">
        <f t="shared" si="119"/>
        <v>#N/A</v>
      </c>
      <c r="BK215" s="133" t="e">
        <f t="shared" si="119"/>
        <v>#N/A</v>
      </c>
    </row>
    <row r="216" spans="2:63" x14ac:dyDescent="0.4">
      <c r="B216" s="394"/>
      <c r="C216" s="99" t="s">
        <v>91</v>
      </c>
      <c r="D216" s="99" t="s">
        <v>218</v>
      </c>
      <c r="E216" s="133">
        <f t="shared" ref="E216:AJ216" si="120">E188</f>
        <v>171600</v>
      </c>
      <c r="F216" s="133">
        <f t="shared" si="120"/>
        <v>18000</v>
      </c>
      <c r="G216" s="133">
        <f t="shared" si="120"/>
        <v>168000</v>
      </c>
      <c r="H216" s="133">
        <f t="shared" si="120"/>
        <v>190800</v>
      </c>
      <c r="I216" s="133" t="e">
        <f t="shared" si="120"/>
        <v>#N/A</v>
      </c>
      <c r="J216" s="133" t="e">
        <f t="shared" si="120"/>
        <v>#N/A</v>
      </c>
      <c r="K216" s="133" t="e">
        <f t="shared" si="120"/>
        <v>#N/A</v>
      </c>
      <c r="L216" s="133" t="e">
        <f t="shared" si="120"/>
        <v>#N/A</v>
      </c>
      <c r="M216" s="133" t="e">
        <f t="shared" si="120"/>
        <v>#N/A</v>
      </c>
      <c r="N216" s="133" t="e">
        <f t="shared" si="120"/>
        <v>#N/A</v>
      </c>
      <c r="O216" s="133" t="e">
        <f t="shared" si="120"/>
        <v>#N/A</v>
      </c>
      <c r="P216" s="133" t="e">
        <f t="shared" si="120"/>
        <v>#N/A</v>
      </c>
      <c r="Q216" s="133" t="e">
        <f t="shared" si="120"/>
        <v>#N/A</v>
      </c>
      <c r="R216" s="133" t="e">
        <f t="shared" si="120"/>
        <v>#N/A</v>
      </c>
      <c r="S216" s="133" t="e">
        <f t="shared" si="120"/>
        <v>#N/A</v>
      </c>
      <c r="T216" s="133" t="e">
        <f t="shared" si="120"/>
        <v>#N/A</v>
      </c>
      <c r="U216" s="133" t="e">
        <f t="shared" si="120"/>
        <v>#N/A</v>
      </c>
      <c r="V216" s="133" t="e">
        <f t="shared" si="120"/>
        <v>#N/A</v>
      </c>
      <c r="W216" s="133" t="e">
        <f t="shared" si="120"/>
        <v>#N/A</v>
      </c>
      <c r="X216" s="133" t="e">
        <f t="shared" si="120"/>
        <v>#N/A</v>
      </c>
      <c r="Y216" s="133" t="e">
        <f t="shared" si="120"/>
        <v>#N/A</v>
      </c>
      <c r="Z216" s="133" t="e">
        <f t="shared" si="120"/>
        <v>#N/A</v>
      </c>
      <c r="AA216" s="133" t="e">
        <f t="shared" si="120"/>
        <v>#N/A</v>
      </c>
      <c r="AB216" s="133" t="e">
        <f t="shared" si="120"/>
        <v>#N/A</v>
      </c>
      <c r="AC216" s="133" t="e">
        <f t="shared" si="120"/>
        <v>#N/A</v>
      </c>
      <c r="AD216" s="133" t="e">
        <f t="shared" si="120"/>
        <v>#N/A</v>
      </c>
      <c r="AE216" s="133" t="e">
        <f t="shared" si="120"/>
        <v>#N/A</v>
      </c>
      <c r="AF216" s="133" t="e">
        <f t="shared" si="120"/>
        <v>#N/A</v>
      </c>
      <c r="AG216" s="133" t="e">
        <f t="shared" si="120"/>
        <v>#N/A</v>
      </c>
      <c r="AH216" s="133" t="e">
        <f t="shared" si="120"/>
        <v>#N/A</v>
      </c>
      <c r="AI216" s="133" t="e">
        <f t="shared" si="120"/>
        <v>#N/A</v>
      </c>
      <c r="AJ216" s="133" t="e">
        <f t="shared" si="120"/>
        <v>#N/A</v>
      </c>
      <c r="AK216" s="133" t="e">
        <f t="shared" ref="AK216:BK216" si="121">AK188</f>
        <v>#N/A</v>
      </c>
      <c r="AL216" s="133" t="e">
        <f t="shared" si="121"/>
        <v>#N/A</v>
      </c>
      <c r="AM216" s="133" t="e">
        <f t="shared" si="121"/>
        <v>#N/A</v>
      </c>
      <c r="AN216" s="133" t="e">
        <f t="shared" si="121"/>
        <v>#N/A</v>
      </c>
      <c r="AO216" s="133" t="e">
        <f t="shared" si="121"/>
        <v>#N/A</v>
      </c>
      <c r="AP216" s="133" t="e">
        <f t="shared" si="121"/>
        <v>#N/A</v>
      </c>
      <c r="AQ216" s="133" t="e">
        <f t="shared" si="121"/>
        <v>#N/A</v>
      </c>
      <c r="AR216" s="133" t="e">
        <f t="shared" si="121"/>
        <v>#N/A</v>
      </c>
      <c r="AS216" s="133" t="e">
        <f t="shared" si="121"/>
        <v>#N/A</v>
      </c>
      <c r="AT216" s="133" t="e">
        <f t="shared" si="121"/>
        <v>#N/A</v>
      </c>
      <c r="AU216" s="133" t="e">
        <f t="shared" si="121"/>
        <v>#N/A</v>
      </c>
      <c r="AV216" s="133" t="e">
        <f t="shared" si="121"/>
        <v>#N/A</v>
      </c>
      <c r="AW216" s="133" t="e">
        <f t="shared" si="121"/>
        <v>#N/A</v>
      </c>
      <c r="AX216" s="133" t="e">
        <f t="shared" si="121"/>
        <v>#N/A</v>
      </c>
      <c r="AY216" s="133" t="e">
        <f t="shared" si="121"/>
        <v>#N/A</v>
      </c>
      <c r="AZ216" s="133" t="e">
        <f t="shared" si="121"/>
        <v>#N/A</v>
      </c>
      <c r="BA216" s="133" t="e">
        <f t="shared" si="121"/>
        <v>#N/A</v>
      </c>
      <c r="BB216" s="133" t="e">
        <f t="shared" si="121"/>
        <v>#N/A</v>
      </c>
      <c r="BC216" s="133" t="e">
        <f t="shared" si="121"/>
        <v>#N/A</v>
      </c>
      <c r="BD216" s="133" t="e">
        <f t="shared" si="121"/>
        <v>#N/A</v>
      </c>
      <c r="BE216" s="133" t="e">
        <f t="shared" si="121"/>
        <v>#N/A</v>
      </c>
      <c r="BF216" s="133" t="e">
        <f t="shared" si="121"/>
        <v>#N/A</v>
      </c>
      <c r="BG216" s="133" t="e">
        <f t="shared" si="121"/>
        <v>#N/A</v>
      </c>
      <c r="BH216" s="133" t="e">
        <f t="shared" si="121"/>
        <v>#N/A</v>
      </c>
      <c r="BI216" s="133" t="e">
        <f t="shared" si="121"/>
        <v>#N/A</v>
      </c>
      <c r="BJ216" s="133" t="e">
        <f t="shared" si="121"/>
        <v>#N/A</v>
      </c>
      <c r="BK216" s="133" t="e">
        <f t="shared" si="121"/>
        <v>#N/A</v>
      </c>
    </row>
    <row r="217" spans="2:63" x14ac:dyDescent="0.4">
      <c r="B217" s="394"/>
      <c r="C217" s="99" t="s">
        <v>92</v>
      </c>
      <c r="D217" s="99" t="s">
        <v>218</v>
      </c>
      <c r="E217" s="133">
        <f t="shared" ref="E217:AJ217" si="122">E195</f>
        <v>18000</v>
      </c>
      <c r="F217" s="133">
        <f t="shared" si="122"/>
        <v>4185</v>
      </c>
      <c r="G217" s="133">
        <f t="shared" si="122"/>
        <v>22025</v>
      </c>
      <c r="H217" s="133">
        <f t="shared" si="122"/>
        <v>9870</v>
      </c>
      <c r="I217" s="133" t="e">
        <f t="shared" si="122"/>
        <v>#N/A</v>
      </c>
      <c r="J217" s="133" t="e">
        <f t="shared" si="122"/>
        <v>#N/A</v>
      </c>
      <c r="K217" s="133" t="e">
        <f t="shared" si="122"/>
        <v>#N/A</v>
      </c>
      <c r="L217" s="133" t="e">
        <f t="shared" si="122"/>
        <v>#N/A</v>
      </c>
      <c r="M217" s="133" t="e">
        <f t="shared" si="122"/>
        <v>#N/A</v>
      </c>
      <c r="N217" s="133" t="e">
        <f t="shared" si="122"/>
        <v>#N/A</v>
      </c>
      <c r="O217" s="133" t="e">
        <f t="shared" si="122"/>
        <v>#N/A</v>
      </c>
      <c r="P217" s="133" t="e">
        <f t="shared" si="122"/>
        <v>#N/A</v>
      </c>
      <c r="Q217" s="133" t="e">
        <f t="shared" si="122"/>
        <v>#N/A</v>
      </c>
      <c r="R217" s="133" t="e">
        <f t="shared" si="122"/>
        <v>#N/A</v>
      </c>
      <c r="S217" s="133" t="e">
        <f t="shared" si="122"/>
        <v>#N/A</v>
      </c>
      <c r="T217" s="133" t="e">
        <f t="shared" si="122"/>
        <v>#N/A</v>
      </c>
      <c r="U217" s="133" t="e">
        <f t="shared" si="122"/>
        <v>#N/A</v>
      </c>
      <c r="V217" s="133" t="e">
        <f t="shared" si="122"/>
        <v>#N/A</v>
      </c>
      <c r="W217" s="133" t="e">
        <f t="shared" si="122"/>
        <v>#N/A</v>
      </c>
      <c r="X217" s="133" t="e">
        <f t="shared" si="122"/>
        <v>#N/A</v>
      </c>
      <c r="Y217" s="133" t="e">
        <f t="shared" si="122"/>
        <v>#N/A</v>
      </c>
      <c r="Z217" s="133" t="e">
        <f t="shared" si="122"/>
        <v>#N/A</v>
      </c>
      <c r="AA217" s="133" t="e">
        <f t="shared" si="122"/>
        <v>#N/A</v>
      </c>
      <c r="AB217" s="133" t="e">
        <f t="shared" si="122"/>
        <v>#N/A</v>
      </c>
      <c r="AC217" s="133" t="e">
        <f t="shared" si="122"/>
        <v>#N/A</v>
      </c>
      <c r="AD217" s="133" t="e">
        <f t="shared" si="122"/>
        <v>#N/A</v>
      </c>
      <c r="AE217" s="133" t="e">
        <f t="shared" si="122"/>
        <v>#N/A</v>
      </c>
      <c r="AF217" s="133" t="e">
        <f t="shared" si="122"/>
        <v>#N/A</v>
      </c>
      <c r="AG217" s="133" t="e">
        <f t="shared" si="122"/>
        <v>#N/A</v>
      </c>
      <c r="AH217" s="133" t="e">
        <f t="shared" si="122"/>
        <v>#N/A</v>
      </c>
      <c r="AI217" s="133" t="e">
        <f t="shared" si="122"/>
        <v>#N/A</v>
      </c>
      <c r="AJ217" s="133" t="e">
        <f t="shared" si="122"/>
        <v>#N/A</v>
      </c>
      <c r="AK217" s="133" t="e">
        <f t="shared" ref="AK217:BK217" si="123">AK195</f>
        <v>#N/A</v>
      </c>
      <c r="AL217" s="133" t="e">
        <f t="shared" si="123"/>
        <v>#N/A</v>
      </c>
      <c r="AM217" s="133" t="e">
        <f t="shared" si="123"/>
        <v>#N/A</v>
      </c>
      <c r="AN217" s="133" t="e">
        <f t="shared" si="123"/>
        <v>#N/A</v>
      </c>
      <c r="AO217" s="133" t="e">
        <f t="shared" si="123"/>
        <v>#N/A</v>
      </c>
      <c r="AP217" s="133" t="e">
        <f t="shared" si="123"/>
        <v>#N/A</v>
      </c>
      <c r="AQ217" s="133" t="e">
        <f t="shared" si="123"/>
        <v>#N/A</v>
      </c>
      <c r="AR217" s="133" t="e">
        <f t="shared" si="123"/>
        <v>#N/A</v>
      </c>
      <c r="AS217" s="133" t="e">
        <f t="shared" si="123"/>
        <v>#N/A</v>
      </c>
      <c r="AT217" s="133" t="e">
        <f t="shared" si="123"/>
        <v>#N/A</v>
      </c>
      <c r="AU217" s="133" t="e">
        <f t="shared" si="123"/>
        <v>#N/A</v>
      </c>
      <c r="AV217" s="133" t="e">
        <f t="shared" si="123"/>
        <v>#N/A</v>
      </c>
      <c r="AW217" s="133" t="e">
        <f t="shared" si="123"/>
        <v>#N/A</v>
      </c>
      <c r="AX217" s="133" t="e">
        <f t="shared" si="123"/>
        <v>#N/A</v>
      </c>
      <c r="AY217" s="133" t="e">
        <f t="shared" si="123"/>
        <v>#N/A</v>
      </c>
      <c r="AZ217" s="133" t="e">
        <f t="shared" si="123"/>
        <v>#N/A</v>
      </c>
      <c r="BA217" s="133" t="e">
        <f t="shared" si="123"/>
        <v>#N/A</v>
      </c>
      <c r="BB217" s="133" t="e">
        <f t="shared" si="123"/>
        <v>#N/A</v>
      </c>
      <c r="BC217" s="133" t="e">
        <f t="shared" si="123"/>
        <v>#N/A</v>
      </c>
      <c r="BD217" s="133" t="e">
        <f t="shared" si="123"/>
        <v>#N/A</v>
      </c>
      <c r="BE217" s="133" t="e">
        <f t="shared" si="123"/>
        <v>#N/A</v>
      </c>
      <c r="BF217" s="133" t="e">
        <f t="shared" si="123"/>
        <v>#N/A</v>
      </c>
      <c r="BG217" s="133" t="e">
        <f t="shared" si="123"/>
        <v>#N/A</v>
      </c>
      <c r="BH217" s="133" t="e">
        <f t="shared" si="123"/>
        <v>#N/A</v>
      </c>
      <c r="BI217" s="133" t="e">
        <f t="shared" si="123"/>
        <v>#N/A</v>
      </c>
      <c r="BJ217" s="133" t="e">
        <f t="shared" si="123"/>
        <v>#N/A</v>
      </c>
      <c r="BK217" s="133" t="e">
        <f t="shared" si="123"/>
        <v>#N/A</v>
      </c>
    </row>
    <row r="218" spans="2:63" x14ac:dyDescent="0.4">
      <c r="B218" t="s">
        <v>210</v>
      </c>
      <c r="C218" s="99" t="s">
        <v>447</v>
      </c>
      <c r="D218" s="99" t="s">
        <v>241</v>
      </c>
      <c r="E218" s="134">
        <f t="shared" ref="E218:AJ218" si="124">MAX(E143,E169,E117)</f>
        <v>23.477637217179403</v>
      </c>
      <c r="F218" s="134">
        <f t="shared" si="124"/>
        <v>25.957145399625912</v>
      </c>
      <c r="G218" s="134">
        <f t="shared" si="124"/>
        <v>24.758094519078092</v>
      </c>
      <c r="H218" s="134">
        <f t="shared" si="124"/>
        <v>26.614435810513033</v>
      </c>
      <c r="I218" s="134" t="e">
        <f t="shared" si="124"/>
        <v>#VALUE!</v>
      </c>
      <c r="J218" s="134" t="e">
        <f t="shared" si="124"/>
        <v>#VALUE!</v>
      </c>
      <c r="K218" s="134" t="e">
        <f t="shared" si="124"/>
        <v>#VALUE!</v>
      </c>
      <c r="L218" s="134" t="e">
        <f t="shared" si="124"/>
        <v>#VALUE!</v>
      </c>
      <c r="M218" s="134" t="e">
        <f t="shared" si="124"/>
        <v>#VALUE!</v>
      </c>
      <c r="N218" s="134" t="e">
        <f t="shared" si="124"/>
        <v>#VALUE!</v>
      </c>
      <c r="O218" s="134" t="e">
        <f>MAX(O143,O169,O117)</f>
        <v>#VALUE!</v>
      </c>
      <c r="P218" s="134" t="e">
        <f t="shared" si="124"/>
        <v>#VALUE!</v>
      </c>
      <c r="Q218" s="134" t="e">
        <f t="shared" si="124"/>
        <v>#VALUE!</v>
      </c>
      <c r="R218" s="134" t="e">
        <f t="shared" si="124"/>
        <v>#VALUE!</v>
      </c>
      <c r="S218" s="134" t="e">
        <f t="shared" si="124"/>
        <v>#VALUE!</v>
      </c>
      <c r="T218" s="134" t="e">
        <f t="shared" si="124"/>
        <v>#VALUE!</v>
      </c>
      <c r="U218" s="134" t="e">
        <f t="shared" si="124"/>
        <v>#VALUE!</v>
      </c>
      <c r="V218" s="134" t="e">
        <f t="shared" si="124"/>
        <v>#VALUE!</v>
      </c>
      <c r="W218" s="134" t="e">
        <f t="shared" si="124"/>
        <v>#VALUE!</v>
      </c>
      <c r="X218" s="134" t="e">
        <f t="shared" si="124"/>
        <v>#VALUE!</v>
      </c>
      <c r="Y218" s="134" t="e">
        <f t="shared" si="124"/>
        <v>#VALUE!</v>
      </c>
      <c r="Z218" s="134" t="e">
        <f t="shared" si="124"/>
        <v>#VALUE!</v>
      </c>
      <c r="AA218" s="134" t="e">
        <f t="shared" si="124"/>
        <v>#VALUE!</v>
      </c>
      <c r="AB218" s="134" t="e">
        <f t="shared" si="124"/>
        <v>#VALUE!</v>
      </c>
      <c r="AC218" s="134" t="e">
        <f t="shared" si="124"/>
        <v>#VALUE!</v>
      </c>
      <c r="AD218" s="134" t="e">
        <f t="shared" si="124"/>
        <v>#VALUE!</v>
      </c>
      <c r="AE218" s="134" t="e">
        <f t="shared" si="124"/>
        <v>#VALUE!</v>
      </c>
      <c r="AF218" s="134" t="e">
        <f t="shared" si="124"/>
        <v>#VALUE!</v>
      </c>
      <c r="AG218" s="134" t="e">
        <f t="shared" si="124"/>
        <v>#VALUE!</v>
      </c>
      <c r="AH218" s="134" t="e">
        <f t="shared" si="124"/>
        <v>#VALUE!</v>
      </c>
      <c r="AI218" s="134" t="e">
        <f t="shared" si="124"/>
        <v>#VALUE!</v>
      </c>
      <c r="AJ218" s="134" t="e">
        <f t="shared" si="124"/>
        <v>#VALUE!</v>
      </c>
      <c r="AK218" s="134" t="e">
        <f t="shared" ref="AK218:BK218" si="125">MAX(AK143,AK169,AK117)</f>
        <v>#VALUE!</v>
      </c>
      <c r="AL218" s="134" t="e">
        <f t="shared" si="125"/>
        <v>#VALUE!</v>
      </c>
      <c r="AM218" s="134" t="e">
        <f t="shared" si="125"/>
        <v>#VALUE!</v>
      </c>
      <c r="AN218" s="134" t="e">
        <f t="shared" si="125"/>
        <v>#VALUE!</v>
      </c>
      <c r="AO218" s="134" t="e">
        <f t="shared" si="125"/>
        <v>#VALUE!</v>
      </c>
      <c r="AP218" s="134" t="e">
        <f t="shared" si="125"/>
        <v>#VALUE!</v>
      </c>
      <c r="AQ218" s="134" t="e">
        <f t="shared" si="125"/>
        <v>#VALUE!</v>
      </c>
      <c r="AR218" s="134" t="e">
        <f t="shared" si="125"/>
        <v>#VALUE!</v>
      </c>
      <c r="AS218" s="134" t="e">
        <f t="shared" si="125"/>
        <v>#VALUE!</v>
      </c>
      <c r="AT218" s="134" t="e">
        <f t="shared" si="125"/>
        <v>#VALUE!</v>
      </c>
      <c r="AU218" s="134" t="e">
        <f t="shared" si="125"/>
        <v>#VALUE!</v>
      </c>
      <c r="AV218" s="134" t="e">
        <f t="shared" si="125"/>
        <v>#VALUE!</v>
      </c>
      <c r="AW218" s="134" t="e">
        <f t="shared" si="125"/>
        <v>#VALUE!</v>
      </c>
      <c r="AX218" s="134" t="e">
        <f t="shared" si="125"/>
        <v>#VALUE!</v>
      </c>
      <c r="AY218" s="134" t="e">
        <f t="shared" si="125"/>
        <v>#VALUE!</v>
      </c>
      <c r="AZ218" s="134" t="e">
        <f t="shared" si="125"/>
        <v>#VALUE!</v>
      </c>
      <c r="BA218" s="134" t="e">
        <f t="shared" si="125"/>
        <v>#VALUE!</v>
      </c>
      <c r="BB218" s="134" t="e">
        <f t="shared" si="125"/>
        <v>#VALUE!</v>
      </c>
      <c r="BC218" s="134" t="e">
        <f t="shared" si="125"/>
        <v>#VALUE!</v>
      </c>
      <c r="BD218" s="134" t="e">
        <f t="shared" si="125"/>
        <v>#VALUE!</v>
      </c>
      <c r="BE218" s="134" t="e">
        <f t="shared" si="125"/>
        <v>#VALUE!</v>
      </c>
      <c r="BF218" s="134" t="e">
        <f t="shared" si="125"/>
        <v>#VALUE!</v>
      </c>
      <c r="BG218" s="134" t="e">
        <f t="shared" si="125"/>
        <v>#VALUE!</v>
      </c>
      <c r="BH218" s="134" t="e">
        <f t="shared" si="125"/>
        <v>#VALUE!</v>
      </c>
      <c r="BI218" s="134" t="e">
        <f t="shared" si="125"/>
        <v>#VALUE!</v>
      </c>
      <c r="BJ218" s="134" t="e">
        <f t="shared" si="125"/>
        <v>#VALUE!</v>
      </c>
      <c r="BK218" s="134" t="e">
        <f t="shared" si="125"/>
        <v>#VALUE!</v>
      </c>
    </row>
    <row r="219" spans="2:63" x14ac:dyDescent="0.4">
      <c r="B219" s="5" t="s">
        <v>218</v>
      </c>
      <c r="C219" s="99" t="s">
        <v>218</v>
      </c>
      <c r="D219" s="99" t="s">
        <v>218</v>
      </c>
      <c r="E219" s="92" t="s">
        <v>218</v>
      </c>
      <c r="F219" s="92" t="s">
        <v>218</v>
      </c>
      <c r="G219" s="92" t="s">
        <v>218</v>
      </c>
      <c r="H219" s="92" t="s">
        <v>218</v>
      </c>
      <c r="I219" s="92" t="s">
        <v>218</v>
      </c>
      <c r="J219" s="92" t="s">
        <v>218</v>
      </c>
      <c r="K219" s="92" t="s">
        <v>218</v>
      </c>
      <c r="L219" s="92" t="s">
        <v>218</v>
      </c>
      <c r="M219" s="92" t="s">
        <v>218</v>
      </c>
      <c r="N219" s="92" t="s">
        <v>218</v>
      </c>
      <c r="O219" s="92" t="s">
        <v>218</v>
      </c>
      <c r="P219" s="92" t="s">
        <v>218</v>
      </c>
      <c r="Q219" s="92" t="s">
        <v>218</v>
      </c>
      <c r="R219" s="92" t="s">
        <v>218</v>
      </c>
      <c r="S219" s="92" t="s">
        <v>218</v>
      </c>
      <c r="T219" s="92" t="s">
        <v>218</v>
      </c>
      <c r="U219" s="92" t="s">
        <v>218</v>
      </c>
      <c r="V219" s="92" t="s">
        <v>218</v>
      </c>
      <c r="W219" s="92" t="s">
        <v>218</v>
      </c>
      <c r="X219" s="92" t="s">
        <v>218</v>
      </c>
      <c r="Y219" s="92" t="s">
        <v>218</v>
      </c>
      <c r="Z219" s="92" t="s">
        <v>218</v>
      </c>
      <c r="AA219" s="92" t="s">
        <v>218</v>
      </c>
      <c r="AB219" s="92" t="s">
        <v>218</v>
      </c>
      <c r="AC219" s="92" t="s">
        <v>218</v>
      </c>
      <c r="AD219" s="92" t="s">
        <v>218</v>
      </c>
      <c r="AE219" s="92" t="s">
        <v>218</v>
      </c>
      <c r="AF219" s="92" t="s">
        <v>218</v>
      </c>
      <c r="AG219" s="92" t="s">
        <v>218</v>
      </c>
      <c r="AH219" s="92" t="s">
        <v>218</v>
      </c>
      <c r="AI219" s="92" t="s">
        <v>218</v>
      </c>
      <c r="AJ219" s="92" t="s">
        <v>218</v>
      </c>
      <c r="AK219" s="92" t="s">
        <v>218</v>
      </c>
      <c r="AL219" s="92" t="s">
        <v>218</v>
      </c>
      <c r="AM219" s="92" t="s">
        <v>218</v>
      </c>
      <c r="AN219" s="92" t="s">
        <v>218</v>
      </c>
      <c r="AO219" s="92" t="s">
        <v>218</v>
      </c>
      <c r="AP219" s="92" t="s">
        <v>218</v>
      </c>
      <c r="AQ219" s="92" t="s">
        <v>218</v>
      </c>
      <c r="AR219" s="92" t="s">
        <v>218</v>
      </c>
      <c r="AS219" s="92" t="s">
        <v>218</v>
      </c>
      <c r="AT219" s="92" t="s">
        <v>218</v>
      </c>
      <c r="AU219" s="92" t="s">
        <v>218</v>
      </c>
      <c r="AV219" s="92" t="s">
        <v>218</v>
      </c>
      <c r="AW219" s="92" t="s">
        <v>218</v>
      </c>
      <c r="AX219" s="92" t="s">
        <v>218</v>
      </c>
      <c r="AY219" s="92" t="s">
        <v>218</v>
      </c>
      <c r="AZ219" s="92" t="s">
        <v>218</v>
      </c>
      <c r="BA219" s="92" t="s">
        <v>218</v>
      </c>
      <c r="BB219" s="92" t="s">
        <v>218</v>
      </c>
      <c r="BC219" s="92" t="s">
        <v>218</v>
      </c>
      <c r="BD219" s="92" t="s">
        <v>218</v>
      </c>
      <c r="BE219" s="92" t="s">
        <v>218</v>
      </c>
      <c r="BF219" s="92" t="s">
        <v>218</v>
      </c>
      <c r="BG219" s="92" t="s">
        <v>218</v>
      </c>
      <c r="BH219" s="92" t="s">
        <v>218</v>
      </c>
      <c r="BI219" s="92" t="s">
        <v>218</v>
      </c>
      <c r="BJ219" s="92" t="s">
        <v>218</v>
      </c>
      <c r="BK219" s="92" t="s">
        <v>218</v>
      </c>
    </row>
    <row r="220" spans="2:63" x14ac:dyDescent="0.4">
      <c r="B220" s="5" t="s">
        <v>872</v>
      </c>
      <c r="C220" s="99"/>
      <c r="D220" s="99"/>
      <c r="E220" s="92" t="str">
        <f>IF(OR('Indtast oplysninger'!E52="NEJ",'Indtast oplysninger'!E52="&lt; vælg fra listen &gt;"),"Nej","Ja")</f>
        <v>Nej</v>
      </c>
      <c r="F220" s="92" t="str">
        <f>IF(OR('Indtast oplysninger'!F52="NEJ",'Indtast oplysninger'!F52="&lt; vælg fra listen &gt;"),"Nej","Ja")</f>
        <v>Nej</v>
      </c>
      <c r="G220" s="92" t="str">
        <f>IF(OR('Indtast oplysninger'!G52="NEJ",'Indtast oplysninger'!G52="&lt; vælg fra listen &gt;"),"Nej","Ja")</f>
        <v>Nej</v>
      </c>
      <c r="H220" s="92" t="str">
        <f>IF(OR('Indtast oplysninger'!H52="NEJ",'Indtast oplysninger'!H52="&lt; vælg fra listen &gt;"),"Nej","Ja")</f>
        <v>Nej</v>
      </c>
      <c r="I220" s="92" t="str">
        <f>IF(OR('Indtast oplysninger'!I52="NEJ",'Indtast oplysninger'!I52="&lt; vælg fra listen &gt;"),"Nej","Ja")</f>
        <v>Nej</v>
      </c>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row>
    <row r="221" spans="2:63" x14ac:dyDescent="0.4">
      <c r="B221" s="5" t="s">
        <v>873</v>
      </c>
      <c r="C221" s="99"/>
      <c r="D221" s="99"/>
      <c r="E221" s="92" t="str">
        <f>IF(OR('Indtast oplysninger'!E72="NEJ",'Indtast oplysninger'!E72="&lt; vælg fra listen &gt;"),"Nej","Ja")</f>
        <v>Nej</v>
      </c>
      <c r="F221" s="92" t="str">
        <f>IF(OR('Indtast oplysninger'!F72="NEJ",'Indtast oplysninger'!F72="&lt; vælg fra listen &gt;"),"Nej","Ja")</f>
        <v>Nej</v>
      </c>
      <c r="G221" s="92" t="str">
        <f>IF(OR('Indtast oplysninger'!G72="NEJ",'Indtast oplysninger'!G72="&lt; vælg fra listen &gt;"),"Nej","Ja")</f>
        <v>Nej</v>
      </c>
      <c r="H221" s="92" t="str">
        <f>IF(OR('Indtast oplysninger'!H72="NEJ",'Indtast oplysninger'!H72="&lt; vælg fra listen &gt;"),"Nej","Ja")</f>
        <v>Ja</v>
      </c>
      <c r="I221" s="92" t="str">
        <f>IF(OR('Indtast oplysninger'!I72="NEJ",'Indtast oplysninger'!I72="&lt; vælg fra listen &gt;"),"Nej","Ja")</f>
        <v>Nej</v>
      </c>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row>
    <row r="222" spans="2:63" x14ac:dyDescent="0.4">
      <c r="B222" s="5" t="s">
        <v>874</v>
      </c>
      <c r="C222" s="99"/>
      <c r="D222" s="99"/>
      <c r="E222" s="92" t="str">
        <f>IF(OR('Indtast oplysninger'!E92="NEJ",'Indtast oplysninger'!E92="&lt; vælg fra listen &gt;"),"Nej","Ja")</f>
        <v>Nej</v>
      </c>
      <c r="F222" s="92" t="str">
        <f>IF(OR('Indtast oplysninger'!F92="NEJ",'Indtast oplysninger'!F92="&lt; vælg fra listen &gt;"),"Nej","Ja")</f>
        <v>Nej</v>
      </c>
      <c r="G222" s="92" t="str">
        <f>IF(OR('Indtast oplysninger'!G92="NEJ",'Indtast oplysninger'!G92="&lt; vælg fra listen &gt;"),"Nej","Ja")</f>
        <v>Nej</v>
      </c>
      <c r="H222" s="92" t="str">
        <f>IF(OR('Indtast oplysninger'!H92="NEJ",'Indtast oplysninger'!H92="&lt; vælg fra listen &gt;"),"Nej","Ja")</f>
        <v>Nej</v>
      </c>
      <c r="I222" s="92" t="str">
        <f>IF(OR('Indtast oplysninger'!I92="NEJ",'Indtast oplysninger'!I92="&lt; vælg fra listen &gt;"),"Nej","Ja")</f>
        <v>Nej</v>
      </c>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row>
    <row r="223" spans="2:63" x14ac:dyDescent="0.4">
      <c r="B223" s="5" t="s">
        <v>12</v>
      </c>
      <c r="C223" s="99" t="s">
        <v>218</v>
      </c>
      <c r="D223" s="99" t="s">
        <v>218</v>
      </c>
      <c r="E223" s="136">
        <f>IF(E6="-","",VLOOKUP('Indtast oplysninger'!E124,Tabelværdier!$A$3:$B$7,2,FALSE))</f>
        <v>0.7</v>
      </c>
      <c r="F223" s="136">
        <f>IF(F6="-","",VLOOKUP('Indtast oplysninger'!F124,Tabelværdier!$A$3:$B$7,2,FALSE))</f>
        <v>0.9</v>
      </c>
      <c r="G223" s="136">
        <f>IF(G6="-","",VLOOKUP('Indtast oplysninger'!G124,Tabelværdier!$A$3:$B$7,2,FALSE))</f>
        <v>0.7</v>
      </c>
      <c r="H223" s="136">
        <f>IF(H6="-","",VLOOKUP('Indtast oplysninger'!H124,Tabelværdier!$A$3:$B$7,2,FALSE))</f>
        <v>0.9</v>
      </c>
      <c r="I223" s="136" t="str">
        <f>IF(I6="-","",VLOOKUP('Indtast oplysninger'!I124,Tabelværdier!$A$3:$B$7,2,FALSE))</f>
        <v/>
      </c>
      <c r="J223" s="136" t="str">
        <f>IF(J6="-","",VLOOKUP('Indtast oplysninger'!J124,Tabelværdier!$A$3:$B$7,2,FALSE))</f>
        <v/>
      </c>
      <c r="K223" s="136" t="str">
        <f>IF(K6="-","",VLOOKUP('Indtast oplysninger'!K124,Tabelværdier!$A$3:$B$7,2,FALSE))</f>
        <v/>
      </c>
      <c r="L223" s="136" t="str">
        <f>IF(L6="-","",VLOOKUP('Indtast oplysninger'!L124,Tabelværdier!$A$3:$B$7,2,FALSE))</f>
        <v/>
      </c>
      <c r="M223" s="136" t="str">
        <f>IF(M6="-","",VLOOKUP('Indtast oplysninger'!M124,Tabelværdier!$A$3:$B$7,2,FALSE))</f>
        <v/>
      </c>
      <c r="N223" s="136" t="str">
        <f>IF(N6="-","",VLOOKUP('Indtast oplysninger'!N124,Tabelværdier!$A$3:$B$7,2,FALSE))</f>
        <v/>
      </c>
      <c r="O223" s="136" t="str">
        <f>IF(O6="-","",VLOOKUP('Indtast oplysninger'!O124,Tabelværdier!$A$3:$B$7,2,FALSE))</f>
        <v/>
      </c>
      <c r="P223" s="136" t="str">
        <f>IF(P6="-","",VLOOKUP('Indtast oplysninger'!P124,Tabelværdier!$A$3:$B$7,2,FALSE))</f>
        <v/>
      </c>
      <c r="Q223" s="136" t="str">
        <f>IF(Q6="-","",VLOOKUP('Indtast oplysninger'!Q124,Tabelværdier!$A$3:$B$7,2,FALSE))</f>
        <v/>
      </c>
      <c r="R223" s="136" t="str">
        <f>IF(R6="-","",VLOOKUP('Indtast oplysninger'!R124,Tabelværdier!$A$3:$B$7,2,FALSE))</f>
        <v/>
      </c>
      <c r="S223" s="136" t="str">
        <f>IF(S6="-","",VLOOKUP('Indtast oplysninger'!S124,Tabelværdier!$A$3:$B$7,2,FALSE))</f>
        <v/>
      </c>
      <c r="T223" s="136" t="str">
        <f>IF(T6="-","",VLOOKUP('Indtast oplysninger'!T124,Tabelværdier!$A$3:$B$7,2,FALSE))</f>
        <v/>
      </c>
      <c r="U223" s="136" t="str">
        <f>IF(U6="-","",VLOOKUP('Indtast oplysninger'!U124,Tabelværdier!$A$3:$B$7,2,FALSE))</f>
        <v/>
      </c>
      <c r="V223" s="136" t="str">
        <f>IF(V6="-","",VLOOKUP('Indtast oplysninger'!V124,Tabelværdier!$A$3:$B$7,2,FALSE))</f>
        <v/>
      </c>
      <c r="W223" s="136" t="str">
        <f>IF(W6="-","",VLOOKUP('Indtast oplysninger'!W124,Tabelværdier!$A$3:$B$7,2,FALSE))</f>
        <v/>
      </c>
      <c r="X223" s="136" t="str">
        <f>IF(X6="-","",VLOOKUP('Indtast oplysninger'!X124,Tabelværdier!$A$3:$B$7,2,FALSE))</f>
        <v/>
      </c>
      <c r="Y223" s="136" t="str">
        <f>IF(Y6="-","",VLOOKUP('Indtast oplysninger'!Y124,Tabelværdier!$A$3:$B$7,2,FALSE))</f>
        <v/>
      </c>
      <c r="Z223" s="136" t="str">
        <f>IF(Z6="-","",VLOOKUP('Indtast oplysninger'!Z124,Tabelværdier!$A$3:$B$7,2,FALSE))</f>
        <v/>
      </c>
      <c r="AA223" s="136" t="str">
        <f>IF(AA6="-","",VLOOKUP('Indtast oplysninger'!AA124,Tabelværdier!$A$3:$B$7,2,FALSE))</f>
        <v/>
      </c>
      <c r="AB223" s="136" t="str">
        <f>IF(AB6="-","",VLOOKUP('Indtast oplysninger'!AB124,Tabelværdier!$A$3:$B$7,2,FALSE))</f>
        <v/>
      </c>
      <c r="AC223" s="136" t="str">
        <f>IF(AC6="-","",VLOOKUP('Indtast oplysninger'!AC124,Tabelværdier!$A$3:$B$7,2,FALSE))</f>
        <v/>
      </c>
      <c r="AD223" s="136" t="str">
        <f>IF(AD6="-","",VLOOKUP('Indtast oplysninger'!AD124,Tabelværdier!$A$3:$B$7,2,FALSE))</f>
        <v/>
      </c>
      <c r="AE223" s="136" t="str">
        <f>IF(AE6="-","",VLOOKUP('Indtast oplysninger'!AE124,Tabelværdier!$A$3:$B$7,2,FALSE))</f>
        <v/>
      </c>
      <c r="AF223" s="136" t="str">
        <f>IF(AF6="-","",VLOOKUP('Indtast oplysninger'!AF124,Tabelværdier!$A$3:$B$7,2,FALSE))</f>
        <v/>
      </c>
      <c r="AG223" s="136" t="str">
        <f>IF(AG6="-","",VLOOKUP('Indtast oplysninger'!AG124,Tabelværdier!$A$3:$B$7,2,FALSE))</f>
        <v/>
      </c>
      <c r="AH223" s="136" t="str">
        <f>IF(AH6="-","",VLOOKUP('Indtast oplysninger'!AH124,Tabelværdier!$A$3:$B$7,2,FALSE))</f>
        <v/>
      </c>
      <c r="AI223" s="136" t="str">
        <f>IF(AI6="-","",VLOOKUP('Indtast oplysninger'!AI124,Tabelværdier!$A$3:$B$7,2,FALSE))</f>
        <v/>
      </c>
      <c r="AJ223" s="136" t="str">
        <f>IF(AJ6="-","",VLOOKUP('Indtast oplysninger'!AJ124,Tabelværdier!$A$3:$B$7,2,FALSE))</f>
        <v/>
      </c>
      <c r="AK223" s="136" t="str">
        <f>IF(AK6="-","",VLOOKUP('Indtast oplysninger'!AK124,Tabelværdier!$A$3:$B$7,2,FALSE))</f>
        <v/>
      </c>
      <c r="AL223" s="136" t="str">
        <f>IF(AL6="-","",VLOOKUP('Indtast oplysninger'!AL124,Tabelværdier!$A$3:$B$7,2,FALSE))</f>
        <v/>
      </c>
      <c r="AM223" s="136" t="str">
        <f>IF(AM6="-","",VLOOKUP('Indtast oplysninger'!AM124,Tabelværdier!$A$3:$B$7,2,FALSE))</f>
        <v/>
      </c>
      <c r="AN223" s="136" t="str">
        <f>IF(AN6="-","",VLOOKUP('Indtast oplysninger'!AN124,Tabelværdier!$A$3:$B$7,2,FALSE))</f>
        <v/>
      </c>
      <c r="AO223" s="136" t="str">
        <f>IF(AO6="-","",VLOOKUP('Indtast oplysninger'!AO124,Tabelværdier!$A$3:$B$7,2,FALSE))</f>
        <v/>
      </c>
      <c r="AP223" s="136" t="str">
        <f>IF(AP6="-","",VLOOKUP('Indtast oplysninger'!AP124,Tabelværdier!$A$3:$B$7,2,FALSE))</f>
        <v/>
      </c>
      <c r="AQ223" s="136" t="str">
        <f>IF(AQ6="-","",VLOOKUP('Indtast oplysninger'!AQ124,Tabelværdier!$A$3:$B$7,2,FALSE))</f>
        <v/>
      </c>
      <c r="AR223" s="136" t="str">
        <f>IF(AR6="-","",VLOOKUP('Indtast oplysninger'!AR124,Tabelværdier!$A$3:$B$7,2,FALSE))</f>
        <v/>
      </c>
      <c r="AS223" s="136" t="str">
        <f>IF(AS6="-","",VLOOKUP('Indtast oplysninger'!AS124,Tabelværdier!$A$3:$B$7,2,FALSE))</f>
        <v/>
      </c>
      <c r="AT223" s="136" t="str">
        <f>IF(AT6="-","",VLOOKUP('Indtast oplysninger'!AT124,Tabelværdier!$A$3:$B$7,2,FALSE))</f>
        <v/>
      </c>
      <c r="AU223" s="136" t="str">
        <f>IF(AU6="-","",VLOOKUP('Indtast oplysninger'!AU124,Tabelværdier!$A$3:$B$7,2,FALSE))</f>
        <v/>
      </c>
      <c r="AV223" s="136" t="str">
        <f>IF(AV6="-","",VLOOKUP('Indtast oplysninger'!AV124,Tabelværdier!$A$3:$B$7,2,FALSE))</f>
        <v/>
      </c>
      <c r="AW223" s="136" t="str">
        <f>IF(AW6="-","",VLOOKUP('Indtast oplysninger'!AW124,Tabelværdier!$A$3:$B$7,2,FALSE))</f>
        <v/>
      </c>
      <c r="AX223" s="136" t="str">
        <f>IF(AX6="-","",VLOOKUP('Indtast oplysninger'!AX124,Tabelværdier!$A$3:$B$7,2,FALSE))</f>
        <v/>
      </c>
      <c r="AY223" s="136" t="str">
        <f>IF(AY6="-","",VLOOKUP('Indtast oplysninger'!AY124,Tabelværdier!$A$3:$B$7,2,FALSE))</f>
        <v/>
      </c>
      <c r="AZ223" s="136" t="str">
        <f>IF(AZ6="-","",VLOOKUP('Indtast oplysninger'!AZ124,Tabelværdier!$A$3:$B$7,2,FALSE))</f>
        <v/>
      </c>
      <c r="BA223" s="136" t="str">
        <f>IF(BA6="-","",VLOOKUP('Indtast oplysninger'!BA124,Tabelværdier!$A$3:$B$7,2,FALSE))</f>
        <v/>
      </c>
      <c r="BB223" s="136" t="str">
        <f>IF(BB6="-","",VLOOKUP('Indtast oplysninger'!BB124,Tabelværdier!$A$3:$B$7,2,FALSE))</f>
        <v/>
      </c>
      <c r="BC223" s="136" t="str">
        <f>IF(BC6="-","",VLOOKUP('Indtast oplysninger'!BC124,Tabelværdier!$A$3:$B$7,2,FALSE))</f>
        <v/>
      </c>
      <c r="BD223" s="136" t="str">
        <f>IF(BD6="-","",VLOOKUP('Indtast oplysninger'!BD124,Tabelværdier!$A$3:$B$7,2,FALSE))</f>
        <v/>
      </c>
      <c r="BE223" s="136" t="str">
        <f>IF(BE6="-","",VLOOKUP('Indtast oplysninger'!BE124,Tabelværdier!$A$3:$B$7,2,FALSE))</f>
        <v/>
      </c>
      <c r="BF223" s="136" t="str">
        <f>IF(BF6="-","",VLOOKUP('Indtast oplysninger'!BF124,Tabelværdier!$A$3:$B$7,2,FALSE))</f>
        <v/>
      </c>
      <c r="BG223" s="136" t="str">
        <f>IF(BG6="-","",VLOOKUP('Indtast oplysninger'!BG124,Tabelværdier!$A$3:$B$7,2,FALSE))</f>
        <v/>
      </c>
      <c r="BH223" s="136" t="str">
        <f>IF(BH6="-","",VLOOKUP('Indtast oplysninger'!BH124,Tabelværdier!$A$3:$B$7,2,FALSE))</f>
        <v/>
      </c>
      <c r="BI223" s="136" t="str">
        <f>IF(BI6="-","",VLOOKUP('Indtast oplysninger'!BI124,Tabelværdier!$A$3:$B$7,2,FALSE))</f>
        <v/>
      </c>
      <c r="BJ223" s="136" t="str">
        <f>IF(BJ6="-","",VLOOKUP('Indtast oplysninger'!BJ124,Tabelværdier!$A$3:$B$7,2,FALSE))</f>
        <v/>
      </c>
      <c r="BK223" s="136" t="str">
        <f>IF(BK6="-","",VLOOKUP('Indtast oplysninger'!BK124,Tabelværdier!$A$3:$B$7,2,FALSE))</f>
        <v/>
      </c>
    </row>
    <row r="224" spans="2:63" x14ac:dyDescent="0.4">
      <c r="B224" t="s">
        <v>211</v>
      </c>
      <c r="C224" s="99" t="s">
        <v>218</v>
      </c>
      <c r="D224" s="99" t="s">
        <v>218</v>
      </c>
      <c r="E224" s="92" t="s">
        <v>218</v>
      </c>
      <c r="F224" s="92" t="s">
        <v>218</v>
      </c>
      <c r="G224" s="92" t="s">
        <v>218</v>
      </c>
      <c r="H224" s="92" t="s">
        <v>218</v>
      </c>
      <c r="I224" s="92" t="s">
        <v>218</v>
      </c>
      <c r="J224" s="92" t="s">
        <v>218</v>
      </c>
      <c r="K224" s="92" t="s">
        <v>218</v>
      </c>
      <c r="L224" s="92" t="s">
        <v>218</v>
      </c>
      <c r="M224" s="92" t="s">
        <v>218</v>
      </c>
      <c r="N224" s="92" t="s">
        <v>218</v>
      </c>
      <c r="O224" s="92" t="s">
        <v>218</v>
      </c>
      <c r="P224" s="92" t="s">
        <v>218</v>
      </c>
      <c r="Q224" s="92" t="s">
        <v>218</v>
      </c>
      <c r="R224" s="92" t="s">
        <v>218</v>
      </c>
      <c r="S224" s="92" t="s">
        <v>218</v>
      </c>
      <c r="T224" s="92" t="s">
        <v>218</v>
      </c>
      <c r="U224" s="92" t="s">
        <v>218</v>
      </c>
      <c r="V224" s="92" t="s">
        <v>218</v>
      </c>
      <c r="W224" s="92" t="s">
        <v>218</v>
      </c>
      <c r="X224" s="92" t="s">
        <v>218</v>
      </c>
      <c r="Y224" s="92" t="s">
        <v>218</v>
      </c>
      <c r="Z224" s="92" t="s">
        <v>218</v>
      </c>
      <c r="AA224" s="92" t="s">
        <v>218</v>
      </c>
      <c r="AB224" s="92" t="s">
        <v>218</v>
      </c>
      <c r="AC224" s="92" t="s">
        <v>218</v>
      </c>
      <c r="AD224" s="92" t="s">
        <v>218</v>
      </c>
      <c r="AE224" s="92" t="s">
        <v>218</v>
      </c>
      <c r="AF224" s="92" t="s">
        <v>218</v>
      </c>
      <c r="AG224" s="92" t="s">
        <v>218</v>
      </c>
      <c r="AH224" s="92" t="s">
        <v>218</v>
      </c>
      <c r="AI224" s="92" t="s">
        <v>218</v>
      </c>
      <c r="AJ224" s="92" t="s">
        <v>218</v>
      </c>
      <c r="AK224" s="92" t="s">
        <v>218</v>
      </c>
      <c r="AL224" s="92" t="s">
        <v>218</v>
      </c>
      <c r="AM224" s="92" t="s">
        <v>218</v>
      </c>
      <c r="AN224" s="92" t="s">
        <v>218</v>
      </c>
      <c r="AO224" s="92" t="s">
        <v>218</v>
      </c>
      <c r="AP224" s="92" t="s">
        <v>218</v>
      </c>
      <c r="AQ224" s="92" t="s">
        <v>218</v>
      </c>
      <c r="AR224" s="92" t="s">
        <v>218</v>
      </c>
      <c r="AS224" s="92" t="s">
        <v>218</v>
      </c>
      <c r="AT224" s="92" t="s">
        <v>218</v>
      </c>
      <c r="AU224" s="92" t="s">
        <v>218</v>
      </c>
      <c r="AV224" s="92" t="s">
        <v>218</v>
      </c>
      <c r="AW224" s="92" t="s">
        <v>218</v>
      </c>
      <c r="AX224" s="92" t="s">
        <v>218</v>
      </c>
      <c r="AY224" s="92" t="s">
        <v>218</v>
      </c>
      <c r="AZ224" s="92" t="s">
        <v>218</v>
      </c>
      <c r="BA224" s="92" t="s">
        <v>218</v>
      </c>
      <c r="BB224" s="92" t="s">
        <v>218</v>
      </c>
      <c r="BC224" s="92" t="s">
        <v>218</v>
      </c>
      <c r="BD224" s="92" t="s">
        <v>218</v>
      </c>
      <c r="BE224" s="92" t="s">
        <v>218</v>
      </c>
      <c r="BF224" s="92" t="s">
        <v>218</v>
      </c>
      <c r="BG224" s="92" t="s">
        <v>218</v>
      </c>
      <c r="BH224" s="92" t="s">
        <v>218</v>
      </c>
      <c r="BI224" s="92" t="s">
        <v>218</v>
      </c>
      <c r="BJ224" s="92" t="s">
        <v>218</v>
      </c>
      <c r="BK224" s="92" t="s">
        <v>218</v>
      </c>
    </row>
    <row r="225" spans="2:63" x14ac:dyDescent="0.4">
      <c r="B225" t="s">
        <v>212</v>
      </c>
      <c r="C225" s="99" t="s">
        <v>218</v>
      </c>
      <c r="D225" s="99" t="s">
        <v>218</v>
      </c>
      <c r="E225" s="92" t="s">
        <v>218</v>
      </c>
      <c r="F225" s="92" t="s">
        <v>218</v>
      </c>
      <c r="G225" s="92" t="s">
        <v>218</v>
      </c>
      <c r="H225" s="92" t="s">
        <v>218</v>
      </c>
      <c r="I225" s="92" t="s">
        <v>218</v>
      </c>
      <c r="J225" s="92" t="s">
        <v>218</v>
      </c>
      <c r="K225" s="92" t="s">
        <v>218</v>
      </c>
      <c r="L225" s="92" t="s">
        <v>218</v>
      </c>
      <c r="M225" s="92" t="s">
        <v>218</v>
      </c>
      <c r="N225" s="92" t="s">
        <v>218</v>
      </c>
      <c r="O225" s="92" t="s">
        <v>218</v>
      </c>
      <c r="P225" s="92" t="s">
        <v>218</v>
      </c>
      <c r="Q225" s="92" t="s">
        <v>218</v>
      </c>
      <c r="R225" s="92" t="s">
        <v>218</v>
      </c>
      <c r="S225" s="92" t="s">
        <v>218</v>
      </c>
      <c r="T225" s="92" t="s">
        <v>218</v>
      </c>
      <c r="U225" s="92" t="s">
        <v>218</v>
      </c>
      <c r="V225" s="92" t="s">
        <v>218</v>
      </c>
      <c r="W225" s="92" t="s">
        <v>218</v>
      </c>
      <c r="X225" s="92" t="s">
        <v>218</v>
      </c>
      <c r="Y225" s="92" t="s">
        <v>218</v>
      </c>
      <c r="Z225" s="92" t="s">
        <v>218</v>
      </c>
      <c r="AA225" s="92" t="s">
        <v>218</v>
      </c>
      <c r="AB225" s="92" t="s">
        <v>218</v>
      </c>
      <c r="AC225" s="92" t="s">
        <v>218</v>
      </c>
      <c r="AD225" s="92" t="s">
        <v>218</v>
      </c>
      <c r="AE225" s="92" t="s">
        <v>218</v>
      </c>
      <c r="AF225" s="92" t="s">
        <v>218</v>
      </c>
      <c r="AG225" s="92" t="s">
        <v>218</v>
      </c>
      <c r="AH225" s="92" t="s">
        <v>218</v>
      </c>
      <c r="AI225" s="92" t="s">
        <v>218</v>
      </c>
      <c r="AJ225" s="92" t="s">
        <v>218</v>
      </c>
      <c r="AK225" s="92" t="s">
        <v>218</v>
      </c>
      <c r="AL225" s="92" t="s">
        <v>218</v>
      </c>
      <c r="AM225" s="92" t="s">
        <v>218</v>
      </c>
      <c r="AN225" s="92" t="s">
        <v>218</v>
      </c>
      <c r="AO225" s="92" t="s">
        <v>218</v>
      </c>
      <c r="AP225" s="92" t="s">
        <v>218</v>
      </c>
      <c r="AQ225" s="92" t="s">
        <v>218</v>
      </c>
      <c r="AR225" s="92" t="s">
        <v>218</v>
      </c>
      <c r="AS225" s="92" t="s">
        <v>218</v>
      </c>
      <c r="AT225" s="92" t="s">
        <v>218</v>
      </c>
      <c r="AU225" s="92" t="s">
        <v>218</v>
      </c>
      <c r="AV225" s="92" t="s">
        <v>218</v>
      </c>
      <c r="AW225" s="92" t="s">
        <v>218</v>
      </c>
      <c r="AX225" s="92" t="s">
        <v>218</v>
      </c>
      <c r="AY225" s="92" t="s">
        <v>218</v>
      </c>
      <c r="AZ225" s="92" t="s">
        <v>218</v>
      </c>
      <c r="BA225" s="92" t="s">
        <v>218</v>
      </c>
      <c r="BB225" s="92" t="s">
        <v>218</v>
      </c>
      <c r="BC225" s="92" t="s">
        <v>218</v>
      </c>
      <c r="BD225" s="92" t="s">
        <v>218</v>
      </c>
      <c r="BE225" s="92" t="s">
        <v>218</v>
      </c>
      <c r="BF225" s="92" t="s">
        <v>218</v>
      </c>
      <c r="BG225" s="92" t="s">
        <v>218</v>
      </c>
      <c r="BH225" s="92" t="s">
        <v>218</v>
      </c>
      <c r="BI225" s="92" t="s">
        <v>218</v>
      </c>
      <c r="BJ225" s="92" t="s">
        <v>218</v>
      </c>
      <c r="BK225" s="92" t="s">
        <v>218</v>
      </c>
    </row>
    <row r="226" spans="2:63" x14ac:dyDescent="0.4">
      <c r="B226" t="s">
        <v>213</v>
      </c>
      <c r="C226" s="99" t="s">
        <v>218</v>
      </c>
      <c r="D226" s="99" t="s">
        <v>218</v>
      </c>
      <c r="E226" s="92" t="s">
        <v>218</v>
      </c>
      <c r="F226" s="92" t="s">
        <v>218</v>
      </c>
      <c r="G226" s="92" t="s">
        <v>218</v>
      </c>
      <c r="H226" s="92" t="s">
        <v>218</v>
      </c>
      <c r="I226" s="92" t="s">
        <v>218</v>
      </c>
      <c r="J226" s="92" t="s">
        <v>218</v>
      </c>
      <c r="K226" s="92" t="s">
        <v>218</v>
      </c>
      <c r="L226" s="92" t="s">
        <v>218</v>
      </c>
      <c r="M226" s="92" t="s">
        <v>218</v>
      </c>
      <c r="N226" s="92" t="s">
        <v>218</v>
      </c>
      <c r="O226" s="92" t="s">
        <v>218</v>
      </c>
      <c r="P226" s="92" t="s">
        <v>218</v>
      </c>
      <c r="Q226" s="92" t="s">
        <v>218</v>
      </c>
      <c r="R226" s="92" t="s">
        <v>218</v>
      </c>
      <c r="S226" s="92" t="s">
        <v>218</v>
      </c>
      <c r="T226" s="92" t="s">
        <v>218</v>
      </c>
      <c r="U226" s="92" t="s">
        <v>218</v>
      </c>
      <c r="V226" s="92" t="s">
        <v>218</v>
      </c>
      <c r="W226" s="92" t="s">
        <v>218</v>
      </c>
      <c r="X226" s="92" t="s">
        <v>218</v>
      </c>
      <c r="Y226" s="92" t="s">
        <v>218</v>
      </c>
      <c r="Z226" s="92" t="s">
        <v>218</v>
      </c>
      <c r="AA226" s="92" t="s">
        <v>218</v>
      </c>
      <c r="AB226" s="92" t="s">
        <v>218</v>
      </c>
      <c r="AC226" s="92" t="s">
        <v>218</v>
      </c>
      <c r="AD226" s="92" t="s">
        <v>218</v>
      </c>
      <c r="AE226" s="92" t="s">
        <v>218</v>
      </c>
      <c r="AF226" s="92" t="s">
        <v>218</v>
      </c>
      <c r="AG226" s="92" t="s">
        <v>218</v>
      </c>
      <c r="AH226" s="92" t="s">
        <v>218</v>
      </c>
      <c r="AI226" s="92" t="s">
        <v>218</v>
      </c>
      <c r="AJ226" s="92" t="s">
        <v>218</v>
      </c>
      <c r="AK226" s="92" t="s">
        <v>218</v>
      </c>
      <c r="AL226" s="92" t="s">
        <v>218</v>
      </c>
      <c r="AM226" s="92" t="s">
        <v>218</v>
      </c>
      <c r="AN226" s="92" t="s">
        <v>218</v>
      </c>
      <c r="AO226" s="92" t="s">
        <v>218</v>
      </c>
      <c r="AP226" s="92" t="s">
        <v>218</v>
      </c>
      <c r="AQ226" s="92" t="s">
        <v>218</v>
      </c>
      <c r="AR226" s="92" t="s">
        <v>218</v>
      </c>
      <c r="AS226" s="92" t="s">
        <v>218</v>
      </c>
      <c r="AT226" s="92" t="s">
        <v>218</v>
      </c>
      <c r="AU226" s="92" t="s">
        <v>218</v>
      </c>
      <c r="AV226" s="92" t="s">
        <v>218</v>
      </c>
      <c r="AW226" s="92" t="s">
        <v>218</v>
      </c>
      <c r="AX226" s="92" t="s">
        <v>218</v>
      </c>
      <c r="AY226" s="92" t="s">
        <v>218</v>
      </c>
      <c r="AZ226" s="92" t="s">
        <v>218</v>
      </c>
      <c r="BA226" s="92" t="s">
        <v>218</v>
      </c>
      <c r="BB226" s="92" t="s">
        <v>218</v>
      </c>
      <c r="BC226" s="92" t="s">
        <v>218</v>
      </c>
      <c r="BD226" s="92" t="s">
        <v>218</v>
      </c>
      <c r="BE226" s="92" t="s">
        <v>218</v>
      </c>
      <c r="BF226" s="92" t="s">
        <v>218</v>
      </c>
      <c r="BG226" s="92" t="s">
        <v>218</v>
      </c>
      <c r="BH226" s="92" t="s">
        <v>218</v>
      </c>
      <c r="BI226" s="92" t="s">
        <v>218</v>
      </c>
      <c r="BJ226" s="92" t="s">
        <v>218</v>
      </c>
      <c r="BK226" s="92" t="s">
        <v>218</v>
      </c>
    </row>
    <row r="227" spans="2:63" x14ac:dyDescent="0.4">
      <c r="B227" t="s">
        <v>214</v>
      </c>
      <c r="C227" s="99" t="s">
        <v>218</v>
      </c>
      <c r="D227" s="99" t="s">
        <v>218</v>
      </c>
      <c r="E227" s="137" t="s">
        <v>218</v>
      </c>
      <c r="F227" s="137" t="s">
        <v>218</v>
      </c>
      <c r="G227" s="137" t="s">
        <v>218</v>
      </c>
      <c r="H227" s="137" t="s">
        <v>218</v>
      </c>
      <c r="I227" s="137" t="s">
        <v>218</v>
      </c>
      <c r="J227" s="137" t="s">
        <v>218</v>
      </c>
      <c r="K227" s="137" t="s">
        <v>218</v>
      </c>
      <c r="L227" s="137" t="s">
        <v>218</v>
      </c>
      <c r="M227" s="137" t="s">
        <v>218</v>
      </c>
      <c r="N227" s="137" t="s">
        <v>218</v>
      </c>
      <c r="O227" s="137" t="s">
        <v>218</v>
      </c>
      <c r="P227" s="137" t="s">
        <v>218</v>
      </c>
      <c r="Q227" s="137" t="s">
        <v>218</v>
      </c>
      <c r="R227" s="137" t="s">
        <v>218</v>
      </c>
      <c r="S227" s="137" t="s">
        <v>218</v>
      </c>
      <c r="T227" s="137" t="s">
        <v>218</v>
      </c>
      <c r="U227" s="137" t="s">
        <v>218</v>
      </c>
      <c r="V227" s="137" t="s">
        <v>218</v>
      </c>
      <c r="W227" s="137" t="s">
        <v>218</v>
      </c>
      <c r="X227" s="137" t="s">
        <v>218</v>
      </c>
      <c r="Y227" s="137" t="s">
        <v>218</v>
      </c>
      <c r="Z227" s="137" t="s">
        <v>218</v>
      </c>
      <c r="AA227" s="137" t="s">
        <v>218</v>
      </c>
      <c r="AB227" s="137" t="s">
        <v>218</v>
      </c>
      <c r="AC227" s="137" t="s">
        <v>218</v>
      </c>
      <c r="AD227" s="137" t="s">
        <v>218</v>
      </c>
      <c r="AE227" s="137" t="s">
        <v>218</v>
      </c>
      <c r="AF227" s="137" t="s">
        <v>218</v>
      </c>
      <c r="AG227" s="137" t="s">
        <v>218</v>
      </c>
      <c r="AH227" s="137" t="s">
        <v>218</v>
      </c>
      <c r="AI227" s="137" t="s">
        <v>218</v>
      </c>
      <c r="AJ227" s="137" t="s">
        <v>218</v>
      </c>
      <c r="AK227" s="137" t="s">
        <v>218</v>
      </c>
      <c r="AL227" s="137" t="s">
        <v>218</v>
      </c>
      <c r="AM227" s="137" t="s">
        <v>218</v>
      </c>
      <c r="AN227" s="137" t="s">
        <v>218</v>
      </c>
      <c r="AO227" s="137" t="s">
        <v>218</v>
      </c>
      <c r="AP227" s="137" t="s">
        <v>218</v>
      </c>
      <c r="AQ227" s="137" t="s">
        <v>218</v>
      </c>
      <c r="AR227" s="137" t="s">
        <v>218</v>
      </c>
      <c r="AS227" s="137" t="s">
        <v>218</v>
      </c>
      <c r="AT227" s="137" t="s">
        <v>218</v>
      </c>
      <c r="AU227" s="137" t="s">
        <v>218</v>
      </c>
      <c r="AV227" s="137" t="s">
        <v>218</v>
      </c>
      <c r="AW227" s="137" t="s">
        <v>218</v>
      </c>
      <c r="AX227" s="137" t="s">
        <v>218</v>
      </c>
      <c r="AY227" s="137" t="s">
        <v>218</v>
      </c>
      <c r="AZ227" s="137" t="s">
        <v>218</v>
      </c>
      <c r="BA227" s="137" t="s">
        <v>218</v>
      </c>
      <c r="BB227" s="137" t="s">
        <v>218</v>
      </c>
      <c r="BC227" s="137" t="s">
        <v>218</v>
      </c>
      <c r="BD227" s="137" t="s">
        <v>218</v>
      </c>
      <c r="BE227" s="137" t="s">
        <v>218</v>
      </c>
      <c r="BF227" s="137" t="s">
        <v>218</v>
      </c>
      <c r="BG227" s="137" t="s">
        <v>218</v>
      </c>
      <c r="BH227" s="137" t="s">
        <v>218</v>
      </c>
      <c r="BI227" s="137" t="s">
        <v>218</v>
      </c>
      <c r="BJ227" s="137" t="s">
        <v>218</v>
      </c>
      <c r="BK227" s="137" t="s">
        <v>218</v>
      </c>
    </row>
  </sheetData>
  <mergeCells count="8">
    <mergeCell ref="B1:D1"/>
    <mergeCell ref="B2:D2"/>
    <mergeCell ref="B3:D3"/>
    <mergeCell ref="B206:B211"/>
    <mergeCell ref="B212:B217"/>
    <mergeCell ref="B111:B114"/>
    <mergeCell ref="B137:B140"/>
    <mergeCell ref="B163:B166"/>
  </mergeCells>
  <phoneticPr fontId="13" type="noConversion"/>
  <pageMargins left="0.70866141732283472" right="0.70866141732283472" top="0.74803149606299213" bottom="0.74803149606299213" header="0.31496062992125984" footer="0.31496062992125984"/>
  <pageSetup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A3730-3297-43E3-A56D-11F958788FDF}">
  <sheetPr codeName="Ark6">
    <tabColor theme="5" tint="0.79998168889431442"/>
    <pageSetUpPr fitToPage="1"/>
  </sheetPr>
  <dimension ref="A1:Q98"/>
  <sheetViews>
    <sheetView workbookViewId="0"/>
  </sheetViews>
  <sheetFormatPr defaultRowHeight="14.6" x14ac:dyDescent="0.4"/>
  <cols>
    <col min="1" max="1" width="18.53515625" style="30" bestFit="1" customWidth="1"/>
    <col min="2" max="2" width="20.3828125" style="30" bestFit="1" customWidth="1"/>
    <col min="3" max="3" width="4.3828125" style="30" customWidth="1"/>
    <col min="4" max="4" width="17.84375" style="30" bestFit="1" customWidth="1"/>
    <col min="5" max="5" width="4.3828125" style="30" customWidth="1"/>
    <col min="6" max="6" width="16" style="30" bestFit="1" customWidth="1"/>
    <col min="7" max="7" width="4.3828125" style="30" customWidth="1"/>
    <col min="8" max="8" width="17.84375" style="30" bestFit="1" customWidth="1"/>
    <col min="9" max="9" width="7.15234375" style="30" customWidth="1"/>
    <col min="10" max="16" width="4.3828125" customWidth="1"/>
    <col min="17" max="17" width="8" bestFit="1" customWidth="1"/>
  </cols>
  <sheetData>
    <row r="1" spans="1:17" ht="23.6" thickTop="1" x14ac:dyDescent="0.6">
      <c r="A1" s="31" t="s">
        <v>352</v>
      </c>
      <c r="B1" s="32"/>
      <c r="C1" s="32"/>
      <c r="D1" s="32"/>
      <c r="E1" s="32"/>
      <c r="F1" s="32"/>
      <c r="G1" s="32"/>
      <c r="I1" s="32"/>
      <c r="J1" s="33"/>
      <c r="K1" s="33"/>
      <c r="L1" s="33"/>
      <c r="M1" s="33"/>
      <c r="N1" s="33"/>
      <c r="O1" s="33"/>
      <c r="P1" s="33"/>
    </row>
    <row r="2" spans="1:17" ht="22.5" customHeight="1" x14ac:dyDescent="0.4">
      <c r="B2" s="34" t="s">
        <v>927</v>
      </c>
    </row>
    <row r="3" spans="1:17" ht="22.5" customHeight="1" x14ac:dyDescent="0.4">
      <c r="B3" s="34" t="s">
        <v>704</v>
      </c>
      <c r="D3" s="5"/>
      <c r="E3" s="35"/>
      <c r="G3" s="35"/>
    </row>
    <row r="4" spans="1:17" ht="22.5" customHeight="1" x14ac:dyDescent="0.4">
      <c r="B4" s="34" t="s">
        <v>353</v>
      </c>
    </row>
    <row r="5" spans="1:17" ht="16.3" thickBot="1" x14ac:dyDescent="0.5">
      <c r="K5" s="396" t="s">
        <v>707</v>
      </c>
      <c r="L5" s="396"/>
      <c r="M5" s="396"/>
      <c r="N5" s="396"/>
      <c r="O5" s="396"/>
      <c r="P5" s="396"/>
    </row>
    <row r="6" spans="1:17" ht="23.6" thickTop="1" x14ac:dyDescent="0.6">
      <c r="A6" s="31" t="s">
        <v>354</v>
      </c>
      <c r="B6" s="32"/>
      <c r="C6" s="32"/>
      <c r="D6" s="32"/>
      <c r="E6" s="32"/>
      <c r="F6" s="32"/>
      <c r="G6" s="32"/>
      <c r="H6" s="32"/>
      <c r="I6" s="32"/>
      <c r="J6" s="33"/>
      <c r="K6" s="33"/>
      <c r="L6" s="33"/>
      <c r="M6" s="33"/>
      <c r="N6" s="33"/>
      <c r="O6" s="33"/>
      <c r="P6" s="33"/>
    </row>
    <row r="7" spans="1:17" x14ac:dyDescent="0.4">
      <c r="A7" s="37">
        <v>0.35</v>
      </c>
      <c r="B7" s="36" t="s">
        <v>355</v>
      </c>
    </row>
    <row r="8" spans="1:17" x14ac:dyDescent="0.4">
      <c r="B8" s="5"/>
      <c r="I8" s="5"/>
      <c r="K8" s="395" t="s">
        <v>722</v>
      </c>
      <c r="L8" s="395"/>
      <c r="M8" s="395"/>
      <c r="N8" s="395"/>
      <c r="O8" s="395"/>
      <c r="P8" s="395"/>
    </row>
    <row r="9" spans="1:17" ht="14.7" customHeight="1" x14ac:dyDescent="0.4">
      <c r="B9" s="5"/>
      <c r="H9" s="38" t="s">
        <v>45</v>
      </c>
      <c r="I9" s="45">
        <v>2</v>
      </c>
      <c r="K9" s="395"/>
      <c r="L9" s="395"/>
      <c r="M9" s="395"/>
      <c r="N9" s="395"/>
      <c r="O9" s="395"/>
      <c r="P9" s="395"/>
    </row>
    <row r="10" spans="1:17" x14ac:dyDescent="0.4">
      <c r="K10" s="395"/>
      <c r="L10" s="395"/>
      <c r="M10" s="395"/>
      <c r="N10" s="395"/>
      <c r="O10" s="395"/>
      <c r="P10" s="395"/>
    </row>
    <row r="11" spans="1:17" x14ac:dyDescent="0.4">
      <c r="B11" s="5"/>
      <c r="K11" s="140"/>
      <c r="L11" s="140"/>
      <c r="M11" s="140"/>
      <c r="N11" s="140"/>
      <c r="O11" s="140"/>
      <c r="P11" s="140"/>
    </row>
    <row r="12" spans="1:17" x14ac:dyDescent="0.4">
      <c r="B12" s="5"/>
      <c r="D12" s="38" t="s">
        <v>42</v>
      </c>
      <c r="H12" s="30" t="s">
        <v>720</v>
      </c>
      <c r="K12" s="140"/>
      <c r="L12" s="140"/>
      <c r="M12" s="140"/>
      <c r="N12" s="140"/>
      <c r="O12" s="140"/>
      <c r="P12" s="140"/>
    </row>
    <row r="13" spans="1:17" ht="14.7" customHeight="1" x14ac:dyDescent="0.4">
      <c r="B13" s="5"/>
      <c r="F13" s="78" t="s">
        <v>356</v>
      </c>
      <c r="H13" s="38">
        <v>8</v>
      </c>
      <c r="I13" s="45">
        <v>0</v>
      </c>
      <c r="K13" s="141">
        <v>300</v>
      </c>
      <c r="L13" s="142" t="s">
        <v>620</v>
      </c>
      <c r="M13" s="395" t="s">
        <v>723</v>
      </c>
      <c r="N13" s="395"/>
      <c r="O13" s="395"/>
      <c r="P13" s="395"/>
    </row>
    <row r="14" spans="1:17" x14ac:dyDescent="0.4">
      <c r="B14" s="5"/>
      <c r="H14" s="38">
        <v>15</v>
      </c>
      <c r="I14" s="45">
        <v>2</v>
      </c>
      <c r="K14" s="141">
        <v>200</v>
      </c>
      <c r="L14" s="142" t="s">
        <v>620</v>
      </c>
      <c r="M14" s="395"/>
      <c r="N14" s="395"/>
      <c r="O14" s="395"/>
      <c r="P14" s="395"/>
      <c r="Q14" s="29"/>
    </row>
    <row r="15" spans="1:17" x14ac:dyDescent="0.4">
      <c r="B15" s="5"/>
      <c r="K15" s="140"/>
      <c r="L15" s="140"/>
      <c r="M15" s="140"/>
      <c r="N15" s="140"/>
      <c r="O15" s="140"/>
      <c r="P15" s="140"/>
    </row>
    <row r="16" spans="1:17" x14ac:dyDescent="0.4">
      <c r="B16" s="5"/>
      <c r="H16" s="1"/>
      <c r="K16" s="140"/>
      <c r="L16" s="140"/>
      <c r="M16" s="140"/>
      <c r="N16" s="140"/>
      <c r="O16" s="140"/>
      <c r="P16" s="140"/>
    </row>
    <row r="17" spans="1:16" x14ac:dyDescent="0.4">
      <c r="K17" s="140"/>
      <c r="L17" s="140"/>
      <c r="M17" s="140"/>
      <c r="N17" s="140"/>
      <c r="O17" s="140"/>
      <c r="P17" s="140"/>
    </row>
    <row r="18" spans="1:16" x14ac:dyDescent="0.4">
      <c r="A18" s="37">
        <v>0.1</v>
      </c>
      <c r="B18" s="36" t="s">
        <v>357</v>
      </c>
      <c r="K18" s="140"/>
      <c r="L18" s="140"/>
      <c r="M18" s="140"/>
      <c r="N18" s="140"/>
      <c r="O18" s="140"/>
      <c r="P18" s="140"/>
    </row>
    <row r="19" spans="1:16" x14ac:dyDescent="0.4">
      <c r="B19" s="5"/>
      <c r="H19" s="39" t="s">
        <v>45</v>
      </c>
      <c r="I19" s="45">
        <v>0</v>
      </c>
      <c r="K19" s="395" t="s">
        <v>712</v>
      </c>
      <c r="L19" s="395"/>
      <c r="M19" s="395"/>
      <c r="N19" s="395"/>
      <c r="O19" s="395"/>
      <c r="P19" s="395"/>
    </row>
    <row r="20" spans="1:16" x14ac:dyDescent="0.4">
      <c r="B20" s="5"/>
      <c r="H20" s="39" t="s">
        <v>42</v>
      </c>
      <c r="I20" s="45">
        <v>1</v>
      </c>
      <c r="K20" s="395"/>
      <c r="L20" s="395"/>
      <c r="M20" s="395"/>
      <c r="N20" s="395"/>
      <c r="O20" s="395"/>
      <c r="P20" s="395"/>
    </row>
    <row r="21" spans="1:16" x14ac:dyDescent="0.4">
      <c r="K21" s="140"/>
      <c r="L21" s="140"/>
      <c r="M21" s="140"/>
      <c r="N21" s="140"/>
      <c r="O21" s="140"/>
      <c r="P21" s="140"/>
    </row>
    <row r="22" spans="1:16" x14ac:dyDescent="0.4">
      <c r="K22" s="140"/>
      <c r="L22" s="140"/>
      <c r="M22" s="140"/>
      <c r="N22" s="140"/>
      <c r="O22" s="140"/>
      <c r="P22" s="140"/>
    </row>
    <row r="23" spans="1:16" x14ac:dyDescent="0.4">
      <c r="A23" s="37">
        <v>0.35</v>
      </c>
      <c r="B23" s="36" t="s">
        <v>358</v>
      </c>
      <c r="H23" s="30" t="s">
        <v>718</v>
      </c>
      <c r="K23" s="140"/>
      <c r="L23" s="140"/>
      <c r="M23" s="140"/>
      <c r="N23" s="140"/>
      <c r="O23" s="140"/>
      <c r="P23" s="140"/>
    </row>
    <row r="24" spans="1:16" ht="14.7" customHeight="1" x14ac:dyDescent="0.4">
      <c r="B24" s="5"/>
      <c r="H24" s="39">
        <v>0.03</v>
      </c>
      <c r="I24" s="45">
        <v>0</v>
      </c>
      <c r="K24" s="394" t="s">
        <v>721</v>
      </c>
      <c r="L24" s="394"/>
      <c r="M24" s="394"/>
      <c r="N24" s="394"/>
      <c r="O24" s="394"/>
      <c r="P24" s="394"/>
    </row>
    <row r="25" spans="1:16" x14ac:dyDescent="0.4">
      <c r="B25" s="5"/>
      <c r="H25" s="39">
        <v>0.02</v>
      </c>
      <c r="I25" s="45">
        <v>2</v>
      </c>
      <c r="K25" s="394"/>
      <c r="L25" s="394"/>
      <c r="M25" s="394"/>
      <c r="N25" s="394"/>
      <c r="O25" s="394"/>
      <c r="P25" s="394"/>
    </row>
    <row r="26" spans="1:16" x14ac:dyDescent="0.4">
      <c r="K26" s="140"/>
      <c r="L26" s="140"/>
      <c r="M26" s="140"/>
      <c r="N26" s="140"/>
      <c r="O26" s="140"/>
      <c r="P26" s="140"/>
    </row>
    <row r="27" spans="1:16" x14ac:dyDescent="0.4">
      <c r="K27" s="140"/>
      <c r="L27" s="140"/>
      <c r="M27" s="140"/>
      <c r="N27" s="140"/>
      <c r="O27" s="140"/>
      <c r="P27" s="140"/>
    </row>
    <row r="28" spans="1:16" x14ac:dyDescent="0.4">
      <c r="A28" s="37">
        <v>0.1</v>
      </c>
      <c r="B28" s="36" t="s">
        <v>359</v>
      </c>
      <c r="H28" s="38" t="s">
        <v>45</v>
      </c>
      <c r="I28" s="45">
        <v>0</v>
      </c>
      <c r="K28" s="395" t="s">
        <v>724</v>
      </c>
      <c r="L28" s="395"/>
      <c r="M28" s="395"/>
      <c r="N28" s="395"/>
      <c r="O28" s="395"/>
      <c r="P28" s="395"/>
    </row>
    <row r="29" spans="1:16" x14ac:dyDescent="0.4">
      <c r="B29" s="5"/>
      <c r="H29" s="38" t="s">
        <v>86</v>
      </c>
      <c r="I29" s="45">
        <v>1</v>
      </c>
      <c r="K29" s="395"/>
      <c r="L29" s="395"/>
      <c r="M29" s="395"/>
      <c r="N29" s="395"/>
      <c r="O29" s="395"/>
      <c r="P29" s="395"/>
    </row>
    <row r="30" spans="1:16" x14ac:dyDescent="0.4">
      <c r="H30" s="38" t="s">
        <v>42</v>
      </c>
      <c r="I30" s="45">
        <v>2</v>
      </c>
      <c r="K30" s="395"/>
      <c r="L30" s="395"/>
      <c r="M30" s="395"/>
      <c r="N30" s="395"/>
      <c r="O30" s="395"/>
      <c r="P30" s="395"/>
    </row>
    <row r="31" spans="1:16" x14ac:dyDescent="0.4">
      <c r="K31" s="140"/>
      <c r="L31" s="140"/>
      <c r="M31" s="140"/>
      <c r="N31" s="140"/>
      <c r="O31" s="140"/>
      <c r="P31" s="140"/>
    </row>
    <row r="32" spans="1:16" x14ac:dyDescent="0.4">
      <c r="A32" s="37">
        <v>0.1</v>
      </c>
      <c r="B32" s="36" t="s">
        <v>3</v>
      </c>
      <c r="H32" s="30" t="s">
        <v>719</v>
      </c>
      <c r="K32" s="140"/>
      <c r="L32" s="140"/>
      <c r="M32" s="140"/>
      <c r="N32" s="140"/>
      <c r="O32" s="140"/>
      <c r="P32" s="140"/>
    </row>
    <row r="33" spans="1:16" ht="14.7" customHeight="1" x14ac:dyDescent="0.4">
      <c r="B33" s="5"/>
      <c r="H33" s="38">
        <v>0</v>
      </c>
      <c r="I33" s="45">
        <v>0</v>
      </c>
      <c r="K33" s="394" t="s">
        <v>721</v>
      </c>
      <c r="L33" s="394"/>
      <c r="M33" s="394"/>
      <c r="N33" s="394"/>
      <c r="O33" s="394"/>
      <c r="P33" s="394"/>
    </row>
    <row r="34" spans="1:16" x14ac:dyDescent="0.4">
      <c r="A34" s="40">
        <f>SUM(A7:A33)</f>
        <v>0.99999999999999989</v>
      </c>
      <c r="B34" s="5"/>
      <c r="H34" s="38">
        <v>2</v>
      </c>
      <c r="I34" s="45">
        <v>1</v>
      </c>
      <c r="K34" s="394"/>
      <c r="L34" s="394"/>
      <c r="M34" s="394"/>
      <c r="N34" s="394"/>
      <c r="O34" s="394"/>
      <c r="P34" s="394"/>
    </row>
    <row r="35" spans="1:16" x14ac:dyDescent="0.4">
      <c r="F35" s="5"/>
      <c r="K35" s="140"/>
      <c r="L35" s="140"/>
      <c r="M35" s="140"/>
      <c r="N35" s="140"/>
      <c r="O35" s="140"/>
      <c r="P35" s="140"/>
    </row>
    <row r="36" spans="1:16" x14ac:dyDescent="0.4">
      <c r="F36" s="5"/>
      <c r="K36" s="140"/>
      <c r="L36" s="140"/>
      <c r="M36" s="140"/>
      <c r="N36" s="140"/>
      <c r="O36" s="140"/>
      <c r="P36" s="140"/>
    </row>
    <row r="37" spans="1:16" ht="15" thickBot="1" x14ac:dyDescent="0.45">
      <c r="K37" s="140"/>
      <c r="L37" s="140"/>
      <c r="M37" s="140"/>
      <c r="N37" s="140"/>
      <c r="O37" s="140"/>
      <c r="P37" s="140"/>
    </row>
    <row r="38" spans="1:16" ht="23.6" thickTop="1" x14ac:dyDescent="0.6">
      <c r="A38" s="31" t="s">
        <v>360</v>
      </c>
      <c r="B38" s="32"/>
      <c r="C38" s="32"/>
      <c r="D38" s="32"/>
      <c r="E38" s="32"/>
      <c r="F38" s="32"/>
      <c r="G38" s="32"/>
      <c r="H38" s="32"/>
      <c r="I38" s="32"/>
      <c r="J38" s="33"/>
      <c r="K38" s="143"/>
      <c r="L38" s="143"/>
      <c r="M38" s="143"/>
      <c r="N38" s="143"/>
      <c r="O38" s="143"/>
      <c r="P38" s="143"/>
    </row>
    <row r="39" spans="1:16" x14ac:dyDescent="0.4">
      <c r="A39" s="37">
        <v>0.7</v>
      </c>
      <c r="B39" s="36" t="s">
        <v>4</v>
      </c>
      <c r="H39" s="30" t="s">
        <v>715</v>
      </c>
      <c r="K39" s="140"/>
      <c r="L39" s="140"/>
      <c r="M39" s="140"/>
      <c r="N39" s="140"/>
      <c r="O39" s="140"/>
      <c r="P39" s="140"/>
    </row>
    <row r="40" spans="1:16" x14ac:dyDescent="0.4">
      <c r="B40" s="5"/>
      <c r="H40" s="38">
        <v>0.65</v>
      </c>
      <c r="I40" s="45">
        <v>0</v>
      </c>
      <c r="K40" s="394" t="s">
        <v>721</v>
      </c>
      <c r="L40" s="394"/>
      <c r="M40" s="394"/>
      <c r="N40" s="394"/>
      <c r="O40" s="394"/>
      <c r="P40" s="394"/>
    </row>
    <row r="41" spans="1:16" x14ac:dyDescent="0.4">
      <c r="B41" s="5"/>
      <c r="H41" s="38">
        <v>0.95</v>
      </c>
      <c r="I41" s="45">
        <v>2</v>
      </c>
      <c r="K41" s="394"/>
      <c r="L41" s="394"/>
      <c r="M41" s="394"/>
      <c r="N41" s="394"/>
      <c r="O41" s="394"/>
      <c r="P41" s="394"/>
    </row>
    <row r="42" spans="1:16" x14ac:dyDescent="0.4">
      <c r="K42" s="140"/>
      <c r="L42" s="140"/>
      <c r="M42" s="140"/>
      <c r="N42" s="140"/>
      <c r="O42" s="140"/>
      <c r="P42" s="140"/>
    </row>
    <row r="43" spans="1:16" x14ac:dyDescent="0.4">
      <c r="A43" s="37">
        <v>0.1</v>
      </c>
      <c r="B43" s="36" t="s">
        <v>5</v>
      </c>
      <c r="K43" s="140"/>
      <c r="L43" s="140"/>
      <c r="M43" s="140"/>
      <c r="N43" s="140"/>
      <c r="O43" s="140"/>
      <c r="P43" s="140"/>
    </row>
    <row r="44" spans="1:16" x14ac:dyDescent="0.4">
      <c r="B44" s="5"/>
      <c r="H44" s="38" t="s">
        <v>52</v>
      </c>
      <c r="I44" s="45">
        <v>0</v>
      </c>
      <c r="K44" s="395" t="s">
        <v>725</v>
      </c>
      <c r="L44" s="395"/>
      <c r="M44" s="395"/>
      <c r="N44" s="395"/>
      <c r="O44" s="395"/>
      <c r="P44" s="395"/>
    </row>
    <row r="45" spans="1:16" x14ac:dyDescent="0.4">
      <c r="B45" s="5"/>
      <c r="H45" s="38" t="s">
        <v>626</v>
      </c>
      <c r="I45" s="45">
        <v>1</v>
      </c>
      <c r="K45" s="395"/>
      <c r="L45" s="395"/>
      <c r="M45" s="395"/>
      <c r="N45" s="395"/>
      <c r="O45" s="395"/>
      <c r="P45" s="395"/>
    </row>
    <row r="46" spans="1:16" x14ac:dyDescent="0.4">
      <c r="H46" s="38" t="s">
        <v>361</v>
      </c>
      <c r="I46" s="45">
        <v>2</v>
      </c>
      <c r="K46" s="395"/>
      <c r="L46" s="395"/>
      <c r="M46" s="395"/>
      <c r="N46" s="395"/>
      <c r="O46" s="395"/>
      <c r="P46" s="395"/>
    </row>
    <row r="47" spans="1:16" x14ac:dyDescent="0.4">
      <c r="A47" s="37">
        <v>0.1</v>
      </c>
      <c r="B47" s="36" t="s">
        <v>6</v>
      </c>
      <c r="K47" s="140"/>
      <c r="L47" s="140"/>
      <c r="M47" s="140"/>
      <c r="N47" s="140"/>
      <c r="O47" s="140"/>
      <c r="P47" s="140"/>
    </row>
    <row r="48" spans="1:16" x14ac:dyDescent="0.4">
      <c r="B48" s="5"/>
      <c r="H48" s="38" t="s">
        <v>52</v>
      </c>
      <c r="I48" s="45">
        <v>0</v>
      </c>
      <c r="K48" s="395" t="str">
        <f>K44</f>
        <v>Svaret baseres på en subjektiv vurdering, og formålet er at påpege et oplevet problem</v>
      </c>
      <c r="L48" s="395"/>
      <c r="M48" s="395"/>
      <c r="N48" s="395"/>
      <c r="O48" s="395"/>
      <c r="P48" s="395"/>
    </row>
    <row r="49" spans="1:16" x14ac:dyDescent="0.4">
      <c r="B49" s="5"/>
      <c r="H49" s="38" t="s">
        <v>626</v>
      </c>
      <c r="I49" s="45">
        <v>1</v>
      </c>
      <c r="K49" s="395"/>
      <c r="L49" s="395"/>
      <c r="M49" s="395"/>
      <c r="N49" s="395"/>
      <c r="O49" s="395"/>
      <c r="P49" s="395"/>
    </row>
    <row r="50" spans="1:16" x14ac:dyDescent="0.4">
      <c r="H50" s="38" t="s">
        <v>361</v>
      </c>
      <c r="I50" s="45">
        <v>2</v>
      </c>
      <c r="K50" s="395"/>
      <c r="L50" s="395"/>
      <c r="M50" s="395"/>
      <c r="N50" s="395"/>
      <c r="O50" s="395"/>
      <c r="P50" s="395"/>
    </row>
    <row r="51" spans="1:16" x14ac:dyDescent="0.4">
      <c r="A51" s="37">
        <v>0.1</v>
      </c>
      <c r="B51" s="36" t="s">
        <v>7</v>
      </c>
      <c r="K51" s="140"/>
      <c r="L51" s="140"/>
      <c r="M51" s="140"/>
      <c r="N51" s="140"/>
      <c r="O51" s="140"/>
      <c r="P51" s="140"/>
    </row>
    <row r="52" spans="1:16" x14ac:dyDescent="0.4">
      <c r="B52" s="5"/>
      <c r="H52" s="38" t="s">
        <v>52</v>
      </c>
      <c r="I52" s="45">
        <v>0</v>
      </c>
      <c r="K52" s="395" t="str">
        <f>K48</f>
        <v>Svaret baseres på en subjektiv vurdering, og formålet er at påpege et oplevet problem</v>
      </c>
      <c r="L52" s="395"/>
      <c r="M52" s="395"/>
      <c r="N52" s="395"/>
      <c r="O52" s="395"/>
      <c r="P52" s="395"/>
    </row>
    <row r="53" spans="1:16" x14ac:dyDescent="0.4">
      <c r="B53" s="5"/>
      <c r="H53" s="38" t="s">
        <v>626</v>
      </c>
      <c r="I53" s="45">
        <v>1</v>
      </c>
      <c r="K53" s="395"/>
      <c r="L53" s="395"/>
      <c r="M53" s="395"/>
      <c r="N53" s="395"/>
      <c r="O53" s="395"/>
      <c r="P53" s="395"/>
    </row>
    <row r="54" spans="1:16" x14ac:dyDescent="0.4">
      <c r="A54" s="40">
        <f>SUM(A39:A53)</f>
        <v>0.99999999999999989</v>
      </c>
      <c r="H54" s="38" t="s">
        <v>361</v>
      </c>
      <c r="I54" s="45">
        <v>2</v>
      </c>
      <c r="K54" s="395"/>
      <c r="L54" s="395"/>
      <c r="M54" s="395"/>
      <c r="N54" s="395"/>
      <c r="O54" s="395"/>
      <c r="P54" s="395"/>
    </row>
    <row r="55" spans="1:16" x14ac:dyDescent="0.4">
      <c r="K55" s="140"/>
      <c r="L55" s="140"/>
      <c r="M55" s="140"/>
      <c r="N55" s="140"/>
      <c r="O55" s="140"/>
      <c r="P55" s="140"/>
    </row>
    <row r="56" spans="1:16" ht="15" thickBot="1" x14ac:dyDescent="0.45">
      <c r="K56" s="140"/>
      <c r="L56" s="140"/>
      <c r="M56" s="140"/>
      <c r="N56" s="140"/>
      <c r="O56" s="140"/>
      <c r="P56" s="140"/>
    </row>
    <row r="57" spans="1:16" ht="23.6" thickTop="1" x14ac:dyDescent="0.6">
      <c r="A57" s="31" t="s">
        <v>362</v>
      </c>
      <c r="B57" s="32"/>
      <c r="C57" s="32"/>
      <c r="D57" s="32"/>
      <c r="E57" s="32"/>
      <c r="F57" s="32"/>
      <c r="G57" s="32"/>
      <c r="H57" s="32"/>
      <c r="I57" s="32"/>
      <c r="J57" s="33"/>
      <c r="K57" s="143"/>
      <c r="L57" s="143"/>
      <c r="M57" s="143"/>
      <c r="N57" s="143"/>
      <c r="O57" s="143"/>
      <c r="P57" s="143"/>
    </row>
    <row r="58" spans="1:16" x14ac:dyDescent="0.4">
      <c r="A58" s="37">
        <v>0.8</v>
      </c>
      <c r="B58" s="36" t="s">
        <v>11</v>
      </c>
      <c r="H58" s="38" t="s">
        <v>42</v>
      </c>
      <c r="I58" s="45">
        <v>2</v>
      </c>
      <c r="K58" s="395" t="s">
        <v>708</v>
      </c>
      <c r="L58" s="395"/>
      <c r="M58" s="395"/>
      <c r="N58" s="395"/>
      <c r="O58" s="395"/>
      <c r="P58" s="395"/>
    </row>
    <row r="59" spans="1:16" x14ac:dyDescent="0.4">
      <c r="B59" s="5"/>
      <c r="H59" s="38" t="s">
        <v>87</v>
      </c>
      <c r="I59" s="45">
        <v>2</v>
      </c>
      <c r="K59" s="395"/>
      <c r="L59" s="395"/>
      <c r="M59" s="395"/>
      <c r="N59" s="395"/>
      <c r="O59" s="395"/>
      <c r="P59" s="395"/>
    </row>
    <row r="60" spans="1:16" x14ac:dyDescent="0.4">
      <c r="B60" s="38" t="s">
        <v>607</v>
      </c>
      <c r="D60" s="36" t="s">
        <v>363</v>
      </c>
      <c r="K60" s="140"/>
      <c r="L60" s="140"/>
      <c r="M60" s="140"/>
      <c r="N60" s="140"/>
      <c r="O60" s="140"/>
      <c r="P60" s="140"/>
    </row>
    <row r="61" spans="1:16" ht="14.7" customHeight="1" x14ac:dyDescent="0.4">
      <c r="B61" s="5"/>
      <c r="D61" s="5"/>
      <c r="H61" s="38" t="s">
        <v>45</v>
      </c>
      <c r="I61" s="45">
        <v>0</v>
      </c>
      <c r="K61" s="395" t="s">
        <v>709</v>
      </c>
      <c r="L61" s="395"/>
      <c r="M61" s="395"/>
      <c r="N61" s="395"/>
      <c r="O61" s="395"/>
      <c r="P61" s="395"/>
    </row>
    <row r="62" spans="1:16" x14ac:dyDescent="0.4">
      <c r="B62" s="5"/>
      <c r="D62" s="38" t="s">
        <v>45</v>
      </c>
      <c r="F62" s="36" t="s">
        <v>364</v>
      </c>
      <c r="H62" s="38" t="s">
        <v>42</v>
      </c>
      <c r="I62" s="45">
        <v>1</v>
      </c>
      <c r="K62" s="395"/>
      <c r="L62" s="395"/>
      <c r="M62" s="395"/>
      <c r="N62" s="395"/>
      <c r="O62" s="395"/>
      <c r="P62" s="395"/>
    </row>
    <row r="63" spans="1:16" ht="14.7" customHeight="1" x14ac:dyDescent="0.4">
      <c r="B63" s="5"/>
      <c r="H63" s="38" t="s">
        <v>87</v>
      </c>
      <c r="I63" s="45">
        <v>1</v>
      </c>
      <c r="K63" s="395"/>
      <c r="L63" s="395"/>
      <c r="M63" s="395"/>
      <c r="N63" s="395"/>
      <c r="O63" s="395"/>
      <c r="P63" s="395"/>
    </row>
    <row r="64" spans="1:16" x14ac:dyDescent="0.4">
      <c r="B64" s="5"/>
      <c r="H64" s="41" t="s">
        <v>89</v>
      </c>
      <c r="K64" s="140"/>
      <c r="L64" s="140"/>
      <c r="M64" s="140"/>
      <c r="N64" s="140"/>
      <c r="O64" s="140"/>
      <c r="P64" s="140"/>
    </row>
    <row r="65" spans="1:16" x14ac:dyDescent="0.4">
      <c r="B65" s="5"/>
      <c r="H65" s="38" t="s">
        <v>90</v>
      </c>
      <c r="I65" s="45">
        <v>2</v>
      </c>
      <c r="K65" s="395" t="s">
        <v>710</v>
      </c>
      <c r="L65" s="395"/>
      <c r="M65" s="395"/>
      <c r="N65" s="395"/>
      <c r="O65" s="395"/>
      <c r="P65" s="395"/>
    </row>
    <row r="66" spans="1:16" x14ac:dyDescent="0.4">
      <c r="B66" s="5"/>
      <c r="H66" s="38" t="s">
        <v>365</v>
      </c>
      <c r="I66" s="45">
        <v>1</v>
      </c>
      <c r="K66" s="395"/>
      <c r="L66" s="395"/>
      <c r="M66" s="395"/>
      <c r="N66" s="395"/>
      <c r="O66" s="395"/>
      <c r="P66" s="395"/>
    </row>
    <row r="67" spans="1:16" x14ac:dyDescent="0.4">
      <c r="B67" s="5"/>
      <c r="H67" s="38" t="s">
        <v>366</v>
      </c>
      <c r="I67" s="45">
        <v>2</v>
      </c>
      <c r="K67" s="395"/>
      <c r="L67" s="395"/>
      <c r="M67" s="395"/>
      <c r="N67" s="395"/>
      <c r="O67" s="395"/>
      <c r="P67" s="395"/>
    </row>
    <row r="68" spans="1:16" x14ac:dyDescent="0.4">
      <c r="K68" s="140"/>
      <c r="L68" s="140"/>
      <c r="M68" s="140"/>
      <c r="N68" s="140"/>
      <c r="O68" s="140"/>
      <c r="P68" s="140"/>
    </row>
    <row r="69" spans="1:16" x14ac:dyDescent="0.4">
      <c r="K69" s="140"/>
      <c r="L69" s="140"/>
      <c r="M69" s="140"/>
      <c r="N69" s="140"/>
      <c r="O69" s="140"/>
      <c r="P69" s="140"/>
    </row>
    <row r="70" spans="1:16" x14ac:dyDescent="0.4">
      <c r="A70" s="37">
        <v>0.1</v>
      </c>
      <c r="B70" s="36" t="s">
        <v>367</v>
      </c>
      <c r="K70" s="140"/>
      <c r="L70" s="140"/>
      <c r="M70" s="140"/>
      <c r="N70" s="140"/>
      <c r="O70" s="140"/>
      <c r="P70" s="140"/>
    </row>
    <row r="71" spans="1:16" x14ac:dyDescent="0.4">
      <c r="B71" s="5"/>
      <c r="H71" s="38" t="s">
        <v>42</v>
      </c>
      <c r="I71" s="45">
        <v>0</v>
      </c>
      <c r="K71" s="395" t="s">
        <v>711</v>
      </c>
      <c r="L71" s="395"/>
      <c r="M71" s="395"/>
      <c r="N71" s="395"/>
      <c r="O71" s="395"/>
      <c r="P71" s="395"/>
    </row>
    <row r="72" spans="1:16" x14ac:dyDescent="0.4">
      <c r="B72" s="5"/>
      <c r="H72" s="38" t="s">
        <v>45</v>
      </c>
      <c r="I72" s="45">
        <v>1</v>
      </c>
      <c r="K72" s="395"/>
      <c r="L72" s="395"/>
      <c r="M72" s="395"/>
      <c r="N72" s="395"/>
      <c r="O72" s="395"/>
      <c r="P72" s="395"/>
    </row>
    <row r="73" spans="1:16" x14ac:dyDescent="0.4">
      <c r="K73" s="140"/>
      <c r="L73" s="140"/>
      <c r="M73" s="140"/>
      <c r="N73" s="140"/>
      <c r="O73" s="140"/>
      <c r="P73" s="140"/>
    </row>
    <row r="74" spans="1:16" x14ac:dyDescent="0.4">
      <c r="A74" s="37">
        <v>0.1</v>
      </c>
      <c r="B74" s="36" t="s">
        <v>368</v>
      </c>
      <c r="K74" s="140"/>
      <c r="L74" s="140"/>
      <c r="M74" s="140"/>
      <c r="N74" s="140"/>
      <c r="O74" s="140"/>
      <c r="P74" s="140"/>
    </row>
    <row r="75" spans="1:16" x14ac:dyDescent="0.4">
      <c r="B75" s="5"/>
      <c r="H75" s="38" t="s">
        <v>42</v>
      </c>
      <c r="I75" s="45">
        <v>0</v>
      </c>
      <c r="K75" s="395" t="s">
        <v>711</v>
      </c>
      <c r="L75" s="395"/>
      <c r="M75" s="395"/>
      <c r="N75" s="395"/>
      <c r="O75" s="395"/>
      <c r="P75" s="395"/>
    </row>
    <row r="76" spans="1:16" x14ac:dyDescent="0.4">
      <c r="A76" s="40">
        <f>SUM(A58:A75)</f>
        <v>1</v>
      </c>
      <c r="B76" s="5"/>
      <c r="H76" s="38" t="s">
        <v>45</v>
      </c>
      <c r="I76" s="45">
        <v>1</v>
      </c>
      <c r="K76" s="395"/>
      <c r="L76" s="395"/>
      <c r="M76" s="395"/>
      <c r="N76" s="395"/>
      <c r="O76" s="395"/>
      <c r="P76" s="395"/>
    </row>
    <row r="77" spans="1:16" x14ac:dyDescent="0.4">
      <c r="K77" s="140"/>
      <c r="L77" s="140"/>
      <c r="M77" s="140"/>
      <c r="N77" s="140"/>
      <c r="O77" s="140"/>
      <c r="P77" s="140"/>
    </row>
    <row r="78" spans="1:16" ht="15" thickBot="1" x14ac:dyDescent="0.45">
      <c r="K78" s="140"/>
      <c r="L78" s="140"/>
      <c r="M78" s="140"/>
      <c r="N78" s="140"/>
      <c r="O78" s="140"/>
      <c r="P78" s="140"/>
    </row>
    <row r="79" spans="1:16" ht="23.6" thickTop="1" x14ac:dyDescent="0.6">
      <c r="A79" s="31" t="s">
        <v>88</v>
      </c>
      <c r="B79" s="32"/>
      <c r="C79" s="32"/>
      <c r="D79" s="32"/>
      <c r="E79" s="32"/>
      <c r="F79" s="32"/>
      <c r="G79" s="32"/>
      <c r="H79" s="32"/>
      <c r="I79" s="32"/>
      <c r="J79" s="33"/>
      <c r="K79" s="143"/>
      <c r="L79" s="143"/>
      <c r="M79" s="143"/>
      <c r="N79" s="143"/>
      <c r="O79" s="143"/>
      <c r="P79" s="143"/>
    </row>
    <row r="80" spans="1:16" x14ac:dyDescent="0.4">
      <c r="A80" s="37">
        <v>0.55000000000000004</v>
      </c>
      <c r="B80" s="36" t="s">
        <v>8</v>
      </c>
      <c r="H80" s="30" t="s">
        <v>716</v>
      </c>
      <c r="K80" s="140"/>
      <c r="L80" s="140"/>
      <c r="M80" s="140"/>
      <c r="N80" s="140"/>
      <c r="O80" s="140"/>
      <c r="P80" s="140"/>
    </row>
    <row r="81" spans="1:16" x14ac:dyDescent="0.4">
      <c r="B81" s="5"/>
      <c r="H81" s="38">
        <v>25.5</v>
      </c>
      <c r="I81" s="45">
        <v>0</v>
      </c>
      <c r="K81" s="394" t="s">
        <v>721</v>
      </c>
      <c r="L81" s="394"/>
      <c r="M81" s="394"/>
      <c r="N81" s="394"/>
      <c r="O81" s="394"/>
      <c r="P81" s="394"/>
    </row>
    <row r="82" spans="1:16" x14ac:dyDescent="0.4">
      <c r="B82" s="5"/>
      <c r="H82" s="38">
        <v>27</v>
      </c>
      <c r="I82" s="45">
        <v>2</v>
      </c>
      <c r="K82" s="394"/>
      <c r="L82" s="394"/>
      <c r="M82" s="394"/>
      <c r="N82" s="394"/>
      <c r="O82" s="394"/>
      <c r="P82" s="394"/>
    </row>
    <row r="83" spans="1:16" x14ac:dyDescent="0.4">
      <c r="K83" s="140"/>
      <c r="L83" s="140"/>
      <c r="M83" s="140"/>
      <c r="N83" s="140"/>
      <c r="O83" s="140"/>
      <c r="P83" s="140"/>
    </row>
    <row r="84" spans="1:16" x14ac:dyDescent="0.4">
      <c r="A84" s="37">
        <v>0.1</v>
      </c>
      <c r="B84" s="36" t="s">
        <v>369</v>
      </c>
      <c r="K84" s="140"/>
      <c r="L84" s="140"/>
      <c r="M84" s="140"/>
      <c r="N84" s="140"/>
      <c r="O84" s="140"/>
      <c r="P84" s="140"/>
    </row>
    <row r="85" spans="1:16" x14ac:dyDescent="0.4">
      <c r="B85" s="5"/>
      <c r="H85" s="38" t="s">
        <v>45</v>
      </c>
      <c r="I85" s="45">
        <v>0</v>
      </c>
      <c r="K85" s="395" t="s">
        <v>712</v>
      </c>
      <c r="L85" s="395"/>
      <c r="M85" s="395"/>
      <c r="N85" s="395"/>
      <c r="O85" s="395"/>
      <c r="P85" s="395"/>
    </row>
    <row r="86" spans="1:16" x14ac:dyDescent="0.4">
      <c r="B86" s="5"/>
      <c r="H86" s="38" t="s">
        <v>42</v>
      </c>
      <c r="I86" s="45">
        <v>1</v>
      </c>
      <c r="K86" s="395"/>
      <c r="L86" s="395"/>
      <c r="M86" s="395"/>
      <c r="N86" s="395"/>
      <c r="O86" s="395"/>
      <c r="P86" s="395"/>
    </row>
    <row r="87" spans="1:16" x14ac:dyDescent="0.4">
      <c r="B87" s="5"/>
      <c r="K87" s="140"/>
      <c r="L87" s="140"/>
      <c r="M87" s="140"/>
      <c r="N87" s="140"/>
      <c r="O87" s="140"/>
      <c r="P87" s="140"/>
    </row>
    <row r="88" spans="1:16" x14ac:dyDescent="0.4">
      <c r="A88" s="37">
        <v>0.1</v>
      </c>
      <c r="B88" s="36" t="s">
        <v>10</v>
      </c>
      <c r="H88" s="30" t="s">
        <v>717</v>
      </c>
      <c r="K88" s="140"/>
      <c r="L88" s="140"/>
      <c r="M88" s="140"/>
      <c r="N88" s="140"/>
      <c r="O88" s="140"/>
      <c r="P88" s="140"/>
    </row>
    <row r="89" spans="1:16" x14ac:dyDescent="0.4">
      <c r="B89" s="5"/>
      <c r="H89" s="38">
        <v>0.15</v>
      </c>
      <c r="I89" s="45">
        <v>0</v>
      </c>
      <c r="K89" s="394" t="s">
        <v>721</v>
      </c>
      <c r="L89" s="394"/>
      <c r="M89" s="394"/>
      <c r="N89" s="394"/>
      <c r="O89" s="394"/>
      <c r="P89" s="394"/>
    </row>
    <row r="90" spans="1:16" x14ac:dyDescent="0.4">
      <c r="B90" s="5"/>
      <c r="H90" s="38">
        <v>0.3</v>
      </c>
      <c r="I90" s="45">
        <v>2</v>
      </c>
      <c r="K90" s="394"/>
      <c r="L90" s="394"/>
      <c r="M90" s="394"/>
      <c r="N90" s="394"/>
      <c r="O90" s="394"/>
      <c r="P90" s="394"/>
    </row>
    <row r="91" spans="1:16" x14ac:dyDescent="0.4">
      <c r="K91" s="140"/>
      <c r="L91" s="140"/>
      <c r="M91" s="140"/>
      <c r="N91" s="140"/>
      <c r="O91" s="140"/>
      <c r="P91" s="140"/>
    </row>
    <row r="92" spans="1:16" x14ac:dyDescent="0.4">
      <c r="A92" s="37">
        <v>0.15</v>
      </c>
      <c r="B92" s="36" t="s">
        <v>370</v>
      </c>
      <c r="K92" s="140"/>
      <c r="L92" s="140"/>
      <c r="M92" s="140"/>
      <c r="N92" s="140"/>
      <c r="O92" s="140"/>
      <c r="P92" s="140"/>
    </row>
    <row r="93" spans="1:16" ht="14.7" customHeight="1" x14ac:dyDescent="0.4">
      <c r="B93" s="5"/>
      <c r="H93" s="38" t="s">
        <v>45</v>
      </c>
      <c r="I93" s="45">
        <v>0</v>
      </c>
      <c r="K93" s="395" t="s">
        <v>713</v>
      </c>
      <c r="L93" s="395"/>
      <c r="M93" s="395"/>
      <c r="N93" s="395"/>
      <c r="O93" s="395"/>
      <c r="P93" s="395"/>
    </row>
    <row r="94" spans="1:16" x14ac:dyDescent="0.4">
      <c r="B94" s="5"/>
      <c r="H94" s="38" t="s">
        <v>42</v>
      </c>
      <c r="I94" s="45">
        <v>2</v>
      </c>
      <c r="K94" s="395"/>
      <c r="L94" s="395"/>
      <c r="M94" s="395"/>
      <c r="N94" s="395"/>
      <c r="O94" s="395"/>
      <c r="P94" s="395"/>
    </row>
    <row r="95" spans="1:16" x14ac:dyDescent="0.4">
      <c r="K95" s="395"/>
      <c r="L95" s="395"/>
      <c r="M95" s="395"/>
      <c r="N95" s="395"/>
      <c r="O95" s="395"/>
      <c r="P95" s="395"/>
    </row>
    <row r="96" spans="1:16" x14ac:dyDescent="0.4">
      <c r="A96" s="37">
        <v>0.1</v>
      </c>
      <c r="B96" s="36" t="s">
        <v>371</v>
      </c>
      <c r="K96" s="140"/>
      <c r="L96" s="140"/>
      <c r="M96" s="140"/>
      <c r="N96" s="140"/>
      <c r="O96" s="140"/>
      <c r="P96" s="140"/>
    </row>
    <row r="97" spans="1:16" x14ac:dyDescent="0.4">
      <c r="B97" s="5"/>
      <c r="H97" s="38" t="s">
        <v>45</v>
      </c>
      <c r="I97" s="45">
        <v>0</v>
      </c>
      <c r="K97" s="395" t="s">
        <v>714</v>
      </c>
      <c r="L97" s="395"/>
      <c r="M97" s="395"/>
      <c r="N97" s="395"/>
      <c r="O97" s="395"/>
      <c r="P97" s="395"/>
    </row>
    <row r="98" spans="1:16" x14ac:dyDescent="0.4">
      <c r="A98" s="40">
        <f>SUM(A80:A97)</f>
        <v>1</v>
      </c>
      <c r="B98" s="5"/>
      <c r="H98" s="38" t="s">
        <v>42</v>
      </c>
      <c r="I98" s="45">
        <v>1</v>
      </c>
      <c r="K98" s="395"/>
      <c r="L98" s="395"/>
      <c r="M98" s="395"/>
      <c r="N98" s="395"/>
      <c r="O98" s="395"/>
      <c r="P98" s="395"/>
    </row>
  </sheetData>
  <mergeCells count="21">
    <mergeCell ref="K5:P5"/>
    <mergeCell ref="M13:P14"/>
    <mergeCell ref="K19:P20"/>
    <mergeCell ref="K28:P30"/>
    <mergeCell ref="K93:P95"/>
    <mergeCell ref="K8:P10"/>
    <mergeCell ref="K97:P98"/>
    <mergeCell ref="K33:P34"/>
    <mergeCell ref="K24:P25"/>
    <mergeCell ref="K40:P41"/>
    <mergeCell ref="K58:P59"/>
    <mergeCell ref="K61:P63"/>
    <mergeCell ref="K65:P67"/>
    <mergeCell ref="K71:P72"/>
    <mergeCell ref="K81:P82"/>
    <mergeCell ref="K89:P90"/>
    <mergeCell ref="K44:P46"/>
    <mergeCell ref="K48:P50"/>
    <mergeCell ref="K52:P54"/>
    <mergeCell ref="K75:P76"/>
    <mergeCell ref="K85:P86"/>
  </mergeCells>
  <pageMargins left="0.7" right="0.7" top="0.75" bottom="0.75" header="0.3" footer="0.3"/>
  <pageSetup paperSize="9" scale="4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059C-654F-6D48-8BEC-1C972EE8087A}">
  <sheetPr codeName="Ark5">
    <tabColor theme="5" tint="0.79998168889431442"/>
    <pageSetUpPr autoPageBreaks="0"/>
  </sheetPr>
  <dimension ref="A1:BE170"/>
  <sheetViews>
    <sheetView workbookViewId="0"/>
  </sheetViews>
  <sheetFormatPr defaultColWidth="11.3828125" defaultRowHeight="14.6" x14ac:dyDescent="0.4"/>
  <cols>
    <col min="1" max="1" width="45.3046875" bestFit="1" customWidth="1"/>
    <col min="2" max="3" width="20.84375" bestFit="1" customWidth="1"/>
    <col min="4" max="4" width="26.3046875" bestFit="1" customWidth="1"/>
    <col min="5" max="5" width="20" customWidth="1"/>
    <col min="6" max="6" width="23.84375" bestFit="1" customWidth="1"/>
    <col min="8" max="8" width="15.53515625" customWidth="1"/>
    <col min="9" max="9" width="52.53515625" customWidth="1"/>
    <col min="10" max="10" width="14.53515625" customWidth="1"/>
    <col min="11" max="11" width="19.84375" customWidth="1"/>
    <col min="13" max="13" width="24.15234375" bestFit="1" customWidth="1"/>
    <col min="14" max="14" width="28.53515625" bestFit="1" customWidth="1"/>
    <col min="15" max="15" width="9.15234375"/>
    <col min="41" max="41" width="32.15234375" customWidth="1"/>
  </cols>
  <sheetData>
    <row r="1" spans="1:46" x14ac:dyDescent="0.4">
      <c r="D1" s="27"/>
      <c r="E1" s="27"/>
      <c r="F1" s="27"/>
      <c r="G1" s="27"/>
      <c r="H1" s="27"/>
      <c r="I1" s="27"/>
      <c r="J1" s="27"/>
      <c r="K1" s="27"/>
      <c r="L1" s="27"/>
      <c r="O1" s="27"/>
      <c r="P1" s="27"/>
      <c r="AM1" s="6"/>
      <c r="AN1" s="6"/>
      <c r="AO1" s="6"/>
      <c r="AP1" s="6"/>
      <c r="AQ1" s="6"/>
      <c r="AR1" s="6"/>
      <c r="AS1" s="6"/>
      <c r="AT1" s="6"/>
    </row>
    <row r="2" spans="1:46" ht="16.3" thickBot="1" x14ac:dyDescent="0.5">
      <c r="A2" s="155" t="s">
        <v>726</v>
      </c>
      <c r="D2" s="27"/>
      <c r="E2" s="27"/>
      <c r="F2" s="27"/>
      <c r="G2" s="27"/>
      <c r="H2" s="27"/>
      <c r="I2" s="27"/>
      <c r="J2" s="27"/>
      <c r="K2" s="27"/>
      <c r="L2" s="27"/>
      <c r="O2" s="27"/>
      <c r="P2" s="27"/>
      <c r="AM2" s="6"/>
      <c r="AN2" s="6"/>
      <c r="AO2" s="6"/>
      <c r="AP2" s="6"/>
      <c r="AQ2" s="6"/>
      <c r="AR2" s="6"/>
      <c r="AS2" s="6"/>
      <c r="AT2" s="6"/>
    </row>
    <row r="3" spans="1:46" x14ac:dyDescent="0.4">
      <c r="A3" s="22" t="s">
        <v>399</v>
      </c>
      <c r="B3" s="117">
        <v>0.1</v>
      </c>
      <c r="D3" s="27"/>
      <c r="E3" s="27"/>
      <c r="F3" s="27"/>
      <c r="G3" s="27"/>
      <c r="H3" s="27"/>
      <c r="I3" s="27"/>
      <c r="J3" s="27"/>
      <c r="K3" s="27"/>
      <c r="L3" s="27"/>
      <c r="O3" s="27"/>
      <c r="P3" s="27"/>
      <c r="AM3" s="6"/>
      <c r="AN3" s="6"/>
      <c r="AO3" s="6"/>
      <c r="AP3" s="6"/>
      <c r="AQ3" s="6"/>
      <c r="AR3" s="6"/>
      <c r="AS3" s="6"/>
      <c r="AT3" s="6"/>
    </row>
    <row r="4" spans="1:46" x14ac:dyDescent="0.4">
      <c r="A4" s="11" t="s">
        <v>407</v>
      </c>
      <c r="B4" s="118">
        <v>0.3</v>
      </c>
      <c r="D4" s="27"/>
      <c r="E4" s="27"/>
      <c r="F4" s="27"/>
      <c r="G4" s="27"/>
      <c r="H4" s="27"/>
      <c r="I4" s="27"/>
      <c r="J4" s="27"/>
      <c r="K4" s="27"/>
      <c r="L4" s="27"/>
      <c r="O4" s="27"/>
      <c r="P4" s="27"/>
      <c r="AM4" s="6"/>
      <c r="AN4" s="6"/>
      <c r="AO4" s="6"/>
      <c r="AP4" s="6"/>
      <c r="AQ4" s="6"/>
      <c r="AR4" s="6"/>
      <c r="AS4" s="6"/>
      <c r="AT4" s="6"/>
    </row>
    <row r="5" spans="1:46" ht="15.45" x14ac:dyDescent="0.5">
      <c r="A5" s="11" t="s">
        <v>413</v>
      </c>
      <c r="B5" s="118">
        <v>0.5</v>
      </c>
      <c r="M5" s="75"/>
      <c r="AM5" s="6"/>
      <c r="AN5" s="6"/>
      <c r="AO5" s="6"/>
      <c r="AP5" s="6"/>
      <c r="AQ5" s="6"/>
      <c r="AR5" s="6"/>
      <c r="AS5" s="6"/>
      <c r="AT5" s="6"/>
    </row>
    <row r="6" spans="1:46" x14ac:dyDescent="0.4">
      <c r="A6" s="11" t="s">
        <v>414</v>
      </c>
      <c r="B6" s="118">
        <v>0.7</v>
      </c>
      <c r="AM6" s="6"/>
      <c r="AN6" s="6"/>
      <c r="AO6" s="6"/>
      <c r="AP6" s="6"/>
      <c r="AQ6" s="6"/>
      <c r="AR6" s="6"/>
      <c r="AS6" s="6"/>
      <c r="AT6" s="6"/>
    </row>
    <row r="7" spans="1:46" ht="15" thickBot="1" x14ac:dyDescent="0.45">
      <c r="A7" s="12" t="s">
        <v>415</v>
      </c>
      <c r="B7" s="119">
        <v>0.9</v>
      </c>
      <c r="AM7" s="6"/>
      <c r="AN7" s="6"/>
      <c r="AO7" s="6"/>
      <c r="AP7" s="6"/>
      <c r="AQ7" s="6"/>
      <c r="AR7" s="6"/>
      <c r="AS7" s="6"/>
      <c r="AT7" s="6"/>
    </row>
    <row r="8" spans="1:46" x14ac:dyDescent="0.4">
      <c r="AM8" s="6"/>
      <c r="AN8" s="6"/>
      <c r="AO8" s="6"/>
      <c r="AP8" s="6"/>
      <c r="AQ8" s="6"/>
      <c r="AR8" s="6"/>
      <c r="AS8" s="6"/>
      <c r="AT8" s="6"/>
    </row>
    <row r="9" spans="1:46" ht="15.45" x14ac:dyDescent="0.5">
      <c r="M9" s="75"/>
    </row>
    <row r="10" spans="1:46" ht="16.3" thickBot="1" x14ac:dyDescent="0.5">
      <c r="A10" s="155" t="s">
        <v>244</v>
      </c>
    </row>
    <row r="11" spans="1:46" x14ac:dyDescent="0.4">
      <c r="A11" s="64" t="s">
        <v>245</v>
      </c>
      <c r="B11" s="8"/>
      <c r="F11" s="4"/>
    </row>
    <row r="12" spans="1:46" x14ac:dyDescent="0.4">
      <c r="A12" s="181"/>
      <c r="B12" s="189" t="s">
        <v>246</v>
      </c>
      <c r="F12" s="4"/>
    </row>
    <row r="13" spans="1:46" x14ac:dyDescent="0.4">
      <c r="A13" s="11" t="s">
        <v>52</v>
      </c>
      <c r="B13" s="178">
        <v>0</v>
      </c>
      <c r="F13" s="28"/>
    </row>
    <row r="14" spans="1:46" x14ac:dyDescent="0.4">
      <c r="A14" s="11" t="s">
        <v>78</v>
      </c>
      <c r="B14" s="178">
        <v>0.9</v>
      </c>
      <c r="F14" s="28"/>
    </row>
    <row r="15" spans="1:46" hidden="1" x14ac:dyDescent="0.4">
      <c r="A15" s="11" t="s">
        <v>247</v>
      </c>
      <c r="B15" s="178">
        <v>0.9</v>
      </c>
      <c r="F15" s="4"/>
    </row>
    <row r="16" spans="1:46" x14ac:dyDescent="0.4">
      <c r="A16" s="11" t="s">
        <v>43</v>
      </c>
      <c r="B16" s="178">
        <v>0.66333333333333333</v>
      </c>
      <c r="F16" s="4"/>
    </row>
    <row r="17" spans="1:6" x14ac:dyDescent="0.4">
      <c r="A17" s="11" t="s">
        <v>55</v>
      </c>
      <c r="B17" s="178">
        <v>0.80066666666666675</v>
      </c>
    </row>
    <row r="18" spans="1:6" x14ac:dyDescent="0.4">
      <c r="A18" s="11" t="s">
        <v>71</v>
      </c>
      <c r="B18" s="178">
        <v>0.39500000000000002</v>
      </c>
      <c r="E18" s="27"/>
      <c r="F18" s="4"/>
    </row>
    <row r="19" spans="1:6" ht="15" thickBot="1" x14ac:dyDescent="0.45">
      <c r="A19" s="144" t="s">
        <v>67</v>
      </c>
      <c r="B19" s="179">
        <v>0.12666666666666668</v>
      </c>
    </row>
    <row r="20" spans="1:6" x14ac:dyDescent="0.4">
      <c r="A20" s="11" t="s">
        <v>248</v>
      </c>
      <c r="B20" s="178">
        <v>1.5333333333333336E-2</v>
      </c>
    </row>
    <row r="21" spans="1:6" x14ac:dyDescent="0.4">
      <c r="A21" s="11" t="s">
        <v>44</v>
      </c>
      <c r="B21" s="178">
        <v>3.4000000000000002E-2</v>
      </c>
    </row>
    <row r="22" spans="1:6" x14ac:dyDescent="0.4">
      <c r="A22" s="11" t="s">
        <v>83</v>
      </c>
      <c r="B22" s="178">
        <v>9.8333333333333342E-2</v>
      </c>
    </row>
    <row r="23" spans="1:6" x14ac:dyDescent="0.4">
      <c r="A23" s="11" t="s">
        <v>84</v>
      </c>
      <c r="B23" s="178">
        <v>0.21666666666666665</v>
      </c>
    </row>
    <row r="24" spans="1:6" ht="15" thickBot="1" x14ac:dyDescent="0.45">
      <c r="A24" s="144" t="s">
        <v>249</v>
      </c>
      <c r="B24" s="179">
        <v>0</v>
      </c>
      <c r="C24" s="48"/>
    </row>
    <row r="25" spans="1:6" x14ac:dyDescent="0.4">
      <c r="A25" s="11" t="s">
        <v>46</v>
      </c>
      <c r="B25" s="180">
        <v>1.7000000000000001E-2</v>
      </c>
    </row>
    <row r="26" spans="1:6" x14ac:dyDescent="0.4">
      <c r="A26" s="11" t="s">
        <v>61</v>
      </c>
      <c r="B26" s="180">
        <v>7.8333333333333324E-2</v>
      </c>
    </row>
    <row r="27" spans="1:6" ht="15" thickBot="1" x14ac:dyDescent="0.45">
      <c r="A27" s="144" t="s">
        <v>251</v>
      </c>
      <c r="B27" s="179">
        <v>0.45249999999999996</v>
      </c>
    </row>
    <row r="28" spans="1:6" x14ac:dyDescent="0.4">
      <c r="A28" s="11" t="s">
        <v>252</v>
      </c>
      <c r="B28" s="178">
        <v>0.85</v>
      </c>
    </row>
    <row r="29" spans="1:6" x14ac:dyDescent="0.4">
      <c r="A29" s="11" t="s">
        <v>250</v>
      </c>
      <c r="B29" s="178">
        <v>5.5E-2</v>
      </c>
    </row>
    <row r="30" spans="1:6" x14ac:dyDescent="0.4">
      <c r="A30" s="11" t="s">
        <v>253</v>
      </c>
      <c r="B30" s="178">
        <v>0</v>
      </c>
    </row>
    <row r="31" spans="1:6" x14ac:dyDescent="0.4">
      <c r="A31" s="11" t="s">
        <v>254</v>
      </c>
      <c r="B31" s="178">
        <v>0</v>
      </c>
    </row>
    <row r="32" spans="1:6" x14ac:dyDescent="0.4">
      <c r="A32" s="11" t="s">
        <v>60</v>
      </c>
      <c r="B32" s="178">
        <v>0.27666666666666667</v>
      </c>
    </row>
    <row r="33" spans="1:4" x14ac:dyDescent="0.4">
      <c r="A33" s="11" t="s">
        <v>255</v>
      </c>
      <c r="B33" s="178">
        <v>0</v>
      </c>
    </row>
    <row r="34" spans="1:4" ht="15" thickBot="1" x14ac:dyDescent="0.45">
      <c r="A34" s="144" t="s">
        <v>65</v>
      </c>
      <c r="B34" s="179">
        <v>0</v>
      </c>
      <c r="C34" s="48"/>
    </row>
    <row r="35" spans="1:4" x14ac:dyDescent="0.4">
      <c r="A35" s="70" t="s">
        <v>256</v>
      </c>
      <c r="B35" s="180">
        <v>0.1</v>
      </c>
      <c r="C35" s="68"/>
    </row>
    <row r="36" spans="1:4" ht="15" thickBot="1" x14ac:dyDescent="0.45">
      <c r="A36" s="12"/>
      <c r="B36" s="24"/>
    </row>
    <row r="38" spans="1:4" ht="16.3" thickBot="1" x14ac:dyDescent="0.5">
      <c r="A38" s="155" t="s">
        <v>257</v>
      </c>
    </row>
    <row r="39" spans="1:4" ht="15" thickTop="1" x14ac:dyDescent="0.4">
      <c r="A39" s="145"/>
      <c r="B39" s="146" t="s">
        <v>195</v>
      </c>
      <c r="C39" s="146" t="s">
        <v>197</v>
      </c>
      <c r="D39" s="147" t="s">
        <v>258</v>
      </c>
    </row>
    <row r="40" spans="1:4" ht="17.600000000000001" x14ac:dyDescent="0.55000000000000004">
      <c r="A40" s="148"/>
      <c r="B40" s="76" t="s">
        <v>259</v>
      </c>
      <c r="C40" s="76" t="s">
        <v>220</v>
      </c>
      <c r="D40" s="149" t="s">
        <v>260</v>
      </c>
    </row>
    <row r="41" spans="1:4" ht="16.75" x14ac:dyDescent="0.4">
      <c r="A41" s="185"/>
      <c r="B41" s="77" t="s">
        <v>231</v>
      </c>
      <c r="C41" s="77" t="s">
        <v>261</v>
      </c>
      <c r="D41" s="150" t="s">
        <v>262</v>
      </c>
    </row>
    <row r="42" spans="1:4" x14ac:dyDescent="0.4">
      <c r="A42" s="151" t="s">
        <v>52</v>
      </c>
      <c r="B42" s="9"/>
      <c r="C42" s="9">
        <v>1.2027972027972</v>
      </c>
      <c r="D42" s="152">
        <v>1.0049999999999999</v>
      </c>
    </row>
    <row r="43" spans="1:4" x14ac:dyDescent="0.4">
      <c r="A43" s="151" t="s">
        <v>46</v>
      </c>
      <c r="B43" s="165">
        <v>0.2</v>
      </c>
      <c r="C43" s="176">
        <v>1883.75</v>
      </c>
      <c r="D43" s="173">
        <v>0.89999999999999991</v>
      </c>
    </row>
    <row r="44" spans="1:4" x14ac:dyDescent="0.4">
      <c r="A44" s="151" t="s">
        <v>61</v>
      </c>
      <c r="B44" s="165">
        <v>2.5000000000000001E-2</v>
      </c>
      <c r="C44" s="176">
        <v>915.5</v>
      </c>
      <c r="D44" s="173">
        <v>1.4</v>
      </c>
    </row>
    <row r="45" spans="1:4" x14ac:dyDescent="0.4">
      <c r="A45" s="151" t="s">
        <v>248</v>
      </c>
      <c r="B45" s="165">
        <v>0.2</v>
      </c>
      <c r="C45" s="176">
        <v>2385</v>
      </c>
      <c r="D45" s="173">
        <v>0.8</v>
      </c>
    </row>
    <row r="46" spans="1:4" x14ac:dyDescent="0.4">
      <c r="A46" s="151" t="s">
        <v>44</v>
      </c>
      <c r="B46" s="165">
        <v>0.2</v>
      </c>
      <c r="C46" s="176">
        <v>1320</v>
      </c>
      <c r="D46" s="173">
        <v>1.2999999999999998</v>
      </c>
    </row>
    <row r="47" spans="1:4" x14ac:dyDescent="0.4">
      <c r="A47" s="151" t="s">
        <v>83</v>
      </c>
      <c r="B47" s="165">
        <v>2.5000000000000001E-2</v>
      </c>
      <c r="C47" s="176">
        <v>450</v>
      </c>
      <c r="D47" s="173">
        <v>1.6</v>
      </c>
    </row>
    <row r="48" spans="1:4" x14ac:dyDescent="0.4">
      <c r="A48" s="151" t="s">
        <v>84</v>
      </c>
      <c r="B48" s="165">
        <v>0.2</v>
      </c>
      <c r="C48" s="176">
        <v>1200</v>
      </c>
      <c r="D48" s="173">
        <v>1.4</v>
      </c>
    </row>
    <row r="49" spans="1:7" x14ac:dyDescent="0.4">
      <c r="A49" s="151" t="s">
        <v>65</v>
      </c>
      <c r="B49" s="165">
        <v>2.5000000000000001E-2</v>
      </c>
      <c r="C49" s="176">
        <v>470</v>
      </c>
      <c r="D49" s="173">
        <v>1.8</v>
      </c>
    </row>
    <row r="50" spans="1:7" x14ac:dyDescent="0.4">
      <c r="A50" s="151" t="s">
        <v>67</v>
      </c>
      <c r="B50" s="165">
        <v>2.5000000000000001E-2</v>
      </c>
      <c r="C50" s="176">
        <v>470</v>
      </c>
      <c r="D50" s="173">
        <v>0.84</v>
      </c>
    </row>
    <row r="51" spans="1:7" x14ac:dyDescent="0.4">
      <c r="A51" s="151" t="s">
        <v>71</v>
      </c>
      <c r="B51" s="165">
        <v>2.5000000000000001E-2</v>
      </c>
      <c r="C51" s="176">
        <v>450</v>
      </c>
      <c r="D51" s="173">
        <v>1.6</v>
      </c>
    </row>
    <row r="52" spans="1:7" x14ac:dyDescent="0.4">
      <c r="A52" s="151" t="str">
        <f>'Svar-lister'!P5</f>
        <v>Træbeton</v>
      </c>
      <c r="B52" s="165">
        <v>2.5000000000000001E-2</v>
      </c>
      <c r="C52" s="176">
        <v>450</v>
      </c>
      <c r="D52" s="173">
        <v>1.6</v>
      </c>
    </row>
    <row r="53" spans="1:7" x14ac:dyDescent="0.4">
      <c r="A53" s="151" t="s">
        <v>43</v>
      </c>
      <c r="B53" s="165">
        <v>2.5000000000000001E-2</v>
      </c>
      <c r="C53" s="176">
        <v>881</v>
      </c>
      <c r="D53" s="173">
        <v>1</v>
      </c>
    </row>
    <row r="54" spans="1:7" ht="15" thickBot="1" x14ac:dyDescent="0.45">
      <c r="A54" s="153" t="s">
        <v>78</v>
      </c>
      <c r="B54" s="174">
        <v>2.5000000000000001E-2</v>
      </c>
      <c r="C54" s="177">
        <v>200</v>
      </c>
      <c r="D54" s="175">
        <v>0.83699999999999997</v>
      </c>
    </row>
    <row r="55" spans="1:7" ht="15" thickTop="1" x14ac:dyDescent="0.4"/>
    <row r="56" spans="1:7" ht="16.3" thickBot="1" x14ac:dyDescent="0.5">
      <c r="A56" s="154" t="s">
        <v>263</v>
      </c>
    </row>
    <row r="57" spans="1:7" ht="18.45" x14ac:dyDescent="0.5">
      <c r="A57" s="13" t="s">
        <v>264</v>
      </c>
      <c r="B57" s="14" t="s">
        <v>265</v>
      </c>
      <c r="C57" s="15" t="s">
        <v>266</v>
      </c>
      <c r="F57" s="16"/>
      <c r="G57" s="16"/>
    </row>
    <row r="58" spans="1:7" ht="16.3" x14ac:dyDescent="0.4">
      <c r="A58" s="182"/>
      <c r="B58" s="183" t="s">
        <v>241</v>
      </c>
      <c r="C58" s="184" t="s">
        <v>267</v>
      </c>
      <c r="F58" s="17"/>
      <c r="G58" s="18"/>
    </row>
    <row r="59" spans="1:7" x14ac:dyDescent="0.4">
      <c r="A59" s="11" t="s">
        <v>268</v>
      </c>
      <c r="B59" s="63">
        <v>19</v>
      </c>
      <c r="C59" s="19">
        <v>500</v>
      </c>
      <c r="D59" s="48"/>
      <c r="F59" s="17"/>
      <c r="G59" s="20"/>
    </row>
    <row r="60" spans="1:7" x14ac:dyDescent="0.4">
      <c r="A60" s="11" t="s">
        <v>269</v>
      </c>
      <c r="B60" s="10">
        <v>20</v>
      </c>
      <c r="C60" s="65">
        <v>600</v>
      </c>
      <c r="D60" s="48"/>
      <c r="F60" s="17"/>
      <c r="G60" s="18"/>
    </row>
    <row r="61" spans="1:7" ht="15" thickBot="1" x14ac:dyDescent="0.45">
      <c r="A61" s="12" t="s">
        <v>270</v>
      </c>
      <c r="B61" s="94">
        <v>20</v>
      </c>
      <c r="C61" s="66">
        <v>500</v>
      </c>
      <c r="D61" s="48"/>
      <c r="F61" s="17"/>
      <c r="G61" s="18"/>
    </row>
    <row r="63" spans="1:7" ht="16.3" thickBot="1" x14ac:dyDescent="0.5">
      <c r="A63" s="154" t="s">
        <v>271</v>
      </c>
    </row>
    <row r="64" spans="1:7" x14ac:dyDescent="0.4">
      <c r="A64" s="22" t="s">
        <v>272</v>
      </c>
      <c r="B64" s="215">
        <v>100</v>
      </c>
      <c r="C64" s="67" t="s">
        <v>239</v>
      </c>
      <c r="D64" s="48"/>
      <c r="G64" s="49"/>
    </row>
    <row r="65" spans="1:9" x14ac:dyDescent="0.4">
      <c r="A65" s="11" t="s">
        <v>273</v>
      </c>
      <c r="B65" s="214">
        <v>22</v>
      </c>
      <c r="C65" s="23" t="s">
        <v>274</v>
      </c>
      <c r="D65" s="48"/>
    </row>
    <row r="66" spans="1:9" ht="14.9" customHeight="1" x14ac:dyDescent="0.4">
      <c r="A66" s="11" t="s">
        <v>554</v>
      </c>
      <c r="B66" s="214">
        <v>3</v>
      </c>
      <c r="C66" s="23" t="s">
        <v>275</v>
      </c>
      <c r="D66" s="48"/>
    </row>
    <row r="67" spans="1:9" ht="14.9" customHeight="1" x14ac:dyDescent="0.4">
      <c r="A67" s="70" t="s">
        <v>276</v>
      </c>
      <c r="B67" s="216">
        <v>5</v>
      </c>
      <c r="C67" s="23" t="s">
        <v>275</v>
      </c>
      <c r="D67" s="48"/>
    </row>
    <row r="68" spans="1:9" ht="14.9" customHeight="1" x14ac:dyDescent="0.4">
      <c r="A68" s="11" t="s">
        <v>412</v>
      </c>
      <c r="B68" s="214">
        <v>8</v>
      </c>
      <c r="C68" s="23" t="s">
        <v>275</v>
      </c>
      <c r="D68" s="48"/>
    </row>
    <row r="69" spans="1:9" x14ac:dyDescent="0.4">
      <c r="A69" s="11" t="s">
        <v>72</v>
      </c>
      <c r="B69" s="214">
        <v>8</v>
      </c>
      <c r="C69" s="23" t="s">
        <v>275</v>
      </c>
      <c r="D69" s="48"/>
    </row>
    <row r="70" spans="1:9" x14ac:dyDescent="0.4">
      <c r="A70" s="11" t="s">
        <v>553</v>
      </c>
      <c r="B70" s="214">
        <v>8</v>
      </c>
      <c r="C70" s="23" t="s">
        <v>275</v>
      </c>
      <c r="D70" s="48"/>
      <c r="I70" t="s">
        <v>277</v>
      </c>
    </row>
    <row r="71" spans="1:9" x14ac:dyDescent="0.4">
      <c r="A71" s="11" t="s">
        <v>278</v>
      </c>
      <c r="B71" s="214">
        <v>23</v>
      </c>
      <c r="C71" s="23" t="s">
        <v>241</v>
      </c>
      <c r="D71" s="48"/>
    </row>
    <row r="72" spans="1:9" x14ac:dyDescent="0.4">
      <c r="A72" s="11"/>
      <c r="B72" s="171"/>
      <c r="C72" s="23"/>
    </row>
    <row r="73" spans="1:9" x14ac:dyDescent="0.4">
      <c r="A73" s="11" t="s">
        <v>279</v>
      </c>
      <c r="B73" s="165">
        <v>3.45</v>
      </c>
      <c r="C73" s="23"/>
    </row>
    <row r="74" spans="1:9" x14ac:dyDescent="0.4">
      <c r="A74" s="11" t="s">
        <v>280</v>
      </c>
      <c r="B74" s="165">
        <v>9.1</v>
      </c>
      <c r="C74" s="23"/>
    </row>
    <row r="75" spans="1:9" ht="15" thickBot="1" x14ac:dyDescent="0.45">
      <c r="A75" s="12" t="s">
        <v>281</v>
      </c>
      <c r="B75" s="172">
        <f>3*3600</f>
        <v>10800</v>
      </c>
      <c r="C75" s="24"/>
    </row>
    <row r="77" spans="1:9" ht="16.3" thickBot="1" x14ac:dyDescent="0.5">
      <c r="A77" s="155" t="s">
        <v>282</v>
      </c>
    </row>
    <row r="78" spans="1:9" x14ac:dyDescent="0.4">
      <c r="A78" s="156" t="s">
        <v>283</v>
      </c>
      <c r="B78" s="157" t="s">
        <v>284</v>
      </c>
      <c r="C78" s="157" t="s">
        <v>285</v>
      </c>
      <c r="D78" s="158" t="s">
        <v>286</v>
      </c>
    </row>
    <row r="79" spans="1:9" x14ac:dyDescent="0.4">
      <c r="A79" s="11" t="s">
        <v>287</v>
      </c>
      <c r="B79" s="165">
        <v>0.9</v>
      </c>
      <c r="C79" s="168">
        <v>0.9</v>
      </c>
      <c r="D79" s="169">
        <v>6</v>
      </c>
    </row>
    <row r="80" spans="1:9" x14ac:dyDescent="0.4">
      <c r="A80" s="11" t="s">
        <v>288</v>
      </c>
      <c r="B80" s="165">
        <v>0.7</v>
      </c>
      <c r="C80" s="168">
        <v>0.75</v>
      </c>
      <c r="D80" s="169">
        <v>2.9</v>
      </c>
    </row>
    <row r="81" spans="1:4" x14ac:dyDescent="0.4">
      <c r="A81" s="11" t="s">
        <v>289</v>
      </c>
      <c r="B81" s="165">
        <v>0.7</v>
      </c>
      <c r="C81" s="165">
        <v>0.65</v>
      </c>
      <c r="D81" s="169">
        <v>1.1000000000000001</v>
      </c>
    </row>
    <row r="82" spans="1:4" x14ac:dyDescent="0.4">
      <c r="A82" s="11" t="s">
        <v>290</v>
      </c>
      <c r="B82" s="165">
        <v>0.6</v>
      </c>
      <c r="C82" s="168">
        <v>0.6</v>
      </c>
      <c r="D82" s="169">
        <v>0.7</v>
      </c>
    </row>
    <row r="83" spans="1:4" ht="15" thickBot="1" x14ac:dyDescent="0.45">
      <c r="A83" s="12" t="s">
        <v>1</v>
      </c>
      <c r="B83" s="166">
        <v>0.4</v>
      </c>
      <c r="C83" s="170">
        <v>0.5</v>
      </c>
      <c r="D83" s="161"/>
    </row>
    <row r="85" spans="1:4" ht="16.3" thickBot="1" x14ac:dyDescent="0.5">
      <c r="A85" s="155" t="s">
        <v>291</v>
      </c>
    </row>
    <row r="86" spans="1:4" ht="15.9" x14ac:dyDescent="0.45">
      <c r="A86" s="54" t="s">
        <v>243</v>
      </c>
      <c r="B86" s="187" t="s">
        <v>47</v>
      </c>
      <c r="C86" s="188" t="s">
        <v>292</v>
      </c>
    </row>
    <row r="87" spans="1:4" x14ac:dyDescent="0.4">
      <c r="A87" s="11" t="s">
        <v>52</v>
      </c>
      <c r="B87" s="165">
        <v>1</v>
      </c>
      <c r="C87" s="162">
        <v>1</v>
      </c>
    </row>
    <row r="88" spans="1:4" x14ac:dyDescent="0.4">
      <c r="A88" s="11" t="s">
        <v>293</v>
      </c>
      <c r="B88" s="165">
        <v>1</v>
      </c>
      <c r="C88" s="162">
        <v>0.2</v>
      </c>
    </row>
    <row r="89" spans="1:4" x14ac:dyDescent="0.4">
      <c r="A89" s="11" t="s">
        <v>294</v>
      </c>
      <c r="B89" s="165">
        <v>1</v>
      </c>
      <c r="C89" s="162">
        <v>0.1</v>
      </c>
    </row>
    <row r="90" spans="1:4" x14ac:dyDescent="0.4">
      <c r="A90" s="11" t="s">
        <v>295</v>
      </c>
      <c r="B90" s="165">
        <f>AVERAGE(B96:B99)</f>
        <v>0.46</v>
      </c>
      <c r="C90" s="163">
        <f>AVERAGE(C96:C99)</f>
        <v>0.46</v>
      </c>
    </row>
    <row r="91" spans="1:4" x14ac:dyDescent="0.4">
      <c r="A91" s="11" t="s">
        <v>296</v>
      </c>
      <c r="B91" s="165">
        <f>AVERAGE(B100:B103)</f>
        <v>0.31500000000000006</v>
      </c>
      <c r="C91" s="163">
        <f>AVERAGE(C100:C103)</f>
        <v>0.31500000000000006</v>
      </c>
    </row>
    <row r="92" spans="1:4" x14ac:dyDescent="0.4">
      <c r="A92" s="11" t="s">
        <v>65</v>
      </c>
      <c r="B92" s="165">
        <v>0.6</v>
      </c>
      <c r="C92" s="163">
        <v>0.6</v>
      </c>
    </row>
    <row r="93" spans="1:4" ht="15" thickBot="1" x14ac:dyDescent="0.45">
      <c r="A93" s="12" t="s">
        <v>469</v>
      </c>
      <c r="B93" s="166">
        <v>1</v>
      </c>
      <c r="C93" s="164">
        <v>1</v>
      </c>
    </row>
    <row r="94" spans="1:4" x14ac:dyDescent="0.4">
      <c r="A94" s="11"/>
      <c r="B94" s="9"/>
      <c r="C94" s="69"/>
    </row>
    <row r="95" spans="1:4" x14ac:dyDescent="0.4">
      <c r="A95" s="159" t="s">
        <v>727</v>
      </c>
      <c r="B95" s="9"/>
      <c r="C95" s="69"/>
    </row>
    <row r="96" spans="1:4" x14ac:dyDescent="0.4">
      <c r="A96" s="11" t="s">
        <v>297</v>
      </c>
      <c r="B96" s="165">
        <v>0.6</v>
      </c>
      <c r="C96" s="160">
        <v>0.6</v>
      </c>
    </row>
    <row r="97" spans="1:6" x14ac:dyDescent="0.4">
      <c r="A97" s="11" t="s">
        <v>298</v>
      </c>
      <c r="B97" s="165">
        <v>0.52</v>
      </c>
      <c r="C97" s="160">
        <v>0.52</v>
      </c>
    </row>
    <row r="98" spans="1:6" x14ac:dyDescent="0.4">
      <c r="A98" s="11" t="s">
        <v>299</v>
      </c>
      <c r="B98" s="165">
        <v>0.42</v>
      </c>
      <c r="C98" s="160">
        <v>0.42</v>
      </c>
    </row>
    <row r="99" spans="1:6" x14ac:dyDescent="0.4">
      <c r="A99" s="11" t="s">
        <v>300</v>
      </c>
      <c r="B99" s="165">
        <v>0.3</v>
      </c>
      <c r="C99" s="160">
        <v>0.3</v>
      </c>
    </row>
    <row r="100" spans="1:6" x14ac:dyDescent="0.4">
      <c r="A100" s="11" t="s">
        <v>301</v>
      </c>
      <c r="B100" s="165">
        <v>0.5</v>
      </c>
      <c r="C100" s="160">
        <v>0.5</v>
      </c>
    </row>
    <row r="101" spans="1:6" x14ac:dyDescent="0.4">
      <c r="A101" s="11" t="s">
        <v>302</v>
      </c>
      <c r="B101" s="165">
        <v>0.38</v>
      </c>
      <c r="C101" s="160">
        <v>0.38</v>
      </c>
    </row>
    <row r="102" spans="1:6" x14ac:dyDescent="0.4">
      <c r="A102" s="11" t="s">
        <v>303</v>
      </c>
      <c r="B102" s="165">
        <v>0.26</v>
      </c>
      <c r="C102" s="160">
        <v>0.26</v>
      </c>
    </row>
    <row r="103" spans="1:6" ht="15" thickBot="1" x14ac:dyDescent="0.45">
      <c r="A103" s="12" t="s">
        <v>304</v>
      </c>
      <c r="B103" s="166">
        <v>0.12</v>
      </c>
      <c r="C103" s="167">
        <v>0.12</v>
      </c>
    </row>
    <row r="105" spans="1:6" ht="18.899999999999999" thickBot="1" x14ac:dyDescent="0.55000000000000004">
      <c r="A105" s="16" t="s">
        <v>305</v>
      </c>
      <c r="B105" s="58"/>
      <c r="C105" s="58"/>
    </row>
    <row r="106" spans="1:6" x14ac:dyDescent="0.4">
      <c r="A106" s="199" t="s">
        <v>306</v>
      </c>
      <c r="B106" s="200" t="s">
        <v>307</v>
      </c>
      <c r="C106" s="200" t="s">
        <v>308</v>
      </c>
      <c r="D106" s="201" t="s">
        <v>309</v>
      </c>
      <c r="E106" s="202"/>
    </row>
    <row r="107" spans="1:6" x14ac:dyDescent="0.4">
      <c r="A107" s="11" t="s">
        <v>68</v>
      </c>
      <c r="B107" s="186">
        <v>0.98750000000000004</v>
      </c>
      <c r="C107" s="186">
        <v>1</v>
      </c>
      <c r="D107" s="61">
        <v>0</v>
      </c>
      <c r="E107" s="194">
        <v>1</v>
      </c>
    </row>
    <row r="108" spans="1:6" x14ac:dyDescent="0.4">
      <c r="A108" s="11" t="s">
        <v>75</v>
      </c>
      <c r="B108" s="186">
        <v>0.7</v>
      </c>
      <c r="C108" s="186">
        <v>0.9</v>
      </c>
      <c r="D108" s="61">
        <v>20</v>
      </c>
      <c r="E108" s="194">
        <v>1</v>
      </c>
    </row>
    <row r="109" spans="1:6" x14ac:dyDescent="0.4">
      <c r="A109" s="11" t="s">
        <v>79</v>
      </c>
      <c r="B109" s="186">
        <v>0.5</v>
      </c>
      <c r="C109" s="186">
        <v>0.6</v>
      </c>
      <c r="D109" s="61">
        <v>25</v>
      </c>
      <c r="E109" s="195">
        <v>1</v>
      </c>
    </row>
    <row r="110" spans="1:6" x14ac:dyDescent="0.4">
      <c r="A110" s="11" t="s">
        <v>467</v>
      </c>
      <c r="B110" s="186">
        <v>1</v>
      </c>
      <c r="C110" s="186">
        <v>1</v>
      </c>
      <c r="D110" s="61">
        <v>30</v>
      </c>
      <c r="E110" s="194">
        <v>0.95</v>
      </c>
    </row>
    <row r="111" spans="1:6" x14ac:dyDescent="0.4">
      <c r="A111" s="11" t="s">
        <v>469</v>
      </c>
      <c r="B111" s="186">
        <v>1</v>
      </c>
      <c r="C111" s="186">
        <v>1</v>
      </c>
      <c r="D111" s="61">
        <v>35</v>
      </c>
      <c r="E111" s="194">
        <v>0.9</v>
      </c>
      <c r="F111" s="27"/>
    </row>
    <row r="112" spans="1:6" x14ac:dyDescent="0.4">
      <c r="A112" s="203"/>
      <c r="B112" s="9"/>
      <c r="C112" s="73"/>
      <c r="D112" s="61">
        <v>40</v>
      </c>
      <c r="E112" s="195">
        <v>0.8</v>
      </c>
      <c r="F112" s="27"/>
    </row>
    <row r="113" spans="1:8" x14ac:dyDescent="0.4">
      <c r="A113" s="203"/>
      <c r="B113" s="9"/>
      <c r="C113" s="73"/>
      <c r="D113" s="61">
        <v>45</v>
      </c>
      <c r="E113" s="194">
        <v>0.7</v>
      </c>
      <c r="F113" s="27"/>
    </row>
    <row r="114" spans="1:8" x14ac:dyDescent="0.4">
      <c r="A114" s="203"/>
      <c r="B114" s="9"/>
      <c r="C114" s="73"/>
      <c r="D114" s="61">
        <v>50</v>
      </c>
      <c r="E114" s="194">
        <v>0.6</v>
      </c>
      <c r="F114" s="27"/>
    </row>
    <row r="115" spans="1:8" x14ac:dyDescent="0.4">
      <c r="A115" s="203"/>
      <c r="B115" s="9"/>
      <c r="C115" s="73"/>
      <c r="D115" s="61" t="s">
        <v>311</v>
      </c>
      <c r="E115" s="195">
        <v>0.5</v>
      </c>
      <c r="F115" s="27"/>
    </row>
    <row r="116" spans="1:8" x14ac:dyDescent="0.4">
      <c r="A116" s="203"/>
      <c r="B116" s="9"/>
      <c r="C116" s="73"/>
      <c r="D116" s="61">
        <v>60</v>
      </c>
      <c r="E116" s="195">
        <v>0.5</v>
      </c>
      <c r="F116" s="27"/>
    </row>
    <row r="117" spans="1:8" x14ac:dyDescent="0.4">
      <c r="A117" s="11"/>
      <c r="B117" s="9"/>
      <c r="C117" s="73"/>
      <c r="D117" s="61" t="s">
        <v>312</v>
      </c>
      <c r="E117" s="195">
        <v>0.5</v>
      </c>
      <c r="F117" s="27"/>
    </row>
    <row r="118" spans="1:8" ht="15" thickBot="1" x14ac:dyDescent="0.45">
      <c r="A118" s="12"/>
      <c r="B118" s="21"/>
      <c r="C118" s="196"/>
      <c r="D118" s="204"/>
      <c r="E118" s="205"/>
    </row>
    <row r="119" spans="1:8" x14ac:dyDescent="0.4">
      <c r="D119" s="60" t="s">
        <v>313</v>
      </c>
    </row>
    <row r="120" spans="1:8" ht="16.3" thickBot="1" x14ac:dyDescent="0.5">
      <c r="A120" s="155" t="s">
        <v>314</v>
      </c>
      <c r="B120" s="190" t="s">
        <v>307</v>
      </c>
      <c r="C120" s="190" t="s">
        <v>315</v>
      </c>
      <c r="D120" s="71"/>
    </row>
    <row r="121" spans="1:8" x14ac:dyDescent="0.4">
      <c r="A121" s="398" t="s">
        <v>316</v>
      </c>
      <c r="B121" s="399"/>
      <c r="C121" s="191"/>
      <c r="D121" s="192" t="s">
        <v>317</v>
      </c>
      <c r="E121" s="193"/>
    </row>
    <row r="122" spans="1:8" x14ac:dyDescent="0.4">
      <c r="A122" s="11" t="s">
        <v>51</v>
      </c>
      <c r="B122" s="9">
        <v>0.95</v>
      </c>
      <c r="C122" s="9">
        <v>1</v>
      </c>
      <c r="D122" s="61" t="s">
        <v>318</v>
      </c>
      <c r="E122" s="194">
        <v>1</v>
      </c>
      <c r="F122" s="48"/>
    </row>
    <row r="123" spans="1:8" x14ac:dyDescent="0.4">
      <c r="A123" s="11" t="s">
        <v>73</v>
      </c>
      <c r="B123" s="9">
        <v>0.7</v>
      </c>
      <c r="C123" s="9">
        <v>0.9</v>
      </c>
      <c r="D123" s="61">
        <v>15</v>
      </c>
      <c r="E123" s="194">
        <v>0.95</v>
      </c>
      <c r="F123" s="48"/>
    </row>
    <row r="124" spans="1:8" x14ac:dyDescent="0.4">
      <c r="A124" s="11" t="s">
        <v>69</v>
      </c>
      <c r="B124" s="9">
        <v>0.5</v>
      </c>
      <c r="C124" s="9">
        <v>0.65</v>
      </c>
      <c r="D124" s="61">
        <v>20</v>
      </c>
      <c r="E124" s="195">
        <v>0.91</v>
      </c>
      <c r="F124" s="48"/>
    </row>
    <row r="125" spans="1:8" x14ac:dyDescent="0.4">
      <c r="A125" s="11" t="s">
        <v>469</v>
      </c>
      <c r="B125" s="9">
        <v>1</v>
      </c>
      <c r="C125" s="9">
        <v>1</v>
      </c>
      <c r="D125" s="61">
        <v>0</v>
      </c>
      <c r="E125" s="195">
        <v>1</v>
      </c>
    </row>
    <row r="126" spans="1:8" x14ac:dyDescent="0.4">
      <c r="A126" s="11"/>
      <c r="B126" s="9"/>
      <c r="C126" s="73"/>
      <c r="D126" s="61">
        <v>25</v>
      </c>
      <c r="E126" s="194">
        <v>0.84</v>
      </c>
      <c r="F126" s="48"/>
      <c r="H126" s="27"/>
    </row>
    <row r="127" spans="1:8" x14ac:dyDescent="0.4">
      <c r="A127" s="11"/>
      <c r="B127" s="9"/>
      <c r="C127" s="73"/>
      <c r="D127" s="61">
        <v>30</v>
      </c>
      <c r="E127" s="194">
        <v>0.77</v>
      </c>
      <c r="F127" s="48"/>
      <c r="H127" s="27"/>
    </row>
    <row r="128" spans="1:8" x14ac:dyDescent="0.4">
      <c r="A128" s="11"/>
      <c r="B128" s="9"/>
      <c r="C128" s="73"/>
      <c r="D128" s="61">
        <v>35</v>
      </c>
      <c r="E128" s="195">
        <v>0.66</v>
      </c>
      <c r="H128" s="27"/>
    </row>
    <row r="129" spans="1:11" x14ac:dyDescent="0.4">
      <c r="A129" s="11"/>
      <c r="B129" s="9"/>
      <c r="C129" s="73"/>
      <c r="D129" s="61" t="s">
        <v>319</v>
      </c>
      <c r="E129" s="194">
        <v>0.55000000000000004</v>
      </c>
      <c r="H129" s="27"/>
    </row>
    <row r="130" spans="1:11" x14ac:dyDescent="0.4">
      <c r="A130" s="11"/>
      <c r="B130" s="9"/>
      <c r="C130" s="73"/>
      <c r="D130" s="61">
        <v>45</v>
      </c>
      <c r="E130" s="194">
        <v>0.5</v>
      </c>
      <c r="H130" s="27"/>
    </row>
    <row r="131" spans="1:11" x14ac:dyDescent="0.4">
      <c r="A131" s="11"/>
      <c r="B131" s="9"/>
      <c r="C131" s="73"/>
      <c r="D131" s="61" t="s">
        <v>320</v>
      </c>
      <c r="E131" s="195">
        <v>0.5</v>
      </c>
      <c r="H131" s="27"/>
    </row>
    <row r="132" spans="1:11" ht="15" thickBot="1" x14ac:dyDescent="0.45">
      <c r="A132" s="12"/>
      <c r="B132" s="21"/>
      <c r="C132" s="196"/>
      <c r="D132" s="197"/>
      <c r="E132" s="198"/>
    </row>
    <row r="133" spans="1:11" x14ac:dyDescent="0.4">
      <c r="A133" s="27"/>
      <c r="B133" s="27"/>
      <c r="C133" s="27"/>
      <c r="D133" s="60" t="s">
        <v>313</v>
      </c>
      <c r="E133" s="59"/>
      <c r="F133" s="27"/>
      <c r="G133" s="27"/>
      <c r="H133" s="27"/>
      <c r="I133" s="27"/>
    </row>
    <row r="134" spans="1:11" ht="16.3" thickBot="1" x14ac:dyDescent="0.5">
      <c r="A134" s="397" t="s">
        <v>321</v>
      </c>
      <c r="B134" s="397"/>
      <c r="C134" s="397"/>
      <c r="D134" s="397"/>
      <c r="E134" s="397"/>
      <c r="F134" s="397"/>
      <c r="G134" s="397"/>
      <c r="H134" s="397"/>
    </row>
    <row r="135" spans="1:11" ht="15" thickBot="1" x14ac:dyDescent="0.45">
      <c r="A135" s="51" t="s">
        <v>322</v>
      </c>
      <c r="B135" s="52" t="s">
        <v>323</v>
      </c>
      <c r="C135" s="51" t="s">
        <v>91</v>
      </c>
      <c r="D135" s="53" t="s">
        <v>323</v>
      </c>
      <c r="E135" s="51" t="s">
        <v>324</v>
      </c>
      <c r="F135" s="53" t="s">
        <v>323</v>
      </c>
      <c r="G135" s="51" t="s">
        <v>250</v>
      </c>
      <c r="H135" s="53" t="s">
        <v>325</v>
      </c>
      <c r="I135" s="27"/>
      <c r="J135" s="27"/>
      <c r="K135" s="27"/>
    </row>
    <row r="136" spans="1:11" x14ac:dyDescent="0.4">
      <c r="A136" s="11" t="s">
        <v>53</v>
      </c>
      <c r="B136" s="63">
        <v>0.7</v>
      </c>
      <c r="C136" s="11" t="s">
        <v>44</v>
      </c>
      <c r="D136" s="62">
        <v>0.4</v>
      </c>
      <c r="E136" s="11" t="s">
        <v>53</v>
      </c>
      <c r="F136" s="62">
        <v>0.7</v>
      </c>
      <c r="G136" s="11" t="s">
        <v>326</v>
      </c>
      <c r="H136" s="208">
        <v>0.2</v>
      </c>
      <c r="I136" s="209" t="s">
        <v>327</v>
      </c>
      <c r="J136" s="27"/>
      <c r="K136" s="27"/>
    </row>
    <row r="137" spans="1:11" x14ac:dyDescent="0.4">
      <c r="A137" s="11" t="s">
        <v>47</v>
      </c>
      <c r="B137" s="63">
        <v>0.5</v>
      </c>
      <c r="C137" s="11" t="s">
        <v>83</v>
      </c>
      <c r="D137" s="62">
        <v>0.3</v>
      </c>
      <c r="E137" s="11" t="s">
        <v>47</v>
      </c>
      <c r="F137" s="62">
        <v>0.5</v>
      </c>
      <c r="G137" s="11" t="s">
        <v>328</v>
      </c>
      <c r="H137" s="23">
        <v>0.15</v>
      </c>
      <c r="I137" s="27" t="s">
        <v>329</v>
      </c>
      <c r="J137" s="27"/>
      <c r="K137" s="27"/>
    </row>
    <row r="138" spans="1:11" x14ac:dyDescent="0.4">
      <c r="A138" s="11" t="s">
        <v>66</v>
      </c>
      <c r="B138" s="63">
        <v>0.3</v>
      </c>
      <c r="C138" s="11" t="s">
        <v>248</v>
      </c>
      <c r="D138" s="62">
        <v>0.3</v>
      </c>
      <c r="E138" s="11" t="s">
        <v>66</v>
      </c>
      <c r="F138" s="62">
        <v>0.3</v>
      </c>
      <c r="G138" s="11" t="s">
        <v>330</v>
      </c>
      <c r="H138" s="208">
        <v>0.15</v>
      </c>
      <c r="I138" s="209" t="s">
        <v>327</v>
      </c>
      <c r="J138" s="27"/>
      <c r="K138" s="27"/>
    </row>
    <row r="139" spans="1:11" x14ac:dyDescent="0.4">
      <c r="A139" s="11" t="s">
        <v>70</v>
      </c>
      <c r="B139" s="63">
        <v>0.2</v>
      </c>
      <c r="C139" s="11" t="s">
        <v>84</v>
      </c>
      <c r="D139" s="62">
        <v>0.1</v>
      </c>
      <c r="E139" s="11" t="s">
        <v>70</v>
      </c>
      <c r="F139" s="62">
        <v>0.2</v>
      </c>
      <c r="G139" s="11"/>
      <c r="H139" s="23"/>
      <c r="I139" s="27"/>
      <c r="J139" s="27"/>
      <c r="K139" s="27"/>
    </row>
    <row r="140" spans="1:11" x14ac:dyDescent="0.4">
      <c r="A140" s="11"/>
      <c r="B140" s="25"/>
      <c r="C140" s="11" t="s">
        <v>65</v>
      </c>
      <c r="D140" s="62">
        <v>0.4</v>
      </c>
      <c r="E140" s="11"/>
      <c r="F140" s="23"/>
      <c r="G140" s="11"/>
      <c r="H140" s="23"/>
      <c r="I140" s="27"/>
      <c r="J140" s="27"/>
      <c r="K140" s="27"/>
    </row>
    <row r="141" spans="1:11" ht="15" thickBot="1" x14ac:dyDescent="0.45">
      <c r="A141" s="12"/>
      <c r="B141" s="206"/>
      <c r="C141" s="12"/>
      <c r="D141" s="24"/>
      <c r="E141" s="12"/>
      <c r="F141" s="207"/>
      <c r="G141" s="12"/>
      <c r="H141" s="24"/>
      <c r="J141" s="27"/>
    </row>
    <row r="142" spans="1:11" x14ac:dyDescent="0.4">
      <c r="A142" s="27"/>
      <c r="B142" s="27"/>
      <c r="C142" s="27"/>
      <c r="D142" s="27"/>
      <c r="E142" s="27"/>
      <c r="F142" s="27"/>
      <c r="G142" s="27"/>
      <c r="H142" s="27"/>
      <c r="I142" s="27"/>
      <c r="J142" s="27"/>
    </row>
    <row r="143" spans="1:11" ht="16.3" thickBot="1" x14ac:dyDescent="0.5">
      <c r="A143" s="155" t="s">
        <v>331</v>
      </c>
    </row>
    <row r="144" spans="1:11" ht="15" thickBot="1" x14ac:dyDescent="0.45">
      <c r="A144" s="26" t="s">
        <v>332</v>
      </c>
      <c r="B144" s="47">
        <v>0.8</v>
      </c>
    </row>
    <row r="145" spans="1:57" ht="15" thickBot="1" x14ac:dyDescent="0.45">
      <c r="A145" s="26" t="s">
        <v>333</v>
      </c>
      <c r="B145" s="72">
        <v>1.4</v>
      </c>
      <c r="C145" s="58"/>
    </row>
    <row r="146" spans="1:57" x14ac:dyDescent="0.4">
      <c r="A146" s="50"/>
      <c r="B146" s="83"/>
      <c r="C146" s="83"/>
      <c r="D146" s="83"/>
    </row>
    <row r="147" spans="1:57" x14ac:dyDescent="0.4">
      <c r="B147" s="83" t="s">
        <v>41</v>
      </c>
      <c r="C147" s="83" t="s">
        <v>403</v>
      </c>
      <c r="D147" s="83" t="s">
        <v>59</v>
      </c>
    </row>
    <row r="148" spans="1:57" ht="16.3" thickBot="1" x14ac:dyDescent="0.5">
      <c r="A148" s="155" t="s">
        <v>334</v>
      </c>
      <c r="B148" s="83">
        <v>2</v>
      </c>
      <c r="C148" s="83">
        <v>3</v>
      </c>
      <c r="D148" s="83">
        <v>4</v>
      </c>
    </row>
    <row r="149" spans="1:57" ht="15" thickBot="1" x14ac:dyDescent="0.45">
      <c r="A149" s="55"/>
      <c r="B149" s="46" t="s">
        <v>335</v>
      </c>
      <c r="C149" s="46" t="s">
        <v>336</v>
      </c>
      <c r="D149" s="46" t="s">
        <v>337</v>
      </c>
    </row>
    <row r="150" spans="1:57" x14ac:dyDescent="0.4">
      <c r="A150" s="22" t="s">
        <v>338</v>
      </c>
      <c r="B150" s="74">
        <v>1.5</v>
      </c>
      <c r="C150" s="74">
        <v>1.6666666666666667</v>
      </c>
      <c r="D150" s="85">
        <v>1.5</v>
      </c>
      <c r="E150" t="s">
        <v>339</v>
      </c>
    </row>
    <row r="151" spans="1:57" x14ac:dyDescent="0.4">
      <c r="A151" s="11" t="s">
        <v>340</v>
      </c>
      <c r="B151" s="87">
        <v>2</v>
      </c>
      <c r="C151" s="87">
        <v>2.1666666666666665</v>
      </c>
      <c r="D151" s="86">
        <v>2</v>
      </c>
      <c r="E151" t="s">
        <v>343</v>
      </c>
    </row>
    <row r="152" spans="1:57" x14ac:dyDescent="0.4">
      <c r="A152" s="11" t="s">
        <v>341</v>
      </c>
      <c r="B152" s="87">
        <v>1.1666666666666667</v>
      </c>
      <c r="C152" s="87">
        <v>1.3333333333333333</v>
      </c>
      <c r="D152" s="86">
        <v>1.1666666666666667</v>
      </c>
      <c r="E152" t="s">
        <v>348</v>
      </c>
    </row>
    <row r="153" spans="1:57" x14ac:dyDescent="0.4">
      <c r="A153" s="11" t="s">
        <v>342</v>
      </c>
      <c r="B153" s="87">
        <v>1.6666666666666667</v>
      </c>
      <c r="C153" s="87">
        <v>1.8333333333333333</v>
      </c>
      <c r="D153" s="86">
        <v>1.6666666666666667</v>
      </c>
    </row>
    <row r="154" spans="1:57" x14ac:dyDescent="0.4">
      <c r="A154" s="11" t="s">
        <v>344</v>
      </c>
      <c r="B154" s="87">
        <v>1</v>
      </c>
      <c r="C154" s="87">
        <v>1.1666666666666667</v>
      </c>
      <c r="D154" s="86">
        <v>1</v>
      </c>
    </row>
    <row r="155" spans="1:57" x14ac:dyDescent="0.4">
      <c r="A155" s="11" t="s">
        <v>345</v>
      </c>
      <c r="B155" s="87">
        <v>1.5</v>
      </c>
      <c r="C155" s="87">
        <v>1.6666666666666667</v>
      </c>
      <c r="D155" s="86">
        <v>1.5</v>
      </c>
    </row>
    <row r="156" spans="1:57" x14ac:dyDescent="0.4">
      <c r="A156" s="11" t="s">
        <v>346</v>
      </c>
      <c r="B156" s="87">
        <v>0.83333333333333337</v>
      </c>
      <c r="C156" s="87">
        <v>1</v>
      </c>
      <c r="D156" s="86">
        <v>0.83333333333333337</v>
      </c>
    </row>
    <row r="157" spans="1:57" x14ac:dyDescent="0.4">
      <c r="A157" s="11" t="s">
        <v>347</v>
      </c>
      <c r="B157" s="87">
        <v>1</v>
      </c>
      <c r="C157" s="87">
        <v>1</v>
      </c>
      <c r="D157" s="86">
        <v>1</v>
      </c>
    </row>
    <row r="158" spans="1:57" x14ac:dyDescent="0.4">
      <c r="A158" s="11" t="str">
        <f>'Svar-lister'!F9</f>
        <v>Andre LED lamper</v>
      </c>
      <c r="B158" s="87">
        <v>1.3</v>
      </c>
      <c r="C158" s="87">
        <v>1.4</v>
      </c>
      <c r="D158" s="86">
        <v>1.3</v>
      </c>
      <c r="BE158" t="str">
        <f>IFERROR(IF('Indtast oplysninger'!#REF!="Nej",1,IF(OR('Indtast oplysninger'!#REF!='Svar-lister'!$BD$3,'Indtast oplysninger'!#REF!='Svar-lister'!$BD$6),Tabelværdier!$C$83,_xlfn.XLOOKUP(BA158,Tabelværdier!$A$78:$A$82,Tabelværdier!$C$78:$C$82)/Tabelværdier!$C$80)),"")</f>
        <v/>
      </c>
    </row>
    <row r="159" spans="1:57" x14ac:dyDescent="0.4">
      <c r="A159" s="11" t="s">
        <v>63</v>
      </c>
      <c r="B159" s="87">
        <v>1.5</v>
      </c>
      <c r="C159" s="87">
        <v>1.5</v>
      </c>
      <c r="D159" s="86">
        <v>1.5</v>
      </c>
    </row>
    <row r="160" spans="1:57" ht="15" thickBot="1" x14ac:dyDescent="0.45">
      <c r="A160" s="12"/>
      <c r="B160" s="56"/>
      <c r="C160" s="56"/>
      <c r="D160" s="57"/>
    </row>
    <row r="163" spans="1:4" ht="15" thickBot="1" x14ac:dyDescent="0.45"/>
    <row r="164" spans="1:4" ht="15.9" x14ac:dyDescent="0.45">
      <c r="A164" s="250" t="s">
        <v>762</v>
      </c>
      <c r="B164" s="400" t="s">
        <v>349</v>
      </c>
      <c r="C164" s="401"/>
    </row>
    <row r="165" spans="1:4" x14ac:dyDescent="0.4">
      <c r="A165" s="251"/>
      <c r="B165" s="256" t="s">
        <v>847</v>
      </c>
      <c r="C165" s="257" t="s">
        <v>848</v>
      </c>
    </row>
    <row r="166" spans="1:4" x14ac:dyDescent="0.4">
      <c r="A166" s="252" t="s">
        <v>849</v>
      </c>
      <c r="B166" s="254">
        <v>0.05</v>
      </c>
      <c r="C166" s="258"/>
    </row>
    <row r="167" spans="1:4" ht="15" thickBot="1" x14ac:dyDescent="0.45">
      <c r="A167" s="253" t="s">
        <v>350</v>
      </c>
      <c r="B167" s="259"/>
      <c r="C167" s="255">
        <v>0.05</v>
      </c>
      <c r="D167" s="217"/>
    </row>
    <row r="169" spans="1:4" ht="15" thickBot="1" x14ac:dyDescent="0.45"/>
    <row r="170" spans="1:4" ht="15.9" thickBot="1" x14ac:dyDescent="0.45">
      <c r="A170" s="210" t="s">
        <v>351</v>
      </c>
      <c r="B170" s="211">
        <v>0.85</v>
      </c>
    </row>
  </sheetData>
  <mergeCells count="3">
    <mergeCell ref="A134:H134"/>
    <mergeCell ref="A121:B121"/>
    <mergeCell ref="B164:C164"/>
  </mergeCells>
  <phoneticPr fontId="13" type="noConversion"/>
  <pageMargins left="0.70866141732283472" right="0.70866141732283472" top="0.74803149606299213" bottom="0.74803149606299213" header="0.31496062992125984" footer="0.31496062992125984"/>
  <pageSetup scale="3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C733-0800-45A9-8583-8A92ED2A888E}">
  <sheetPr codeName="Ark2">
    <tabColor theme="5" tint="0.79998168889431442"/>
  </sheetPr>
  <dimension ref="A1:BH11"/>
  <sheetViews>
    <sheetView workbookViewId="0"/>
  </sheetViews>
  <sheetFormatPr defaultColWidth="8.84375" defaultRowHeight="14.6" x14ac:dyDescent="0.4"/>
  <cols>
    <col min="1" max="1" width="7.3828125" bestFit="1" customWidth="1"/>
    <col min="2" max="2" width="6.3046875" bestFit="1" customWidth="1"/>
    <col min="3" max="3" width="17.3828125" bestFit="1" customWidth="1"/>
    <col min="4" max="4" width="4.69140625" customWidth="1"/>
    <col min="5" max="5" width="6.84375" bestFit="1" customWidth="1"/>
    <col min="6" max="10" width="17.15234375" customWidth="1"/>
    <col min="11" max="11" width="15.53515625" customWidth="1"/>
    <col min="12" max="12" width="17.15234375" customWidth="1"/>
    <col min="13" max="13" width="20.84375" bestFit="1" customWidth="1"/>
    <col min="14" max="14" width="4.69140625" customWidth="1"/>
    <col min="15" max="15" width="24.3046875" bestFit="1" customWidth="1"/>
    <col min="16" max="16" width="24.15234375" customWidth="1"/>
    <col min="17" max="17" width="26.84375" customWidth="1"/>
    <col min="18" max="18" width="17.15234375" customWidth="1"/>
    <col min="19" max="19" width="10.53515625" customWidth="1"/>
    <col min="20" max="20" width="4.69140625" customWidth="1"/>
    <col min="21" max="21" width="25.84375" bestFit="1" customWidth="1"/>
    <col min="22" max="22" width="25.69140625" bestFit="1" customWidth="1"/>
    <col min="23" max="23" width="22.69140625" customWidth="1"/>
    <col min="24" max="24" width="17.15234375" customWidth="1"/>
    <col min="25" max="25" width="18.69140625" customWidth="1"/>
    <col min="26" max="31" width="17.15234375" customWidth="1"/>
    <col min="32" max="32" width="4.69140625" customWidth="1"/>
    <col min="33" max="35" width="28.69140625" bestFit="1" customWidth="1"/>
    <col min="36" max="36" width="4.69140625" customWidth="1"/>
    <col min="37" max="37" width="11.3046875" customWidth="1"/>
    <col min="38" max="38" width="11" customWidth="1"/>
    <col min="39" max="39" width="11.15234375" customWidth="1"/>
    <col min="40" max="40" width="10.69140625" customWidth="1"/>
    <col min="41" max="41" width="15.3046875" customWidth="1"/>
    <col min="42" max="42" width="17.15234375" customWidth="1"/>
    <col min="43" max="43" width="4.69140625" customWidth="1"/>
    <col min="44" max="44" width="17.15234375" customWidth="1"/>
    <col min="45" max="45" width="6.84375" bestFit="1" customWidth="1"/>
    <col min="46" max="46" width="5.84375" bestFit="1" customWidth="1"/>
    <col min="47" max="48" width="17.15234375" customWidth="1"/>
    <col min="49" max="49" width="6.84375" bestFit="1" customWidth="1"/>
    <col min="50" max="50" width="7.84375" bestFit="1" customWidth="1"/>
    <col min="51" max="51" width="6.69140625" bestFit="1" customWidth="1"/>
    <col min="52" max="54" width="17.15234375" customWidth="1"/>
    <col min="55" max="55" width="22.3828125" bestFit="1" customWidth="1"/>
    <col min="56" max="56" width="22.69140625" bestFit="1" customWidth="1"/>
    <col min="57" max="57" width="23.3046875" bestFit="1" customWidth="1"/>
    <col min="58" max="58" width="17.15234375" customWidth="1"/>
    <col min="59" max="59" width="22.84375" bestFit="1" customWidth="1"/>
    <col min="60" max="60" width="17.15234375" customWidth="1"/>
  </cols>
  <sheetData>
    <row r="1" spans="1:60" x14ac:dyDescent="0.4">
      <c r="AR1" s="80" t="s">
        <v>372</v>
      </c>
      <c r="AS1" s="80"/>
      <c r="AT1" s="80"/>
      <c r="AU1" s="80"/>
      <c r="AV1" s="80"/>
      <c r="AW1" s="80"/>
      <c r="AX1" s="80"/>
      <c r="AY1" s="80"/>
      <c r="AZ1" s="80"/>
      <c r="BA1" s="80"/>
      <c r="BB1" s="80"/>
      <c r="BC1" s="80"/>
      <c r="BD1" s="80"/>
      <c r="BE1" s="80"/>
      <c r="BF1" s="80"/>
      <c r="BG1" s="80"/>
      <c r="BH1" s="80"/>
    </row>
    <row r="2" spans="1:60" s="79" customFormat="1" ht="43.75" x14ac:dyDescent="0.4">
      <c r="A2" s="79" t="s">
        <v>529</v>
      </c>
      <c r="B2" s="79" t="s">
        <v>373</v>
      </c>
      <c r="C2" s="79" t="s">
        <v>374</v>
      </c>
      <c r="E2" s="79" t="s">
        <v>530</v>
      </c>
      <c r="F2" s="79" t="s">
        <v>17</v>
      </c>
      <c r="G2" s="79" t="s">
        <v>531</v>
      </c>
      <c r="H2" s="79" t="s">
        <v>375</v>
      </c>
      <c r="I2" s="79" t="s">
        <v>532</v>
      </c>
      <c r="J2" s="79" t="s">
        <v>533</v>
      </c>
      <c r="K2" s="79" t="s">
        <v>534</v>
      </c>
      <c r="L2" s="79" t="s">
        <v>394</v>
      </c>
      <c r="M2" s="79" t="s">
        <v>2</v>
      </c>
      <c r="O2" s="79" t="s">
        <v>31</v>
      </c>
      <c r="P2" s="79" t="s">
        <v>19</v>
      </c>
      <c r="Q2" s="79" t="s">
        <v>114</v>
      </c>
      <c r="R2" s="79" t="s">
        <v>377</v>
      </c>
      <c r="S2" s="79" t="s">
        <v>115</v>
      </c>
      <c r="U2" s="79" t="s">
        <v>535</v>
      </c>
      <c r="V2" s="79" t="s">
        <v>21</v>
      </c>
      <c r="W2" s="79" t="s">
        <v>536</v>
      </c>
      <c r="X2" s="79" t="s">
        <v>22</v>
      </c>
      <c r="Y2" s="79" t="s">
        <v>23</v>
      </c>
      <c r="Z2" s="79" t="s">
        <v>537</v>
      </c>
      <c r="AA2" s="79" t="s">
        <v>538</v>
      </c>
      <c r="AB2" s="79" t="s">
        <v>9</v>
      </c>
      <c r="AC2" s="79" t="s">
        <v>539</v>
      </c>
      <c r="AD2" s="79" t="s">
        <v>392</v>
      </c>
      <c r="AE2" s="79" t="s">
        <v>393</v>
      </c>
      <c r="AG2" s="79" t="s">
        <v>5</v>
      </c>
      <c r="AH2" s="79" t="s">
        <v>6</v>
      </c>
      <c r="AI2" s="79" t="s">
        <v>33</v>
      </c>
      <c r="AK2" s="79" t="s">
        <v>541</v>
      </c>
      <c r="AL2" s="79" t="s">
        <v>13</v>
      </c>
      <c r="AM2" s="79" t="s">
        <v>542</v>
      </c>
      <c r="AN2" s="79" t="s">
        <v>543</v>
      </c>
      <c r="AO2" s="79" t="s">
        <v>376</v>
      </c>
      <c r="AP2" s="79" t="s">
        <v>540</v>
      </c>
      <c r="AR2" s="79" t="s">
        <v>379</v>
      </c>
      <c r="AS2" s="79" t="s">
        <v>95</v>
      </c>
      <c r="AT2" s="79" t="s">
        <v>378</v>
      </c>
      <c r="AU2" s="79" t="s">
        <v>380</v>
      </c>
      <c r="AV2" s="79" t="s">
        <v>381</v>
      </c>
      <c r="AW2" s="79" t="s">
        <v>382</v>
      </c>
      <c r="AX2" s="79" t="s">
        <v>383</v>
      </c>
      <c r="AY2" s="79" t="s">
        <v>384</v>
      </c>
      <c r="AZ2" s="79" t="s">
        <v>385</v>
      </c>
      <c r="BA2" s="79" t="s">
        <v>386</v>
      </c>
      <c r="BB2" s="79" t="s">
        <v>387</v>
      </c>
      <c r="BC2" s="79" t="s">
        <v>388</v>
      </c>
      <c r="BD2" s="79" t="s">
        <v>389</v>
      </c>
      <c r="BE2" s="79" t="s">
        <v>544</v>
      </c>
      <c r="BF2" s="79" t="s">
        <v>390</v>
      </c>
      <c r="BG2" s="79" t="s">
        <v>391</v>
      </c>
      <c r="BH2" s="79" t="s">
        <v>545</v>
      </c>
    </row>
    <row r="3" spans="1:60" x14ac:dyDescent="0.4">
      <c r="A3" t="s">
        <v>395</v>
      </c>
      <c r="B3" t="s">
        <v>395</v>
      </c>
      <c r="C3" s="328" t="s">
        <v>469</v>
      </c>
      <c r="D3" s="6"/>
      <c r="E3" t="s">
        <v>396</v>
      </c>
      <c r="F3" s="328" t="s">
        <v>469</v>
      </c>
      <c r="G3" s="328" t="s">
        <v>469</v>
      </c>
      <c r="H3" s="328" t="s">
        <v>469</v>
      </c>
      <c r="I3" s="328" t="s">
        <v>469</v>
      </c>
      <c r="J3" s="328" t="s">
        <v>469</v>
      </c>
      <c r="K3" s="6" t="s">
        <v>396</v>
      </c>
      <c r="L3" s="328" t="s">
        <v>469</v>
      </c>
      <c r="M3" s="6" t="s">
        <v>469</v>
      </c>
      <c r="N3" s="6"/>
      <c r="O3" s="328" t="s">
        <v>469</v>
      </c>
      <c r="P3" s="328" t="s">
        <v>469</v>
      </c>
      <c r="Q3" s="328" t="s">
        <v>469</v>
      </c>
      <c r="R3" s="328" t="s">
        <v>469</v>
      </c>
      <c r="S3" t="s">
        <v>396</v>
      </c>
      <c r="U3" s="328" t="s">
        <v>469</v>
      </c>
      <c r="V3" s="328" t="s">
        <v>469</v>
      </c>
      <c r="W3" s="328" t="s">
        <v>469</v>
      </c>
      <c r="X3" s="328" t="s">
        <v>469</v>
      </c>
      <c r="Y3" s="328" t="s">
        <v>469</v>
      </c>
      <c r="Z3" s="328" t="s">
        <v>469</v>
      </c>
      <c r="AA3" s="328" t="s">
        <v>469</v>
      </c>
      <c r="AB3" s="328" t="s">
        <v>469</v>
      </c>
      <c r="AC3" s="328" t="s">
        <v>469</v>
      </c>
      <c r="AD3" s="328" t="s">
        <v>469</v>
      </c>
      <c r="AE3" s="328" t="s">
        <v>469</v>
      </c>
      <c r="AF3" s="6"/>
      <c r="AG3" s="328" t="s">
        <v>469</v>
      </c>
      <c r="AH3" s="328" t="s">
        <v>469</v>
      </c>
      <c r="AI3" s="328" t="s">
        <v>469</v>
      </c>
      <c r="AJ3" s="6"/>
      <c r="AK3" t="s">
        <v>398</v>
      </c>
      <c r="AL3" t="s">
        <v>398</v>
      </c>
      <c r="AM3" t="s">
        <v>398</v>
      </c>
      <c r="AN3" t="s">
        <v>398</v>
      </c>
      <c r="AO3" t="s">
        <v>398</v>
      </c>
      <c r="AP3" s="328" t="s">
        <v>469</v>
      </c>
      <c r="AQ3" s="6"/>
      <c r="AR3" s="328" t="s">
        <v>469</v>
      </c>
      <c r="AS3" t="s">
        <v>400</v>
      </c>
      <c r="AT3" t="s">
        <v>400</v>
      </c>
      <c r="AU3" s="328" t="s">
        <v>469</v>
      </c>
      <c r="AV3" s="328" t="s">
        <v>469</v>
      </c>
      <c r="AW3" t="s">
        <v>400</v>
      </c>
      <c r="AX3" t="s">
        <v>400</v>
      </c>
      <c r="AY3" t="s">
        <v>400</v>
      </c>
      <c r="AZ3" s="328" t="s">
        <v>469</v>
      </c>
      <c r="BA3" s="328" t="s">
        <v>469</v>
      </c>
      <c r="BB3" s="328" t="s">
        <v>469</v>
      </c>
      <c r="BC3" s="328" t="s">
        <v>469</v>
      </c>
      <c r="BD3" s="328" t="s">
        <v>469</v>
      </c>
      <c r="BE3" s="328" t="s">
        <v>469</v>
      </c>
      <c r="BF3" s="328" t="s">
        <v>469</v>
      </c>
      <c r="BG3" s="328" t="s">
        <v>469</v>
      </c>
      <c r="BH3" s="328" t="s">
        <v>469</v>
      </c>
    </row>
    <row r="4" spans="1:60" x14ac:dyDescent="0.4">
      <c r="C4" s="329" t="s">
        <v>552</v>
      </c>
      <c r="F4" s="329" t="s">
        <v>338</v>
      </c>
      <c r="G4" s="329" t="s">
        <v>559</v>
      </c>
      <c r="H4" s="329" t="s">
        <v>41</v>
      </c>
      <c r="I4" s="329" t="s">
        <v>45</v>
      </c>
      <c r="J4" s="329" t="s">
        <v>45</v>
      </c>
      <c r="L4" s="329" t="s">
        <v>45</v>
      </c>
      <c r="M4" s="6" t="s">
        <v>52</v>
      </c>
      <c r="O4" s="329" t="s">
        <v>44</v>
      </c>
      <c r="P4" s="329" t="s">
        <v>71</v>
      </c>
      <c r="Q4" s="329" t="s">
        <v>81</v>
      </c>
      <c r="R4" s="329" t="s">
        <v>53</v>
      </c>
      <c r="U4" s="329" t="s">
        <v>553</v>
      </c>
      <c r="V4" s="329" t="s">
        <v>405</v>
      </c>
      <c r="W4" s="329" t="s">
        <v>601</v>
      </c>
      <c r="X4" s="329" t="s">
        <v>397</v>
      </c>
      <c r="Y4" s="329" t="s">
        <v>45</v>
      </c>
      <c r="Z4" s="330" t="s">
        <v>63</v>
      </c>
      <c r="AA4" s="329" t="s">
        <v>45</v>
      </c>
      <c r="AB4" s="329" t="s">
        <v>45</v>
      </c>
      <c r="AC4" s="329" t="s">
        <v>45</v>
      </c>
      <c r="AD4" s="329" t="s">
        <v>45</v>
      </c>
      <c r="AE4" s="329" t="s">
        <v>45</v>
      </c>
      <c r="AG4" s="329" t="s">
        <v>471</v>
      </c>
      <c r="AH4" s="329" t="s">
        <v>471</v>
      </c>
      <c r="AI4" s="329" t="s">
        <v>471</v>
      </c>
      <c r="AP4" s="329" t="s">
        <v>399</v>
      </c>
      <c r="AR4" s="329" t="s">
        <v>61</v>
      </c>
      <c r="AU4" s="329" t="s">
        <v>53</v>
      </c>
      <c r="AV4" s="329" t="s">
        <v>45</v>
      </c>
      <c r="AZ4" s="329" t="s">
        <v>45</v>
      </c>
      <c r="BA4" s="329" t="s">
        <v>62</v>
      </c>
      <c r="BB4" s="329" t="s">
        <v>49</v>
      </c>
      <c r="BC4" s="329" t="s">
        <v>401</v>
      </c>
      <c r="BD4" s="329" t="s">
        <v>402</v>
      </c>
      <c r="BE4" s="329" t="s">
        <v>52</v>
      </c>
      <c r="BF4" s="329" t="s">
        <v>467</v>
      </c>
      <c r="BG4" s="329" t="s">
        <v>51</v>
      </c>
      <c r="BH4" s="329" t="s">
        <v>45</v>
      </c>
    </row>
    <row r="5" spans="1:60" x14ac:dyDescent="0.4">
      <c r="C5" s="329" t="s">
        <v>54</v>
      </c>
      <c r="F5" s="329" t="s">
        <v>82</v>
      </c>
      <c r="G5" s="329" t="s">
        <v>560</v>
      </c>
      <c r="H5" s="329" t="s">
        <v>403</v>
      </c>
      <c r="I5" s="331" t="s">
        <v>42</v>
      </c>
      <c r="J5" s="331" t="s">
        <v>42</v>
      </c>
      <c r="L5" s="331" t="s">
        <v>42</v>
      </c>
      <c r="M5" s="6" t="s">
        <v>586</v>
      </c>
      <c r="O5" s="329" t="s">
        <v>83</v>
      </c>
      <c r="P5" s="329" t="s">
        <v>55</v>
      </c>
      <c r="Q5" s="329" t="s">
        <v>404</v>
      </c>
      <c r="R5" s="329" t="s">
        <v>47</v>
      </c>
      <c r="U5" s="329" t="s">
        <v>72</v>
      </c>
      <c r="V5" s="329" t="s">
        <v>598</v>
      </c>
      <c r="W5" s="329" t="s">
        <v>602</v>
      </c>
      <c r="X5" s="329" t="s">
        <v>406</v>
      </c>
      <c r="Y5" s="331" t="s">
        <v>42</v>
      </c>
      <c r="Z5" s="329" t="s">
        <v>45</v>
      </c>
      <c r="AA5" s="329" t="s">
        <v>42</v>
      </c>
      <c r="AB5" s="331" t="s">
        <v>42</v>
      </c>
      <c r="AC5" s="331" t="s">
        <v>42</v>
      </c>
      <c r="AD5" s="331" t="s">
        <v>42</v>
      </c>
      <c r="AE5" s="331" t="s">
        <v>42</v>
      </c>
      <c r="AG5" s="329" t="s">
        <v>56</v>
      </c>
      <c r="AH5" s="329" t="s">
        <v>56</v>
      </c>
      <c r="AI5" s="329" t="s">
        <v>56</v>
      </c>
      <c r="AP5" s="329" t="s">
        <v>407</v>
      </c>
      <c r="AR5" s="329" t="s">
        <v>46</v>
      </c>
      <c r="AU5" s="329" t="s">
        <v>47</v>
      </c>
      <c r="AV5" s="331" t="s">
        <v>42</v>
      </c>
      <c r="AZ5" s="331" t="s">
        <v>42</v>
      </c>
      <c r="BA5" s="329" t="s">
        <v>48</v>
      </c>
      <c r="BB5" s="329" t="s">
        <v>408</v>
      </c>
      <c r="BC5" s="329" t="s">
        <v>550</v>
      </c>
      <c r="BD5" s="329" t="s">
        <v>409</v>
      </c>
      <c r="BE5" s="329" t="s">
        <v>293</v>
      </c>
      <c r="BF5" s="329" t="s">
        <v>68</v>
      </c>
      <c r="BG5" s="329" t="s">
        <v>73</v>
      </c>
      <c r="BH5" s="331" t="s">
        <v>42</v>
      </c>
    </row>
    <row r="6" spans="1:60" x14ac:dyDescent="0.4">
      <c r="C6" s="329" t="s">
        <v>74</v>
      </c>
      <c r="F6" s="329" t="s">
        <v>410</v>
      </c>
      <c r="G6" s="331" t="s">
        <v>561</v>
      </c>
      <c r="H6" s="331" t="s">
        <v>59</v>
      </c>
      <c r="M6" s="6" t="s">
        <v>255</v>
      </c>
      <c r="O6" s="329" t="s">
        <v>248</v>
      </c>
      <c r="P6" s="329" t="s">
        <v>67</v>
      </c>
      <c r="Q6" s="331" t="s">
        <v>411</v>
      </c>
      <c r="R6" s="329" t="s">
        <v>66</v>
      </c>
      <c r="U6" s="329" t="s">
        <v>412</v>
      </c>
      <c r="V6" s="329" t="s">
        <v>596</v>
      </c>
      <c r="W6" s="329" t="s">
        <v>603</v>
      </c>
      <c r="X6" s="331" t="s">
        <v>63</v>
      </c>
      <c r="Z6" s="331" t="s">
        <v>42</v>
      </c>
      <c r="AA6" s="331" t="s">
        <v>63</v>
      </c>
      <c r="AG6" s="329" t="s">
        <v>555</v>
      </c>
      <c r="AH6" s="329" t="s">
        <v>555</v>
      </c>
      <c r="AI6" s="329" t="s">
        <v>555</v>
      </c>
      <c r="AP6" s="329" t="s">
        <v>413</v>
      </c>
      <c r="AR6" s="331" t="s">
        <v>63</v>
      </c>
      <c r="AU6" s="329" t="s">
        <v>66</v>
      </c>
      <c r="BA6" s="329" t="s">
        <v>57</v>
      </c>
      <c r="BB6" s="329" t="s">
        <v>58</v>
      </c>
      <c r="BC6" s="331" t="s">
        <v>64</v>
      </c>
      <c r="BD6" s="329" t="s">
        <v>556</v>
      </c>
      <c r="BE6" s="329" t="s">
        <v>294</v>
      </c>
      <c r="BF6" s="329" t="s">
        <v>75</v>
      </c>
      <c r="BG6" s="331" t="s">
        <v>69</v>
      </c>
    </row>
    <row r="7" spans="1:60" x14ac:dyDescent="0.4">
      <c r="C7" s="329" t="s">
        <v>77</v>
      </c>
      <c r="F7" s="329" t="s">
        <v>40</v>
      </c>
      <c r="M7" t="s">
        <v>253</v>
      </c>
      <c r="O7" s="329" t="s">
        <v>84</v>
      </c>
      <c r="P7" s="329" t="s">
        <v>78</v>
      </c>
      <c r="R7" s="331" t="s">
        <v>70</v>
      </c>
      <c r="U7" s="329" t="s">
        <v>554</v>
      </c>
      <c r="V7" s="331" t="s">
        <v>597</v>
      </c>
      <c r="W7" s="329" t="s">
        <v>599</v>
      </c>
      <c r="AG7" s="331" t="s">
        <v>63</v>
      </c>
      <c r="AH7" s="331" t="s">
        <v>63</v>
      </c>
      <c r="AI7" s="331" t="s">
        <v>63</v>
      </c>
      <c r="AP7" s="329" t="s">
        <v>414</v>
      </c>
      <c r="AU7" s="331" t="s">
        <v>70</v>
      </c>
      <c r="BA7" s="331" t="s">
        <v>63</v>
      </c>
      <c r="BB7" s="331" t="s">
        <v>63</v>
      </c>
      <c r="BD7" s="329" t="s">
        <v>42</v>
      </c>
      <c r="BE7" s="329" t="s">
        <v>295</v>
      </c>
      <c r="BF7" s="331" t="s">
        <v>79</v>
      </c>
    </row>
    <row r="8" spans="1:60" x14ac:dyDescent="0.4">
      <c r="C8" s="329" t="s">
        <v>551</v>
      </c>
      <c r="F8" s="329" t="s">
        <v>347</v>
      </c>
      <c r="M8" t="s">
        <v>50</v>
      </c>
      <c r="O8" s="331" t="s">
        <v>65</v>
      </c>
      <c r="P8" s="329" t="s">
        <v>43</v>
      </c>
      <c r="U8" s="331" t="s">
        <v>63</v>
      </c>
      <c r="W8" s="331" t="s">
        <v>63</v>
      </c>
      <c r="AP8" s="331" t="s">
        <v>415</v>
      </c>
      <c r="BD8" s="331" t="s">
        <v>63</v>
      </c>
      <c r="BE8" s="329" t="s">
        <v>296</v>
      </c>
    </row>
    <row r="9" spans="1:60" x14ac:dyDescent="0.4">
      <c r="C9" s="329" t="s">
        <v>80</v>
      </c>
      <c r="F9" s="329" t="s">
        <v>76</v>
      </c>
      <c r="M9" t="s">
        <v>60</v>
      </c>
      <c r="P9" s="331" t="s">
        <v>65</v>
      </c>
      <c r="BE9" s="331" t="s">
        <v>65</v>
      </c>
    </row>
    <row r="10" spans="1:60" x14ac:dyDescent="0.4">
      <c r="C10" s="329" t="s">
        <v>85</v>
      </c>
      <c r="F10" s="329" t="s">
        <v>63</v>
      </c>
      <c r="M10" t="s">
        <v>65</v>
      </c>
    </row>
    <row r="11" spans="1:60" x14ac:dyDescent="0.4">
      <c r="C11" t="s">
        <v>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bebbd36-f5df-4a3f-a94f-faad81d32f53">
      <Terms xmlns="http://schemas.microsoft.com/office/infopath/2007/PartnerControls"/>
    </lcf76f155ced4ddcb4097134ff3c332f>
    <TaxCatchAll xmlns="cde975d0-2658-4bf9-acb5-0d1b938246d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F5AD2B274DCFB44B52A474521C73CEE" ma:contentTypeVersion="15" ma:contentTypeDescription="Opret et nyt dokument." ma:contentTypeScope="" ma:versionID="cff3b815e878aec693f6f9fef07a54da">
  <xsd:schema xmlns:xsd="http://www.w3.org/2001/XMLSchema" xmlns:xs="http://www.w3.org/2001/XMLSchema" xmlns:p="http://schemas.microsoft.com/office/2006/metadata/properties" xmlns:ns2="9bebbd36-f5df-4a3f-a94f-faad81d32f53" xmlns:ns3="cde975d0-2658-4bf9-acb5-0d1b938246dd" targetNamespace="http://schemas.microsoft.com/office/2006/metadata/properties" ma:root="true" ma:fieldsID="7556af51fd78de39cb942aea82e61f50" ns2:_="" ns3:_="">
    <xsd:import namespace="9bebbd36-f5df-4a3f-a94f-faad81d32f53"/>
    <xsd:import namespace="cde975d0-2658-4bf9-acb5-0d1b938246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LengthInSecond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bbd36-f5df-4a3f-a94f-faad81d32f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Billedmærker" ma:readOnly="false" ma:fieldId="{5cf76f15-5ced-4ddc-b409-7134ff3c332f}" ma:taxonomyMulti="true" ma:sspId="2bd36682-a37a-41e2-aea7-67fc35f71e0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de975d0-2658-4bf9-acb5-0d1b938246d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d5d9a26-ea75-416b-a2cb-7fe0062dc606}" ma:internalName="TaxCatchAll" ma:showField="CatchAllData" ma:web="cde975d0-2658-4bf9-acb5-0d1b938246d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6BE8B8-3BCC-4A93-AED4-58C67AC9C3F1}">
  <ds:schemaRefs>
    <ds:schemaRef ds:uri="http://schemas.microsoft.com/office/2006/metadata/properties"/>
    <ds:schemaRef ds:uri="http://schemas.microsoft.com/office/infopath/2007/PartnerControls"/>
    <ds:schemaRef ds:uri="9bebbd36-f5df-4a3f-a94f-faad81d32f53"/>
    <ds:schemaRef ds:uri="cde975d0-2658-4bf9-acb5-0d1b938246dd"/>
  </ds:schemaRefs>
</ds:datastoreItem>
</file>

<file path=customXml/itemProps2.xml><?xml version="1.0" encoding="utf-8"?>
<ds:datastoreItem xmlns:ds="http://schemas.openxmlformats.org/officeDocument/2006/customXml" ds:itemID="{CA88F9C2-5780-4FE0-803E-AE0E462E0C64}">
  <ds:schemaRefs>
    <ds:schemaRef ds:uri="http://schemas.microsoft.com/sharepoint/v3/contenttype/forms"/>
  </ds:schemaRefs>
</ds:datastoreItem>
</file>

<file path=customXml/itemProps3.xml><?xml version="1.0" encoding="utf-8"?>
<ds:datastoreItem xmlns:ds="http://schemas.openxmlformats.org/officeDocument/2006/customXml" ds:itemID="{011D54DD-DA82-4634-97C6-2226BEF7B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bbd36-f5df-4a3f-a94f-faad81d32f53"/>
    <ds:schemaRef ds:uri="cde975d0-2658-4bf9-acb5-0d1b938246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14</vt:i4>
      </vt:variant>
      <vt:variant>
        <vt:lpstr>Navngivne områder</vt:lpstr>
      </vt:variant>
      <vt:variant>
        <vt:i4>13</vt:i4>
      </vt:variant>
    </vt:vector>
  </HeadingPairs>
  <TitlesOfParts>
    <vt:vector size="27" baseType="lpstr">
      <vt:lpstr>Forklaring</vt:lpstr>
      <vt:lpstr>Indtast oplysninger</vt:lpstr>
      <vt:lpstr>Resultat</vt:lpstr>
      <vt:lpstr>Opsamling på resultat</vt:lpstr>
      <vt:lpstr>Eksport</vt:lpstr>
      <vt:lpstr>Beregninger</vt:lpstr>
      <vt:lpstr>Pointfordeling</vt:lpstr>
      <vt:lpstr>Tabelværdier</vt:lpstr>
      <vt:lpstr>Svar-lister</vt:lpstr>
      <vt:lpstr>Formler_Lys</vt:lpstr>
      <vt:lpstr>Formler_Lyd</vt:lpstr>
      <vt:lpstr>Formler_Luft</vt:lpstr>
      <vt:lpstr>Formler_Temp</vt:lpstr>
      <vt:lpstr>Ark1</vt:lpstr>
      <vt:lpstr>faktor_rammeKarm</vt:lpstr>
      <vt:lpstr>Skole_1</vt:lpstr>
      <vt:lpstr>Skole_2</vt:lpstr>
      <vt:lpstr>Skole_3</vt:lpstr>
      <vt:lpstr>Skole_4</vt:lpstr>
      <vt:lpstr>Skole_5</vt:lpstr>
      <vt:lpstr>Skole_6</vt:lpstr>
      <vt:lpstr>Skole_7</vt:lpstr>
      <vt:lpstr>Skole_8</vt:lpstr>
      <vt:lpstr>Skole_9</vt:lpstr>
      <vt:lpstr>Sølystskolen</vt:lpstr>
      <vt:lpstr>'Opsamling på resultat'!Udskriftsområde</vt:lpstr>
      <vt:lpstr>Ungdomsskolen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Bruger</dc:creator>
  <cp:keywords/>
  <dc:description/>
  <cp:lastModifiedBy>Uffe Jespersen</cp:lastModifiedBy>
  <cp:revision/>
  <cp:lastPrinted>2026-01-15T12:31:12Z</cp:lastPrinted>
  <dcterms:created xsi:type="dcterms:W3CDTF">2019-12-23T11:08:48Z</dcterms:created>
  <dcterms:modified xsi:type="dcterms:W3CDTF">2026-05-22T08:44:47Z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0x010100DF5AD2B274DCFB44B52A474521C73CEE</vt:lpwstr>
  </property>
  <property fmtid="{D5CDD505-2E9C-101B-9397-08002B2CF9AE}" pid="3" name="MediaServiceImageTags">
    <vt:lpwstr/>
  </property>
</Properties>
</file>